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ugust 2024\Meeta Rajendra Shah - Cosmos\"/>
    </mc:Choice>
  </mc:AlternateContent>
  <xr:revisionPtr revIDLastSave="0" documentId="13_ncr:1_{7EF76154-D4D0-48AE-8300-C7732942EB59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49" i="4" l="1"/>
  <c r="V47" i="4"/>
  <c r="Q23" i="4"/>
  <c r="V52" i="4"/>
  <c r="V48" i="4" l="1"/>
  <c r="V43" i="4"/>
  <c r="F39" i="4"/>
  <c r="P24" i="4" l="1"/>
  <c r="Q24" i="4" s="1"/>
  <c r="B24" i="4" s="1"/>
  <c r="C24" i="4" s="1"/>
  <c r="D24" i="4" s="1"/>
  <c r="J24" i="4"/>
  <c r="I24" i="4"/>
  <c r="E24" i="4"/>
  <c r="H24" i="4" s="1"/>
  <c r="A24" i="4"/>
  <c r="P23" i="4"/>
  <c r="B23" i="4" s="1"/>
  <c r="C23" i="4" s="1"/>
  <c r="D23" i="4" s="1"/>
  <c r="J23" i="4"/>
  <c r="I23" i="4"/>
  <c r="E23" i="4"/>
  <c r="A23" i="4"/>
  <c r="Q22" i="4"/>
  <c r="B22" i="4" s="1"/>
  <c r="C22" i="4" s="1"/>
  <c r="D22" i="4" s="1"/>
  <c r="J22" i="4"/>
  <c r="I22" i="4"/>
  <c r="E22" i="4"/>
  <c r="A22" i="4"/>
  <c r="P21" i="4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1" i="4" l="1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0" i="4"/>
  <c r="B20" i="4" s="1"/>
  <c r="C20" i="4" s="1"/>
  <c r="D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P3" i="4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41" i="4"/>
  <c r="V42" i="4" s="1"/>
  <c r="V53" i="4" l="1"/>
  <c r="V54" i="4" l="1"/>
  <c r="V56" i="4"/>
  <c r="V55" i="4"/>
  <c r="R48" i="4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<sst xmlns="http://schemas.openxmlformats.org/spreadsheetml/2006/main" count="45" uniqueCount="40">
  <si>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</si>
  <si>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</si>
  <si>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</si>
  <si>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</si>
  <si>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</si>
  <si>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</si>
  <si>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</si>
  <si>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</si>
  <si>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</si>
  <si>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</si>
  <si>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</si>
  <si>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</si>
  <si>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</si>
  <si>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</si>
  <si>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</si>
  <si>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</si>
  <si>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</si>
  <si>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</si>
  <si>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</si>
  <si>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</si>
  <si>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</si>
  <si>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</si>
  <si>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</si>
  <si>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</si>
  <si>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</si>
  <si>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</si>
  <si>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</si>
  <si>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</si>
  <si>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</si>
  <si>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</si>
  <si>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</si>
  <si>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</si>
  <si>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</si>
  <si>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</si>
  <si>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</si>
  <si>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</si>
  <si>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Dombivali (East) Branch ) - Mrs. Meeta Rajendra Shah, Mr. Vicky Rajendra Shah, Mr. Rajendra Champaklal Shah &amp; Mrs. Gunashri Vicky Shah</t>
  </si>
  <si>
    <t>Agree CA</t>
  </si>
  <si>
    <t>As per site</t>
  </si>
  <si>
    <t>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</si>
</sst>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44</xdr:row>
      <xdr:rowOff>115422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722608-449B-4E07-A598-7A5505BDBB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80402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467726</xdr:colOff>
      <xdr:row>52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07ED5A0-EFD0-4E9B-B3F2-785DB9E41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173326" cy="8916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334357</xdr:colOff>
      <xdr:row>45</xdr:row>
      <xdr:rowOff>20223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47CB79-DD3C-49CC-AF82-9E5DDC9601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039957" cy="8402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43</xdr:row>
      <xdr:rowOff>105860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C42AAF-C24D-468F-B4DE-3D69ACF63F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77734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153612</xdr:colOff>
      <xdr:row>49</xdr:row>
      <xdr:rowOff>105906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947CBE-F55E-4D3D-A708-7FCDF936D9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88012" cy="81069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306034</xdr:colOff>
      <xdr:row>39</xdr:row>
      <xdr:rowOff>162985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E35B5F8-22BA-4A2B-81E8-903EE9EAB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40434" cy="759248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239349</xdr:colOff>
      <xdr:row>41</xdr:row>
      <xdr:rowOff>115380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F69F4D-94F2-4481-8558-1E6D8CA58A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73749" cy="77353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34</xdr:row>
      <xdr:rowOff>153299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008CA7C-A362-402E-8107-B62D9EBCC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64397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0</xdr:row>
      <xdr:rowOff>180975</xdr:rowOff>
    </xdr:from>
    <xdr:to>
      <xdr:col>16</xdr:col>
      <xdr:colOff>315539</xdr:colOff>
      <xdr:row>35</xdr:row>
      <xdr:rowOff>134274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370DC7-C336-412C-A55F-70CD785AA4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71600" y="180975"/>
          <a:ext cx="8697539" cy="66207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123825</xdr:colOff>
      <xdr:row>0</xdr:row>
      <xdr:rowOff>152400</xdr:rowOff>
    </xdr:from>
    <xdr:to>
      <xdr:col>18</xdr:col>
      <xdr:colOff>258385</xdr:colOff>
      <xdr:row>35</xdr:row>
      <xdr:rowOff>115225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3098DF-5B88-4AAF-A4F4-A265042AD1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62225" y="152400"/>
          <a:ext cx="8668960" cy="6630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0"/>
  <sheetViews>
    <sheetView tabSelected="1" zoomScaleNormal="100" workbookViewId="0">
      <selection activeCell="V19" sqref="V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9.570312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6" t="s">
        <v>34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449</v>
      </c>
      <c r="C3" s="4">
        <f>B3*1.2</f>
        <v>538.79999999999995</v>
      </c>
      <c r="D3" s="4">
        <f t="shared" ref="D3:D14" si="2">C3*1.2</f>
        <v>646.55999999999995</v>
      </c>
      <c r="E3" s="5">
        <f t="shared" ref="E3:E14" si="3">R3</f>
        <v>3000000</v>
      </c>
      <c r="F3" s="9">
        <f t="shared" ref="F3:F14" si="4">ROUND((E3/B3),0)</f>
        <v>6682</v>
      </c>
      <c r="G3" s="9">
        <f t="shared" ref="G3:G14" si="5">ROUND((E3/C3),0)</f>
        <v>5568</v>
      </c>
      <c r="H3" s="9">
        <f t="shared" ref="H3:H14" si="6">ROUND((E3/D3),0)</f>
        <v>4640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449</v>
      </c>
      <c r="R3" s="2">
        <v>3000000</v>
      </c>
    </row>
    <row r="4" spans="1:20" s="50" customFormat="1" x14ac:dyDescent="0.25">
      <c r="A4" s="48">
        <f t="shared" si="0"/>
        <v>0</v>
      </c>
      <c r="B4" s="48">
        <f t="shared" si="1"/>
        <v>449</v>
      </c>
      <c r="C4" s="48">
        <f t="shared" ref="C4:C14" si="9">B4*1.2</f>
        <v>538.79999999999995</v>
      </c>
      <c r="D4" s="48">
        <f t="shared" si="2"/>
        <v>646.55999999999995</v>
      </c>
      <c r="E4" s="49">
        <f t="shared" si="3"/>
        <v>3150000</v>
      </c>
      <c r="F4" s="48">
        <f t="shared" si="4"/>
        <v>7016</v>
      </c>
      <c r="G4" s="48">
        <f t="shared" si="5"/>
        <v>5846</v>
      </c>
      <c r="H4" s="48">
        <f t="shared" si="6"/>
        <v>4872</v>
      </c>
      <c r="I4" s="48" t="e">
        <f>#REF!</f>
        <v>#REF!</v>
      </c>
      <c r="J4" s="48">
        <f t="shared" si="7"/>
        <v>0</v>
      </c>
      <c r="O4" s="50">
        <v>0</v>
      </c>
      <c r="P4" s="50">
        <f t="shared" si="8"/>
        <v>0</v>
      </c>
      <c r="Q4" s="50">
        <v>449</v>
      </c>
      <c r="R4" s="51">
        <v>3150000</v>
      </c>
    </row>
    <row r="5" spans="1:20" s="50" customFormat="1" x14ac:dyDescent="0.25">
      <c r="A5" s="48">
        <f t="shared" si="0"/>
        <v>0</v>
      </c>
      <c r="B5" s="48">
        <f t="shared" si="1"/>
        <v>584</v>
      </c>
      <c r="C5" s="48">
        <f t="shared" si="9"/>
        <v>700.8</v>
      </c>
      <c r="D5" s="48">
        <f t="shared" si="2"/>
        <v>840.95999999999992</v>
      </c>
      <c r="E5" s="49">
        <f t="shared" si="3"/>
        <v>4400000</v>
      </c>
      <c r="F5" s="48">
        <f t="shared" si="4"/>
        <v>7534</v>
      </c>
      <c r="G5" s="48">
        <f t="shared" si="5"/>
        <v>6279</v>
      </c>
      <c r="H5" s="48">
        <f t="shared" si="6"/>
        <v>5232</v>
      </c>
      <c r="I5" s="48" t="e">
        <f>#REF!</f>
        <v>#REF!</v>
      </c>
      <c r="J5" s="48">
        <f t="shared" si="7"/>
        <v>0</v>
      </c>
      <c r="O5" s="50">
        <v>0</v>
      </c>
      <c r="P5" s="50">
        <f t="shared" si="8"/>
        <v>0</v>
      </c>
      <c r="Q5" s="50">
        <v>584</v>
      </c>
      <c r="R5" s="51">
        <v>4400000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9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9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9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9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6" t="s">
        <v>35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585</v>
      </c>
      <c r="C16" s="4">
        <f>B16*1.2</f>
        <v>702</v>
      </c>
      <c r="D16" s="4">
        <f t="shared" ref="D16:D32" si="34">C16*1.2</f>
        <v>842.4</v>
      </c>
      <c r="E16" s="5">
        <f t="shared" ref="E16:E32" si="35">R16</f>
        <v>3850000</v>
      </c>
      <c r="F16" s="9">
        <f t="shared" ref="F16:F32" si="36">ROUND((E16/B16),0)</f>
        <v>6581</v>
      </c>
      <c r="G16" s="9">
        <f t="shared" ref="G16:G32" si="37">ROUND((E16/C16),0)</f>
        <v>5484</v>
      </c>
      <c r="H16" s="9">
        <f t="shared" ref="H16:H32" si="38">ROUND((E16/D16),0)</f>
        <v>4570</v>
      </c>
      <c r="I16" s="4" t="e">
        <f>#REF!</f>
        <v>#REF!</v>
      </c>
      <c r="J16" s="4">
        <f t="shared" ref="J16:J32" si="39">S16</f>
        <v>0</v>
      </c>
      <c r="O16">
        <v>0</v>
      </c>
      <c r="P16">
        <f t="shared" ref="P16:Q32" si="40">O16/1.2</f>
        <v>0</v>
      </c>
      <c r="Q16">
        <v>585</v>
      </c>
      <c r="R16" s="2">
        <v>3850000</v>
      </c>
    </row>
    <row r="17" spans="1:18" ht="14.25" customHeight="1" x14ac:dyDescent="0.25">
      <c r="A17" s="4">
        <f t="shared" si="32"/>
        <v>0</v>
      </c>
      <c r="B17" s="4">
        <f t="shared" si="33"/>
        <v>449</v>
      </c>
      <c r="C17" s="4">
        <f t="shared" ref="C17:C32" si="41">B17*1.2</f>
        <v>538.79999999999995</v>
      </c>
      <c r="D17" s="4">
        <f t="shared" si="34"/>
        <v>646.55999999999995</v>
      </c>
      <c r="E17" s="5">
        <f t="shared" si="35"/>
        <v>3550000</v>
      </c>
      <c r="F17" s="9">
        <f t="shared" si="36"/>
        <v>7906</v>
      </c>
      <c r="G17" s="9">
        <f t="shared" si="37"/>
        <v>6589</v>
      </c>
      <c r="H17" s="9">
        <f t="shared" si="38"/>
        <v>5491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449</v>
      </c>
      <c r="R17" s="2">
        <v>3550000</v>
      </c>
    </row>
    <row r="18" spans="1:18" ht="14.25" customHeight="1" x14ac:dyDescent="0.25">
      <c r="A18" s="4">
        <f t="shared" si="32"/>
        <v>0</v>
      </c>
      <c r="B18" s="4">
        <f t="shared" si="33"/>
        <v>584</v>
      </c>
      <c r="C18" s="4">
        <f t="shared" si="41"/>
        <v>700.8</v>
      </c>
      <c r="D18" s="4">
        <f t="shared" si="34"/>
        <v>840.95999999999992</v>
      </c>
      <c r="E18" s="5">
        <f t="shared" si="35"/>
        <v>4600000</v>
      </c>
      <c r="F18" s="9">
        <f t="shared" si="36"/>
        <v>7877</v>
      </c>
      <c r="G18" s="9">
        <f t="shared" si="37"/>
        <v>6564</v>
      </c>
      <c r="H18" s="9">
        <f t="shared" si="38"/>
        <v>5470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584</v>
      </c>
      <c r="R18" s="2">
        <v>4600000</v>
      </c>
    </row>
    <row r="19" spans="1:18" ht="14.25" customHeight="1" x14ac:dyDescent="0.25">
      <c r="A19" s="4">
        <f t="shared" si="32"/>
        <v>0</v>
      </c>
      <c r="B19" s="4">
        <f t="shared" si="33"/>
        <v>500</v>
      </c>
      <c r="C19" s="4">
        <f t="shared" si="41"/>
        <v>600</v>
      </c>
      <c r="D19" s="4">
        <f t="shared" si="34"/>
        <v>720</v>
      </c>
      <c r="E19" s="5">
        <f t="shared" si="35"/>
        <v>3400000</v>
      </c>
      <c r="F19" s="9">
        <f t="shared" si="36"/>
        <v>6800</v>
      </c>
      <c r="G19" s="9">
        <f t="shared" si="37"/>
        <v>5667</v>
      </c>
      <c r="H19" s="9">
        <f t="shared" si="38"/>
        <v>4722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500</v>
      </c>
      <c r="R19" s="2">
        <v>3400000</v>
      </c>
    </row>
    <row r="20" spans="1:18" ht="14.25" customHeight="1" x14ac:dyDescent="0.25">
      <c r="A20" s="4">
        <f t="shared" si="32"/>
        <v>0</v>
      </c>
      <c r="B20" s="4">
        <f t="shared" si="33"/>
        <v>850</v>
      </c>
      <c r="C20" s="4">
        <f t="shared" si="41"/>
        <v>1020</v>
      </c>
      <c r="D20" s="4">
        <f t="shared" si="34"/>
        <v>1224</v>
      </c>
      <c r="E20" s="5">
        <f t="shared" si="35"/>
        <v>7400000</v>
      </c>
      <c r="F20" s="9">
        <f t="shared" si="36"/>
        <v>8706</v>
      </c>
      <c r="G20" s="9">
        <f t="shared" si="37"/>
        <v>7255</v>
      </c>
      <c r="H20" s="9">
        <f t="shared" si="38"/>
        <v>6046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850</v>
      </c>
      <c r="R20" s="2">
        <v>7400000</v>
      </c>
    </row>
    <row r="21" spans="1:18" s="50" customFormat="1" ht="14.25" customHeight="1" x14ac:dyDescent="0.25">
      <c r="A21" s="48">
        <f t="shared" ref="A21:A24" si="42">N21</f>
        <v>0</v>
      </c>
      <c r="B21" s="48">
        <f t="shared" ref="B21:B24" si="43">Q21</f>
        <v>790</v>
      </c>
      <c r="C21" s="48">
        <f t="shared" ref="C21:C24" si="44">B21*1.2</f>
        <v>948</v>
      </c>
      <c r="D21" s="48">
        <f t="shared" ref="D21:D24" si="45">C21*1.2</f>
        <v>1137.5999999999999</v>
      </c>
      <c r="E21" s="49">
        <f t="shared" ref="E21:E24" si="46">R21</f>
        <v>7400000</v>
      </c>
      <c r="F21" s="48">
        <f t="shared" ref="F21:F24" si="47">ROUND((E21/B21),0)</f>
        <v>9367</v>
      </c>
      <c r="G21" s="48">
        <f t="shared" ref="G21:G24" si="48">ROUND((E21/C21),0)</f>
        <v>7806</v>
      </c>
      <c r="H21" s="48">
        <f t="shared" ref="H21:H24" si="49">ROUND((E21/D21),0)</f>
        <v>6505</v>
      </c>
      <c r="I21" s="48" t="e">
        <f>#REF!</f>
        <v>#REF!</v>
      </c>
      <c r="J21" s="48">
        <f t="shared" ref="J21:J24" si="50">S21</f>
        <v>0</v>
      </c>
      <c r="O21" s="50">
        <v>0</v>
      </c>
      <c r="P21" s="50">
        <f t="shared" ref="P21:P24" si="51">O21/1.2</f>
        <v>0</v>
      </c>
      <c r="Q21" s="50">
        <v>790</v>
      </c>
      <c r="R21" s="51">
        <v>7400000</v>
      </c>
    </row>
    <row r="22" spans="1:18" s="50" customFormat="1" ht="14.25" customHeight="1" x14ac:dyDescent="0.25">
      <c r="A22" s="48">
        <f t="shared" si="42"/>
        <v>0</v>
      </c>
      <c r="B22" s="48">
        <f t="shared" si="43"/>
        <v>409.16666666666669</v>
      </c>
      <c r="C22" s="48">
        <f t="shared" si="44"/>
        <v>491</v>
      </c>
      <c r="D22" s="48">
        <f t="shared" si="45"/>
        <v>589.19999999999993</v>
      </c>
      <c r="E22" s="49">
        <f t="shared" si="46"/>
        <v>3600000</v>
      </c>
      <c r="F22" s="48">
        <f t="shared" si="47"/>
        <v>8798</v>
      </c>
      <c r="G22" s="48">
        <f t="shared" si="48"/>
        <v>7332</v>
      </c>
      <c r="H22" s="48">
        <f t="shared" si="49"/>
        <v>6110</v>
      </c>
      <c r="I22" s="48" t="e">
        <f>#REF!</f>
        <v>#REF!</v>
      </c>
      <c r="J22" s="48">
        <f t="shared" si="50"/>
        <v>0</v>
      </c>
      <c r="O22" s="50">
        <v>0</v>
      </c>
      <c r="P22" s="50">
        <v>491</v>
      </c>
      <c r="Q22" s="50">
        <f t="shared" ref="Q22:Q24" si="52">P22/1.2</f>
        <v>409.16666666666669</v>
      </c>
      <c r="R22" s="51">
        <v>3600000</v>
      </c>
    </row>
    <row r="23" spans="1:18" ht="14.25" customHeight="1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18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9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9" t="e">
        <f t="shared" si="36"/>
        <v>#DIV/0!</v>
      </c>
      <c r="G32" s="9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R34" s="2"/>
    </row>
    <row r="35" spans="1:25" x14ac:dyDescent="0.25">
      <c r="A35" s="4"/>
      <c r="B35" s="4"/>
      <c r="C35" s="4"/>
      <c r="D35" s="4"/>
      <c r="F35"/>
      <c r="I35" s="4"/>
      <c r="J35" s="4"/>
      <c r="R35" s="2"/>
    </row>
    <row r="36" spans="1:25" x14ac:dyDescent="0.25">
      <c r="A36" s="4"/>
      <c r="B36" s="4"/>
      <c r="C36" s="4"/>
      <c r="D36" s="4"/>
      <c r="F36"/>
      <c r="I36" s="4"/>
      <c r="J36" s="4"/>
      <c r="R36" s="2"/>
    </row>
    <row r="37" spans="1:25" x14ac:dyDescent="0.25">
      <c r="A37" s="4"/>
      <c r="B37" s="4"/>
      <c r="C37" s="4"/>
      <c r="D37" s="4"/>
      <c r="F37"/>
      <c r="I37" s="4"/>
      <c r="J37" s="4"/>
      <c r="R37" s="2"/>
      <c r="X37" s="7"/>
      <c r="Y37" s="7"/>
    </row>
    <row r="38" spans="1:25" ht="14.25" customHeight="1" x14ac:dyDescent="0.3">
      <c r="E38" t="s">
        <v>37</v>
      </c>
      <c r="F38">
        <v>449</v>
      </c>
      <c r="U38" s="31" t="s">
        <v>20</v>
      </c>
      <c r="V38" s="32"/>
      <c r="W38" s="33"/>
      <c r="X38" s="18"/>
      <c r="Y38" s="7"/>
    </row>
    <row r="39" spans="1:25" ht="38.25" customHeight="1" x14ac:dyDescent="0.3">
      <c r="F39" s="7">
        <f>F38*1.2</f>
        <v>538.79999999999995</v>
      </c>
      <c r="S39" s="10"/>
      <c r="T39" s="10"/>
      <c r="U39" s="31" t="s">
        <v>21</v>
      </c>
      <c r="V39" s="32">
        <v>2024</v>
      </c>
      <c r="W39" s="33"/>
      <c r="X39" s="18"/>
      <c r="Y39" s="7"/>
    </row>
    <row r="40" spans="1:25" ht="16.5" x14ac:dyDescent="0.3">
      <c r="S40" s="10"/>
      <c r="T40" s="10"/>
      <c r="U40" s="34" t="s">
        <v>22</v>
      </c>
      <c r="V40" s="35">
        <v>2016</v>
      </c>
      <c r="W40" s="33" t="s">
        <v>38</v>
      </c>
      <c r="X40" s="18"/>
      <c r="Y40" s="7"/>
    </row>
    <row r="41" spans="1:25" ht="16.5" x14ac:dyDescent="0.3">
      <c r="G41" s="6"/>
      <c r="H41" s="6"/>
      <c r="S41" s="10"/>
      <c r="T41" s="10"/>
      <c r="U41" s="36" t="s">
        <v>23</v>
      </c>
      <c r="V41" s="35">
        <f>V39-V40</f>
        <v>8</v>
      </c>
      <c r="W41" s="33"/>
      <c r="X41" s="18"/>
      <c r="Y41" s="7"/>
    </row>
    <row r="42" spans="1:25" ht="16.5" x14ac:dyDescent="0.3">
      <c r="S42" s="10"/>
      <c r="T42" s="10"/>
      <c r="U42" s="37"/>
      <c r="V42" s="35">
        <f>V41-60</f>
        <v>-52</v>
      </c>
      <c r="W42" s="33"/>
      <c r="X42" s="26"/>
      <c r="Y42" s="7"/>
    </row>
    <row r="43" spans="1:25" ht="16.5" x14ac:dyDescent="0.3">
      <c r="S43" s="10"/>
      <c r="T43" s="10"/>
      <c r="U43" s="37" t="s">
        <v>24</v>
      </c>
      <c r="V43" s="38">
        <f>539*2500</f>
        <v>1347500</v>
      </c>
      <c r="W43" s="33"/>
      <c r="X43" s="26"/>
      <c r="Y43" s="7"/>
    </row>
    <row r="44" spans="1:25" ht="16.5" x14ac:dyDescent="0.3">
      <c r="S44" s="10"/>
      <c r="T44" s="10"/>
      <c r="U44" s="37" t="s">
        <v>25</v>
      </c>
      <c r="V44" s="35"/>
      <c r="W44" s="33"/>
      <c r="X44" s="26"/>
      <c r="Y44" s="7"/>
    </row>
    <row r="45" spans="1:25" ht="68.25" customHeight="1" x14ac:dyDescent="0.3">
      <c r="P45" s="47" t="s">
        <v>36</v>
      </c>
      <c r="Q45" s="47"/>
      <c r="R45" s="47"/>
      <c r="S45" s="47"/>
      <c r="U45" s="37"/>
      <c r="V45" s="35"/>
      <c r="W45" s="33"/>
      <c r="X45" s="26"/>
      <c r="Y45" s="7"/>
    </row>
    <row r="46" spans="1:25" ht="16.5" x14ac:dyDescent="0.3">
      <c r="U46" s="37" t="s">
        <v>26</v>
      </c>
      <c r="V46" s="35">
        <v>90</v>
      </c>
      <c r="W46" s="33"/>
      <c r="X46" s="27"/>
      <c r="Y46" s="7"/>
    </row>
    <row r="47" spans="1:25" ht="16.5" x14ac:dyDescent="0.3">
      <c r="P47" s="14" t="s">
        <v>15</v>
      </c>
      <c r="Q47" s="14" t="s">
        <v>16</v>
      </c>
      <c r="R47" s="14" t="s">
        <v>17</v>
      </c>
      <c r="S47" s="14" t="s">
        <v>18</v>
      </c>
      <c r="T47" s="12"/>
      <c r="U47" s="31" t="s">
        <v>27</v>
      </c>
      <c r="V47" s="35">
        <f>V46*8/60</f>
        <v>12</v>
      </c>
      <c r="W47" s="33"/>
      <c r="X47" s="18"/>
      <c r="Y47" s="7"/>
    </row>
    <row r="48" spans="1:25" ht="16.5" x14ac:dyDescent="0.3">
      <c r="Q48">
        <f>N36</f>
        <v>0</v>
      </c>
      <c r="R48" s="15">
        <f>N34</f>
        <v>0</v>
      </c>
      <c r="S48" s="15">
        <f>R48*Q48</f>
        <v>0</v>
      </c>
      <c r="U48" s="31"/>
      <c r="V48" s="39">
        <f>V47%</f>
        <v>0.12</v>
      </c>
      <c r="W48" s="33"/>
      <c r="X48" s="18"/>
      <c r="Y48" s="7"/>
    </row>
    <row r="49" spans="15:25" ht="16.5" x14ac:dyDescent="0.3">
      <c r="R49" s="6" t="s">
        <v>18</v>
      </c>
      <c r="S49" s="16">
        <f>SUM(S48:S48)</f>
        <v>0</v>
      </c>
      <c r="U49" s="31" t="s">
        <v>28</v>
      </c>
      <c r="V49" s="40">
        <f>ROUND((V43*V48),0)</f>
        <v>161700</v>
      </c>
      <c r="W49" s="33"/>
      <c r="X49" s="18"/>
      <c r="Y49" s="7"/>
    </row>
    <row r="50" spans="15:25" ht="16.5" x14ac:dyDescent="0.3">
      <c r="R50" s="6" t="s">
        <v>13</v>
      </c>
      <c r="S50" s="16">
        <f>S49*90%</f>
        <v>0</v>
      </c>
      <c r="U50" s="31" t="s">
        <v>39</v>
      </c>
      <c r="V50" s="40">
        <v>449</v>
      </c>
      <c r="W50" s="33"/>
      <c r="X50" s="18"/>
      <c r="Y50" s="7"/>
    </row>
    <row r="51" spans="15:25" ht="16.5" x14ac:dyDescent="0.3">
      <c r="R51" s="6" t="s">
        <v>19</v>
      </c>
      <c r="S51" s="16">
        <f>S49*80%</f>
        <v>0</v>
      </c>
      <c r="U51" s="37" t="s">
        <v>17</v>
      </c>
      <c r="V51" s="35">
        <v>8500</v>
      </c>
      <c r="W51" s="33"/>
      <c r="X51" s="18"/>
      <c r="Y51" s="7"/>
    </row>
    <row r="52" spans="15:25" ht="16.5" x14ac:dyDescent="0.3">
      <c r="S52" s="10"/>
      <c r="T52" s="10"/>
      <c r="U52" s="37" t="s">
        <v>29</v>
      </c>
      <c r="V52" s="38">
        <f>V51*V50</f>
        <v>3816500</v>
      </c>
      <c r="W52" s="33"/>
      <c r="X52" s="26"/>
      <c r="Y52" s="7"/>
    </row>
    <row r="53" spans="15:25" ht="16.5" x14ac:dyDescent="0.3">
      <c r="S53" s="10"/>
      <c r="T53" s="10"/>
      <c r="U53" s="41" t="s">
        <v>30</v>
      </c>
      <c r="V53" s="42">
        <f>V52-V49</f>
        <v>3654800</v>
      </c>
      <c r="W53" s="43"/>
      <c r="X53" s="26"/>
      <c r="Y53" s="7"/>
    </row>
    <row r="54" spans="15:25" ht="16.5" x14ac:dyDescent="0.3">
      <c r="P54" s="13" t="s">
        <v>14</v>
      </c>
      <c r="S54" s="10"/>
      <c r="T54" s="11"/>
      <c r="U54" s="41" t="s">
        <v>31</v>
      </c>
      <c r="V54" s="42">
        <f>V53*0.9</f>
        <v>3289320</v>
      </c>
      <c r="W54" s="33"/>
      <c r="X54" s="28"/>
      <c r="Y54" s="7"/>
    </row>
    <row r="55" spans="15:25" ht="16.5" x14ac:dyDescent="0.3">
      <c r="S55" s="11"/>
      <c r="T55" s="10"/>
      <c r="U55" s="41" t="s">
        <v>32</v>
      </c>
      <c r="V55" s="44">
        <f>V53*0.8</f>
        <v>2923840</v>
      </c>
      <c r="W55" s="33"/>
      <c r="X55" s="29"/>
      <c r="Y55" s="7"/>
    </row>
    <row r="56" spans="15:25" ht="16.5" x14ac:dyDescent="0.3">
      <c r="S56" s="10"/>
      <c r="T56" s="10"/>
      <c r="U56" s="41" t="s">
        <v>33</v>
      </c>
      <c r="V56" s="45">
        <f>V53*0.025/12</f>
        <v>7614.166666666667</v>
      </c>
      <c r="W56" s="33"/>
      <c r="X56" s="30"/>
      <c r="Y56" s="7"/>
    </row>
    <row r="57" spans="15:25" ht="15.75" x14ac:dyDescent="0.25">
      <c r="O57" s="10"/>
      <c r="P57" s="10"/>
      <c r="Q57" s="10"/>
      <c r="R57" s="10"/>
      <c r="S57" s="10"/>
      <c r="T57" s="10"/>
      <c r="U57" s="17"/>
      <c r="V57" s="19"/>
      <c r="W57" s="21"/>
      <c r="X57" s="26"/>
      <c r="Y57" s="7"/>
    </row>
    <row r="58" spans="15:25" ht="15.75" x14ac:dyDescent="0.25">
      <c r="U58" s="22"/>
      <c r="V58" s="23"/>
      <c r="W58" s="24"/>
      <c r="X58" s="24"/>
    </row>
    <row r="59" spans="15:25" ht="15.75" x14ac:dyDescent="0.25">
      <c r="U59" s="17"/>
      <c r="V59" s="19"/>
      <c r="W59" s="21"/>
      <c r="X59" s="21"/>
    </row>
    <row r="60" spans="15:25" ht="15.75" x14ac:dyDescent="0.25">
      <c r="U60" s="25"/>
      <c r="V60" s="21"/>
      <c r="W60" s="20"/>
      <c r="X60" s="20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0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Z21" sqref="Z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O16" sqref="O15:O16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U10" sqref="U10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V11" sqref="V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2024-08-24T07:05:55Z</dcterms:modified>
</cp:coreProperties>
</file>