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Private Case\FDC Limited\"/>
    </mc:Choice>
  </mc:AlternateContent>
  <xr:revisionPtr revIDLastSave="0" documentId="13_ncr:1_{A7AE1EDC-19A1-41A6-B67F-21892A82BABE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2" i="23" l="1"/>
  <c r="G31" i="4" l="1"/>
  <c r="C3" i="4"/>
  <c r="C4" i="4"/>
  <c r="C5" i="4"/>
  <c r="C6" i="4"/>
  <c r="C7" i="4"/>
  <c r="C8" i="4"/>
  <c r="C2" i="4"/>
  <c r="Q8" i="4"/>
  <c r="Q7" i="4"/>
  <c r="Q6" i="4"/>
  <c r="Q5" i="4"/>
  <c r="Q4" i="4"/>
  <c r="Q3" i="4"/>
  <c r="P8" i="4"/>
  <c r="P7" i="4"/>
  <c r="P6" i="4"/>
  <c r="P5" i="4"/>
  <c r="P4" i="4"/>
  <c r="I29" i="4"/>
  <c r="P3" i="4"/>
  <c r="Q2" i="4"/>
  <c r="P2" i="4"/>
  <c r="C4" i="25" l="1"/>
  <c r="C5" i="25" s="1"/>
  <c r="B2" i="4"/>
  <c r="B3" i="4"/>
  <c r="D3" i="4" s="1"/>
  <c r="B6" i="4"/>
  <c r="B7" i="4"/>
  <c r="D7" i="4" s="1"/>
  <c r="B8" i="4"/>
  <c r="D8" i="4" s="1"/>
  <c r="P9" i="4"/>
  <c r="B9" i="4" s="1"/>
  <c r="C9" i="4" s="1"/>
  <c r="D9" i="4" s="1"/>
  <c r="P10" i="4"/>
  <c r="B10" i="4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J8" i="4"/>
  <c r="I8" i="4"/>
  <c r="J7" i="4"/>
  <c r="I7" i="4"/>
  <c r="J6" i="4"/>
  <c r="I6" i="4"/>
  <c r="J5" i="4"/>
  <c r="I5" i="4"/>
  <c r="B4" i="4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8" i="25" l="1"/>
  <c r="C9" i="25"/>
  <c r="E9" i="25" s="1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<sst xmlns="http://schemas.openxmlformats.org/spreadsheetml/2006/main" count="136" uniqueCount="95">
  <si>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</si>
  <si>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</si>
  <si>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</si>
  <si>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</si>
  <si>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</si>
  <si>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</si>
  <si>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</si>
  <si>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</si>
  <si>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</si>
  <si>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</si>
  <si>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</si>
  <si>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</si>
  <si>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</si>
  <si>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</si>
  <si>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</si>
  <si>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</si>
  <si>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</si>
  <si>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</si>
  <si>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</si>
  <si>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</si>
  <si>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</si>
  <si>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</si>
  <si>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</si>
  <si>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</si>
  <si>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</si>
  <si>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</si>
  <si>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</si>
  <si>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</si>
  <si>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</si>
  <si>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</si>
  <si>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</si>
  <si>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</si>
  <si>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</si>
  <si>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</si>
  <si>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</si>
  <si>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</si>
  <si>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</si>
  <si>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</si>
  <si>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</si>
  <si>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</si>
  <si>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</si>
  <si>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</si>
  <si>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</si>
  <si>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</si>
  <si>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</si>
  <si>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</si>
  <si>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</si>
  <si>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</si>
  <si>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</si>
  <si>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</si>
  <si>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</si>
  <si>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</si>
  <si>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</si>
  <si>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</si>
  <si>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</si>
  <si>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</si>
  <si>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</si>
  <si>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</si>
  <si>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</si>
  <si>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</si>
  <si>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</si>
  <si>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</si>
  <si>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</si>
  <si>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</si>
  <si>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</si>
  <si>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</si>
  <si>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</si>
  <si>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</si>
  <si>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</si>
  <si>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</si>
  <si>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</si>
  <si>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</si>
  <si>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</si>
  <si>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</si>
  <si>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</si>
  <si>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</si>
  <si>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</si>
  <si>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</si>
  <si>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</si>
  <si>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</si>
  <si>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</si>
  <si>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</si>
  <si>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</si>
  <si>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</si>
  <si>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</si>
  <si>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RERA CA</t>
  </si>
  <si>
    <t>26.12.2020</t>
  </si>
  <si>
    <t>IGR-26.04.24</t>
  </si>
  <si>
    <t>IGR-24.02.24</t>
  </si>
  <si>
    <t>IGR-21.02.24</t>
  </si>
  <si>
    <t>IGR-31.01.24</t>
  </si>
  <si>
    <t>IGR-20.12.23</t>
  </si>
  <si>
    <t>IGR-19.12.23</t>
  </si>
  <si>
    <t>IGR-08.12.23</t>
  </si>
  <si>
    <t>GUIDELINE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</si>
</sst>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" fillId="2" borderId="0" xfId="0" applyFont="1" applyFill="1"/>
    <xf numFmtId="4" fontId="0" fillId="2" borderId="0" xfId="0" applyNumberFormat="1" applyFill="1"/>
    <xf numFmtId="43" fontId="5" fillId="0" borderId="0" xfId="1" applyFont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762000</xdr:colOff>
      <xdr:row>9</xdr:row>
      <xdr:rowOff>104775</xdr:rowOff>
    </xdr:from>
    <xdr:to>
      <xdr:col>26</xdr:col>
      <xdr:colOff>401802</xdr:colOff>
      <xdr:row>30</xdr:row>
      <xdr:rowOff>105387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DA45645-FF3D-4959-A66F-84DE0DD041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734175" y="2009775"/>
          <a:ext cx="12555702" cy="43821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B77AA52-1F32-42EE-B83D-A7A26A33CA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37243C-CB3D-46D9-B3CE-4F89423DCB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091D656-41D1-4041-9765-18FBB1C361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14EA30A-654E-4C82-8C93-9D43EE9690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639FAB5-9BF8-4F08-A5F8-F31DDA0D27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F0992C8-355B-4E36-9EA4-2F61B294EC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6038380-C7B5-4438-9901-E72D0A7306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20244</xdr:colOff>
      <xdr:row>45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1E2D202-45D1-48AA-B571-9471874574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54644" cy="869753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353665</xdr:colOff>
      <xdr:row>46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A4B965-E3C9-4D7B-A182-F82E0A8633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88065" cy="87642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J8" sqref="J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77</v>
      </c>
      <c r="C3" s="52">
        <v>169300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83</v>
      </c>
      <c r="C4" s="52">
        <f>C3*10%</f>
        <v>16930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78</v>
      </c>
      <c r="C5" s="57">
        <f>C3+C4</f>
        <v>186230</v>
      </c>
      <c r="D5" s="58" t="s">
        <v>62</v>
      </c>
      <c r="E5" s="59">
        <f>C5/10.764</f>
        <v>17301.189149015237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79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80</v>
      </c>
      <c r="C7" s="52">
        <f>C5-C6</f>
        <v>156830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81</v>
      </c>
      <c r="C8" s="52">
        <f>C7*D13%</f>
        <v>156830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82</v>
      </c>
      <c r="C9" s="57">
        <f>C6+C8</f>
        <v>186230</v>
      </c>
      <c r="D9" s="58" t="s">
        <v>62</v>
      </c>
      <c r="E9" s="59">
        <f>C9/10.764</f>
        <v>17301.189149015237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2024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0</v>
      </c>
      <c r="D13" s="65">
        <f>D12-C13</f>
        <v>100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6"/>
      <c r="L1" s="76"/>
      <c r="M1" s="76"/>
      <c r="N1" s="76"/>
      <c r="O1" s="76"/>
      <c r="P1" s="76"/>
      <c r="Q1" s="76"/>
      <c r="R1" s="76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workbookViewId="0">
      <selection activeCell="C18" sqref="C1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33500</v>
      </c>
      <c r="D3" s="22" t="s">
        <v>76</v>
      </c>
      <c r="E3" s="6" t="s">
        <v>84</v>
      </c>
    </row>
    <row r="4" spans="1:5" ht="30" x14ac:dyDescent="0.25">
      <c r="A4" s="21" t="s">
        <v>14</v>
      </c>
      <c r="B4" s="18"/>
      <c r="C4" s="19">
        <v>3500</v>
      </c>
      <c r="D4" s="22"/>
    </row>
    <row r="5" spans="1:5" x14ac:dyDescent="0.25">
      <c r="A5" s="15" t="s">
        <v>15</v>
      </c>
      <c r="B5" s="18"/>
      <c r="C5" s="19">
        <f>C3-C4</f>
        <v>30000</v>
      </c>
      <c r="D5" s="22"/>
    </row>
    <row r="6" spans="1:5" x14ac:dyDescent="0.25">
      <c r="A6" s="15" t="s">
        <v>16</v>
      </c>
      <c r="B6" s="18"/>
      <c r="C6" s="19">
        <f>C4</f>
        <v>3500</v>
      </c>
      <c r="D6" s="22"/>
    </row>
    <row r="7" spans="1:5" x14ac:dyDescent="0.25">
      <c r="A7" s="15" t="s">
        <v>17</v>
      </c>
      <c r="B7" s="23"/>
      <c r="C7" s="24">
        <f>D7-D8</f>
        <v>0</v>
      </c>
      <c r="D7" s="24">
        <v>2024</v>
      </c>
    </row>
    <row r="8" spans="1:5" x14ac:dyDescent="0.25">
      <c r="A8" s="15" t="s">
        <v>18</v>
      </c>
      <c r="B8" s="23"/>
      <c r="C8" s="24">
        <f>C9-C7</f>
        <v>60</v>
      </c>
      <c r="D8" s="24">
        <v>2024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0</v>
      </c>
      <c r="D10" s="24"/>
    </row>
    <row r="11" spans="1:5" x14ac:dyDescent="0.25">
      <c r="A11" s="15"/>
      <c r="B11" s="25"/>
      <c r="C11" s="26">
        <f>C10%</f>
        <v>0</v>
      </c>
      <c r="D11" s="26"/>
    </row>
    <row r="12" spans="1:5" x14ac:dyDescent="0.25">
      <c r="A12" s="15" t="s">
        <v>21</v>
      </c>
      <c r="B12" s="18"/>
      <c r="C12" s="19">
        <f>C6*C11</f>
        <v>0</v>
      </c>
      <c r="D12" s="22"/>
    </row>
    <row r="13" spans="1:5" x14ac:dyDescent="0.25">
      <c r="A13" s="15" t="s">
        <v>22</v>
      </c>
      <c r="B13" s="18"/>
      <c r="C13" s="19">
        <f>C6-C12</f>
        <v>3500</v>
      </c>
      <c r="D13" s="22"/>
    </row>
    <row r="14" spans="1:5" x14ac:dyDescent="0.25">
      <c r="A14" s="15" t="s">
        <v>15</v>
      </c>
      <c r="B14" s="18"/>
      <c r="C14" s="19">
        <f>C5</f>
        <v>30000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33500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1181</v>
      </c>
      <c r="D18" s="24"/>
    </row>
    <row r="19" spans="1:5" x14ac:dyDescent="0.25">
      <c r="A19" s="15" t="s">
        <v>74</v>
      </c>
      <c r="B19" s="6"/>
      <c r="C19" s="30">
        <f>C18*C16</f>
        <v>39563500</v>
      </c>
      <c r="D19" s="72"/>
      <c r="E19" s="65"/>
    </row>
    <row r="20" spans="1:5" x14ac:dyDescent="0.25">
      <c r="A20" s="15" t="s">
        <v>24</v>
      </c>
      <c r="C20" s="31">
        <f>C19*90%</f>
        <v>35607150</v>
      </c>
      <c r="D20" s="30"/>
      <c r="E20" s="65"/>
    </row>
    <row r="21" spans="1:5" x14ac:dyDescent="0.25">
      <c r="A21" s="15" t="s">
        <v>25</v>
      </c>
      <c r="C21" s="31">
        <f>C19*80%</f>
        <v>31650800</v>
      </c>
      <c r="D21" s="31"/>
      <c r="E21" s="65"/>
    </row>
    <row r="22" spans="1:5" x14ac:dyDescent="0.25">
      <c r="A22" s="15" t="s">
        <v>94</v>
      </c>
      <c r="C22" s="75">
        <f>17301*1299</f>
        <v>22473999</v>
      </c>
      <c r="D22" s="24"/>
    </row>
    <row r="23" spans="1:5" x14ac:dyDescent="0.25">
      <c r="A23" s="32" t="s">
        <v>26</v>
      </c>
      <c r="B23" s="33"/>
      <c r="C23" s="34">
        <f>C4*C18</f>
        <v>4133500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82423.958333333328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0"/>
  <sheetViews>
    <sheetView tabSelected="1" workbookViewId="0">
      <selection activeCell="G31" sqref="G31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4.28515625" bestFit="1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0" x14ac:dyDescent="0.25">
      <c r="A2" s="4">
        <v>1</v>
      </c>
      <c r="B2" s="4">
        <f t="shared" ref="B2:B16" si="0">Q2</f>
        <v>1173.9609818181816</v>
      </c>
      <c r="C2" s="4">
        <f>B2*1.1</f>
        <v>1291.3570799999998</v>
      </c>
      <c r="D2" s="4">
        <f t="shared" ref="D2:D16" si="1">C2*1.2</f>
        <v>1549.6284959999996</v>
      </c>
      <c r="E2" s="5">
        <f t="shared" ref="E2:E16" si="2">R2</f>
        <v>28000000</v>
      </c>
      <c r="F2" s="4">
        <f t="shared" ref="F2:F15" si="3">ROUND((E2/B2),0)</f>
        <v>23851</v>
      </c>
      <c r="G2" s="4">
        <f t="shared" ref="G2:G15" si="4">ROUND((E2/C2),0)</f>
        <v>21683</v>
      </c>
      <c r="H2" s="4">
        <f t="shared" ref="H2:H15" si="5">ROUND((E2/D2),0)</f>
        <v>18069</v>
      </c>
      <c r="I2" s="4">
        <f t="shared" ref="I2:I15" si="6">T2</f>
        <v>0</v>
      </c>
      <c r="J2" s="4">
        <f t="shared" ref="J2:J15" si="7">U2</f>
        <v>0</v>
      </c>
      <c r="O2">
        <v>0</v>
      </c>
      <c r="P2">
        <f>119.97*10.764</f>
        <v>1291.35708</v>
      </c>
      <c r="Q2">
        <f>P2/1.1</f>
        <v>1173.9609818181816</v>
      </c>
      <c r="R2" s="2">
        <v>28000000</v>
      </c>
      <c r="S2" s="2" t="s">
        <v>87</v>
      </c>
    </row>
    <row r="3" spans="1:20" x14ac:dyDescent="0.25">
      <c r="A3" s="4">
        <v>2</v>
      </c>
      <c r="B3" s="4">
        <f t="shared" si="0"/>
        <v>1173.9609818181816</v>
      </c>
      <c r="C3" s="4">
        <f t="shared" ref="C3:C8" si="8">B3*1.1</f>
        <v>1291.3570799999998</v>
      </c>
      <c r="D3" s="4">
        <f t="shared" si="1"/>
        <v>1549.6284959999996</v>
      </c>
      <c r="E3" s="5">
        <f t="shared" si="2"/>
        <v>30524000</v>
      </c>
      <c r="F3" s="4">
        <f t="shared" si="3"/>
        <v>26001</v>
      </c>
      <c r="G3" s="4">
        <f t="shared" si="4"/>
        <v>23637</v>
      </c>
      <c r="H3" s="4">
        <f t="shared" si="5"/>
        <v>19698</v>
      </c>
      <c r="I3" s="4">
        <f t="shared" si="6"/>
        <v>0</v>
      </c>
      <c r="J3" s="4">
        <f t="shared" si="7"/>
        <v>0</v>
      </c>
      <c r="O3">
        <v>0</v>
      </c>
      <c r="P3">
        <f>119.97*10.764</f>
        <v>1291.35708</v>
      </c>
      <c r="Q3">
        <f t="shared" ref="Q3:Q8" si="9">P3/1.1</f>
        <v>1173.9609818181816</v>
      </c>
      <c r="R3" s="2">
        <v>30524000</v>
      </c>
      <c r="S3" s="2" t="s">
        <v>88</v>
      </c>
    </row>
    <row r="4" spans="1:20" x14ac:dyDescent="0.25">
      <c r="A4" s="4">
        <v>3</v>
      </c>
      <c r="B4" s="4">
        <f t="shared" si="0"/>
        <v>1238.4471272727271</v>
      </c>
      <c r="C4" s="4">
        <f t="shared" si="8"/>
        <v>1362.2918399999999</v>
      </c>
      <c r="D4" s="4">
        <f t="shared" si="1"/>
        <v>1634.7502079999997</v>
      </c>
      <c r="E4" s="5">
        <f t="shared" si="2"/>
        <v>41000000</v>
      </c>
      <c r="F4" s="73">
        <f t="shared" si="3"/>
        <v>33106</v>
      </c>
      <c r="G4" s="73">
        <f t="shared" si="4"/>
        <v>30096</v>
      </c>
      <c r="H4" s="73">
        <f t="shared" si="5"/>
        <v>25080</v>
      </c>
      <c r="I4" s="73">
        <f t="shared" si="6"/>
        <v>0</v>
      </c>
      <c r="J4" s="73">
        <f t="shared" si="7"/>
        <v>0</v>
      </c>
      <c r="K4" s="7"/>
      <c r="L4" s="7"/>
      <c r="M4" s="7"/>
      <c r="N4" s="7"/>
      <c r="O4" s="7">
        <v>0</v>
      </c>
      <c r="P4" s="7">
        <f>126.56*10.764</f>
        <v>1362.2918399999999</v>
      </c>
      <c r="Q4" s="7">
        <f t="shared" si="9"/>
        <v>1238.4471272727271</v>
      </c>
      <c r="R4" s="74">
        <v>41000000</v>
      </c>
      <c r="S4" s="74" t="s">
        <v>89</v>
      </c>
      <c r="T4" s="7"/>
    </row>
    <row r="5" spans="1:20" x14ac:dyDescent="0.25">
      <c r="A5" s="4">
        <v>4</v>
      </c>
      <c r="B5" s="4">
        <f t="shared" si="0"/>
        <v>1509.8956363636362</v>
      </c>
      <c r="C5" s="4">
        <f t="shared" si="8"/>
        <v>1660.8851999999999</v>
      </c>
      <c r="D5" s="4">
        <f t="shared" si="1"/>
        <v>1993.0622399999997</v>
      </c>
      <c r="E5" s="5">
        <f t="shared" si="2"/>
        <v>47500000</v>
      </c>
      <c r="F5" s="73">
        <f t="shared" si="3"/>
        <v>31459</v>
      </c>
      <c r="G5" s="73">
        <f t="shared" si="4"/>
        <v>28599</v>
      </c>
      <c r="H5" s="73">
        <f t="shared" si="5"/>
        <v>23833</v>
      </c>
      <c r="I5" s="73">
        <f t="shared" si="6"/>
        <v>0</v>
      </c>
      <c r="J5" s="73">
        <f t="shared" si="7"/>
        <v>0</v>
      </c>
      <c r="K5" s="7"/>
      <c r="L5" s="7"/>
      <c r="M5" s="7"/>
      <c r="N5" s="7"/>
      <c r="O5" s="7">
        <v>0</v>
      </c>
      <c r="P5" s="7">
        <f>154.3*10.764</f>
        <v>1660.8851999999999</v>
      </c>
      <c r="Q5" s="7">
        <f t="shared" si="9"/>
        <v>1509.8956363636362</v>
      </c>
      <c r="R5" s="74">
        <v>47500000</v>
      </c>
      <c r="S5" s="74" t="s">
        <v>90</v>
      </c>
    </row>
    <row r="6" spans="1:20" x14ac:dyDescent="0.25">
      <c r="A6" s="4">
        <v>5</v>
      </c>
      <c r="B6" s="4">
        <f t="shared" si="0"/>
        <v>1509.9934909090907</v>
      </c>
      <c r="C6" s="4">
        <f t="shared" si="8"/>
        <v>1660.9928399999999</v>
      </c>
      <c r="D6" s="4">
        <f t="shared" si="1"/>
        <v>1993.1914079999997</v>
      </c>
      <c r="E6" s="5">
        <f t="shared" si="2"/>
        <v>40015000</v>
      </c>
      <c r="F6" s="4">
        <f t="shared" si="3"/>
        <v>26500</v>
      </c>
      <c r="G6" s="4">
        <f t="shared" si="4"/>
        <v>24091</v>
      </c>
      <c r="H6" s="4">
        <f t="shared" si="5"/>
        <v>20076</v>
      </c>
      <c r="I6" s="4">
        <f t="shared" si="6"/>
        <v>0</v>
      </c>
      <c r="J6" s="4">
        <f t="shared" si="7"/>
        <v>0</v>
      </c>
      <c r="O6">
        <v>0</v>
      </c>
      <c r="P6">
        <f>154.31*10.764</f>
        <v>1660.9928399999999</v>
      </c>
      <c r="Q6">
        <f t="shared" si="9"/>
        <v>1509.9934909090907</v>
      </c>
      <c r="R6" s="2">
        <v>40015000</v>
      </c>
      <c r="S6" s="2" t="s">
        <v>91</v>
      </c>
    </row>
    <row r="7" spans="1:20" x14ac:dyDescent="0.25">
      <c r="A7" s="4">
        <v>6</v>
      </c>
      <c r="B7" s="4">
        <f t="shared" si="0"/>
        <v>1181.0065090909088</v>
      </c>
      <c r="C7" s="4">
        <f t="shared" si="8"/>
        <v>1299.1071599999998</v>
      </c>
      <c r="D7" s="4">
        <f t="shared" si="1"/>
        <v>1558.9285919999998</v>
      </c>
      <c r="E7" s="5">
        <f t="shared" si="2"/>
        <v>31300000</v>
      </c>
      <c r="F7" s="4">
        <f t="shared" si="3"/>
        <v>26503</v>
      </c>
      <c r="G7" s="4">
        <f t="shared" si="4"/>
        <v>24093</v>
      </c>
      <c r="H7" s="4">
        <f t="shared" si="5"/>
        <v>20078</v>
      </c>
      <c r="I7" s="4">
        <f t="shared" si="6"/>
        <v>0</v>
      </c>
      <c r="J7" s="4">
        <f t="shared" si="7"/>
        <v>0</v>
      </c>
      <c r="O7">
        <v>0</v>
      </c>
      <c r="P7">
        <f>120.69*10.764</f>
        <v>1299.1071599999998</v>
      </c>
      <c r="Q7">
        <f t="shared" si="9"/>
        <v>1181.0065090909088</v>
      </c>
      <c r="R7" s="2">
        <v>31300000</v>
      </c>
      <c r="S7" s="2" t="s">
        <v>92</v>
      </c>
    </row>
    <row r="8" spans="1:20" x14ac:dyDescent="0.25">
      <c r="A8" s="4">
        <v>7</v>
      </c>
      <c r="B8" s="4">
        <f t="shared" si="0"/>
        <v>1509.9934909090907</v>
      </c>
      <c r="C8" s="4">
        <f t="shared" si="8"/>
        <v>1660.9928399999999</v>
      </c>
      <c r="D8" s="4">
        <f t="shared" si="1"/>
        <v>1993.1914079999997</v>
      </c>
      <c r="E8" s="5">
        <f t="shared" si="2"/>
        <v>40015000</v>
      </c>
      <c r="F8" s="4">
        <f t="shared" si="3"/>
        <v>26500</v>
      </c>
      <c r="G8" s="4">
        <f t="shared" si="4"/>
        <v>24091</v>
      </c>
      <c r="H8" s="4">
        <f t="shared" si="5"/>
        <v>20076</v>
      </c>
      <c r="I8" s="4">
        <f t="shared" si="6"/>
        <v>0</v>
      </c>
      <c r="J8" s="4">
        <f t="shared" si="7"/>
        <v>0</v>
      </c>
      <c r="O8">
        <v>0</v>
      </c>
      <c r="P8">
        <f>154.31*10.764</f>
        <v>1660.9928399999999</v>
      </c>
      <c r="Q8">
        <f t="shared" si="9"/>
        <v>1509.9934909090907</v>
      </c>
      <c r="R8" s="2">
        <v>40015000</v>
      </c>
      <c r="S8" s="2" t="s">
        <v>93</v>
      </c>
    </row>
    <row r="9" spans="1:20" x14ac:dyDescent="0.25">
      <c r="A9" s="4">
        <v>8</v>
      </c>
      <c r="B9" s="4">
        <f t="shared" si="0"/>
        <v>1174</v>
      </c>
      <c r="C9" s="4">
        <f t="shared" ref="C9:C16" si="10">B9*1.2</f>
        <v>1408.8</v>
      </c>
      <c r="D9" s="4">
        <f t="shared" si="1"/>
        <v>1690.56</v>
      </c>
      <c r="E9" s="5">
        <f t="shared" si="2"/>
        <v>41000000</v>
      </c>
      <c r="F9" s="73">
        <f t="shared" si="3"/>
        <v>34923</v>
      </c>
      <c r="G9" s="73">
        <f t="shared" si="4"/>
        <v>29103</v>
      </c>
      <c r="H9" s="73">
        <f t="shared" si="5"/>
        <v>24252</v>
      </c>
      <c r="I9" s="73">
        <f t="shared" si="6"/>
        <v>0</v>
      </c>
      <c r="J9" s="73">
        <f t="shared" si="7"/>
        <v>0</v>
      </c>
      <c r="K9" s="7"/>
      <c r="L9" s="7"/>
      <c r="M9" s="7"/>
      <c r="N9" s="7"/>
      <c r="O9" s="7">
        <v>0</v>
      </c>
      <c r="P9" s="7">
        <f t="shared" ref="P9:P10" si="11">O9/1.2</f>
        <v>0</v>
      </c>
      <c r="Q9" s="7">
        <v>1174</v>
      </c>
      <c r="R9" s="74">
        <v>41000000</v>
      </c>
      <c r="S9" s="2"/>
    </row>
    <row r="10" spans="1:20" x14ac:dyDescent="0.25">
      <c r="A10" s="4">
        <v>9</v>
      </c>
      <c r="B10" s="4">
        <f t="shared" si="0"/>
        <v>1181</v>
      </c>
      <c r="C10" s="4">
        <f t="shared" si="10"/>
        <v>1417.2</v>
      </c>
      <c r="D10" s="4">
        <f t="shared" si="1"/>
        <v>1700.64</v>
      </c>
      <c r="E10" s="5">
        <f t="shared" si="2"/>
        <v>41000000</v>
      </c>
      <c r="F10" s="73">
        <f t="shared" si="3"/>
        <v>34716</v>
      </c>
      <c r="G10" s="73">
        <f t="shared" si="4"/>
        <v>28930</v>
      </c>
      <c r="H10" s="73">
        <f t="shared" si="5"/>
        <v>24109</v>
      </c>
      <c r="I10" s="73">
        <f t="shared" si="6"/>
        <v>0</v>
      </c>
      <c r="J10" s="73">
        <f t="shared" si="7"/>
        <v>0</v>
      </c>
      <c r="K10" s="7"/>
      <c r="L10" s="7"/>
      <c r="M10" s="7"/>
      <c r="N10" s="7"/>
      <c r="O10" s="7">
        <v>0</v>
      </c>
      <c r="P10" s="7">
        <f t="shared" si="11"/>
        <v>0</v>
      </c>
      <c r="Q10" s="7">
        <v>1181</v>
      </c>
      <c r="R10" s="74">
        <v>41000000</v>
      </c>
      <c r="S10" s="2"/>
    </row>
    <row r="11" spans="1:20" x14ac:dyDescent="0.25">
      <c r="A11" s="4">
        <v>10</v>
      </c>
      <c r="B11" s="4">
        <f t="shared" si="0"/>
        <v>0</v>
      </c>
      <c r="C11" s="4">
        <f t="shared" si="10"/>
        <v>0</v>
      </c>
      <c r="D11" s="4">
        <f t="shared" si="1"/>
        <v>0</v>
      </c>
      <c r="E11" s="5">
        <f t="shared" si="2"/>
        <v>0</v>
      </c>
      <c r="F11" s="4" t="e">
        <f t="shared" si="3"/>
        <v>#DIV/0!</v>
      </c>
      <c r="G11" s="4" t="e">
        <f t="shared" si="4"/>
        <v>#DIV/0!</v>
      </c>
      <c r="H11" s="4" t="e">
        <f t="shared" si="5"/>
        <v>#DIV/0!</v>
      </c>
      <c r="I11" s="4">
        <f t="shared" si="6"/>
        <v>0</v>
      </c>
      <c r="J11" s="4">
        <f t="shared" si="7"/>
        <v>0</v>
      </c>
      <c r="O11">
        <v>0</v>
      </c>
      <c r="P11">
        <f t="shared" ref="P11:P15" si="12">O11/1.2</f>
        <v>0</v>
      </c>
      <c r="Q11">
        <f t="shared" ref="Q11:Q15" si="13">P11/1.2</f>
        <v>0</v>
      </c>
      <c r="R11" s="2">
        <v>0</v>
      </c>
      <c r="S11" s="2"/>
    </row>
    <row r="12" spans="1:20" x14ac:dyDescent="0.25">
      <c r="A12" s="4">
        <v>11</v>
      </c>
      <c r="B12" s="4">
        <f t="shared" si="0"/>
        <v>0</v>
      </c>
      <c r="C12" s="4">
        <f t="shared" si="10"/>
        <v>0</v>
      </c>
      <c r="D12" s="4">
        <f t="shared" si="1"/>
        <v>0</v>
      </c>
      <c r="E12" s="5">
        <f t="shared" si="2"/>
        <v>0</v>
      </c>
      <c r="F12" s="4" t="e">
        <f t="shared" si="3"/>
        <v>#DIV/0!</v>
      </c>
      <c r="G12" s="4" t="e">
        <f t="shared" si="4"/>
        <v>#DIV/0!</v>
      </c>
      <c r="H12" s="4" t="e">
        <f t="shared" si="5"/>
        <v>#DIV/0!</v>
      </c>
      <c r="I12" s="4">
        <f t="shared" si="6"/>
        <v>0</v>
      </c>
      <c r="J12" s="4">
        <f t="shared" si="7"/>
        <v>0</v>
      </c>
      <c r="O12">
        <v>0</v>
      </c>
      <c r="P12">
        <f t="shared" si="12"/>
        <v>0</v>
      </c>
      <c r="Q12">
        <f t="shared" si="13"/>
        <v>0</v>
      </c>
      <c r="R12" s="2">
        <v>0</v>
      </c>
      <c r="S12" s="2"/>
    </row>
    <row r="13" spans="1:20" x14ac:dyDescent="0.25">
      <c r="A13" s="4">
        <v>12</v>
      </c>
      <c r="B13" s="4">
        <f t="shared" si="0"/>
        <v>0</v>
      </c>
      <c r="C13" s="4">
        <f t="shared" si="10"/>
        <v>0</v>
      </c>
      <c r="D13" s="4">
        <f t="shared" si="1"/>
        <v>0</v>
      </c>
      <c r="E13" s="5">
        <f t="shared" si="2"/>
        <v>0</v>
      </c>
      <c r="F13" s="4" t="e">
        <f t="shared" si="3"/>
        <v>#DIV/0!</v>
      </c>
      <c r="G13" s="4" t="e">
        <f t="shared" si="4"/>
        <v>#DIV/0!</v>
      </c>
      <c r="H13" s="4" t="e">
        <f t="shared" si="5"/>
        <v>#DIV/0!</v>
      </c>
      <c r="I13" s="4">
        <f t="shared" si="6"/>
        <v>0</v>
      </c>
      <c r="J13" s="4">
        <f t="shared" si="7"/>
        <v>0</v>
      </c>
      <c r="O13">
        <v>0</v>
      </c>
      <c r="P13">
        <f t="shared" si="12"/>
        <v>0</v>
      </c>
      <c r="Q13">
        <f t="shared" si="13"/>
        <v>0</v>
      </c>
      <c r="R13" s="2">
        <v>0</v>
      </c>
      <c r="S13" s="2"/>
    </row>
    <row r="14" spans="1:20" x14ac:dyDescent="0.25">
      <c r="A14" s="4">
        <v>13</v>
      </c>
      <c r="B14" s="4">
        <f t="shared" si="0"/>
        <v>0</v>
      </c>
      <c r="C14" s="4">
        <f t="shared" si="10"/>
        <v>0</v>
      </c>
      <c r="D14" s="4">
        <f t="shared" si="1"/>
        <v>0</v>
      </c>
      <c r="E14" s="5">
        <f t="shared" si="2"/>
        <v>0</v>
      </c>
      <c r="F14" s="4" t="e">
        <f t="shared" si="3"/>
        <v>#DIV/0!</v>
      </c>
      <c r="G14" s="4" t="e">
        <f t="shared" si="4"/>
        <v>#DIV/0!</v>
      </c>
      <c r="H14" s="4" t="e">
        <f t="shared" si="5"/>
        <v>#DIV/0!</v>
      </c>
      <c r="I14" s="4">
        <f t="shared" si="6"/>
        <v>0</v>
      </c>
      <c r="J14" s="4">
        <f t="shared" si="7"/>
        <v>0</v>
      </c>
      <c r="O14">
        <v>0</v>
      </c>
      <c r="P14">
        <f t="shared" si="12"/>
        <v>0</v>
      </c>
      <c r="Q14">
        <f t="shared" si="13"/>
        <v>0</v>
      </c>
      <c r="R14" s="2">
        <v>0</v>
      </c>
      <c r="S14" s="2"/>
    </row>
    <row r="15" spans="1:20" x14ac:dyDescent="0.25">
      <c r="A15" s="4">
        <v>14</v>
      </c>
      <c r="B15" s="4">
        <f t="shared" si="0"/>
        <v>0</v>
      </c>
      <c r="C15" s="4">
        <f t="shared" si="10"/>
        <v>0</v>
      </c>
      <c r="D15" s="4">
        <f t="shared" si="1"/>
        <v>0</v>
      </c>
      <c r="E15" s="5">
        <f t="shared" si="2"/>
        <v>0</v>
      </c>
      <c r="F15" s="4" t="e">
        <f t="shared" si="3"/>
        <v>#DIV/0!</v>
      </c>
      <c r="G15" s="4" t="e">
        <f t="shared" si="4"/>
        <v>#DIV/0!</v>
      </c>
      <c r="H15" s="4" t="e">
        <f t="shared" si="5"/>
        <v>#DIV/0!</v>
      </c>
      <c r="I15" s="4">
        <f t="shared" si="6"/>
        <v>0</v>
      </c>
      <c r="J15" s="4">
        <f t="shared" si="7"/>
        <v>0</v>
      </c>
      <c r="O15">
        <v>0</v>
      </c>
      <c r="P15">
        <f t="shared" si="12"/>
        <v>0</v>
      </c>
      <c r="Q15">
        <f t="shared" si="13"/>
        <v>0</v>
      </c>
      <c r="R15" s="2">
        <v>0</v>
      </c>
      <c r="S15" s="2"/>
    </row>
    <row r="16" spans="1:20" x14ac:dyDescent="0.25">
      <c r="A16" s="4">
        <v>15</v>
      </c>
      <c r="B16" s="4">
        <f t="shared" si="0"/>
        <v>0</v>
      </c>
      <c r="C16" s="4">
        <f t="shared" si="10"/>
        <v>0</v>
      </c>
      <c r="D16" s="4">
        <f t="shared" si="1"/>
        <v>0</v>
      </c>
      <c r="E16" s="5">
        <f t="shared" si="2"/>
        <v>0</v>
      </c>
      <c r="F16" s="4" t="e">
        <f t="shared" ref="F16" si="14">ROUND((E16/B16),0)</f>
        <v>#DIV/0!</v>
      </c>
      <c r="G16" s="4" t="e">
        <f t="shared" ref="G16" si="15">ROUND((E16/C16),0)</f>
        <v>#DIV/0!</v>
      </c>
      <c r="H16" s="4" t="e">
        <f t="shared" ref="H16" si="16">ROUND((E16/D16),0)</f>
        <v>#DIV/0!</v>
      </c>
      <c r="I16" s="4">
        <f t="shared" ref="I16" si="17">T16</f>
        <v>0</v>
      </c>
      <c r="J16" s="4">
        <f t="shared" ref="J16" si="18">U16</f>
        <v>0</v>
      </c>
      <c r="O16">
        <v>0</v>
      </c>
      <c r="P16">
        <f t="shared" ref="P16" si="19">O16/1.2</f>
        <v>0</v>
      </c>
      <c r="Q16">
        <f t="shared" ref="Q16" si="20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1">Q17</f>
        <v>0</v>
      </c>
      <c r="C17" s="4">
        <f t="shared" ref="C17:C21" si="22">B17*1.2</f>
        <v>0</v>
      </c>
      <c r="D17" s="4">
        <f t="shared" ref="D17:D21" si="23">C17*1.2</f>
        <v>0</v>
      </c>
      <c r="E17" s="5">
        <f t="shared" ref="E17:E21" si="24">R17</f>
        <v>0</v>
      </c>
      <c r="F17" s="4" t="e">
        <f t="shared" ref="F17" si="25">ROUND((E17/B17),0)</f>
        <v>#DIV/0!</v>
      </c>
      <c r="G17" s="4" t="e">
        <f t="shared" ref="G17" si="26">ROUND((E17/C17),0)</f>
        <v>#DIV/0!</v>
      </c>
      <c r="H17" s="4" t="e">
        <f t="shared" ref="H17" si="27">ROUND((E17/D17),0)</f>
        <v>#DIV/0!</v>
      </c>
      <c r="I17" s="4">
        <f t="shared" ref="I17" si="28">T17</f>
        <v>0</v>
      </c>
      <c r="J17" s="4">
        <f t="shared" ref="J17" si="29">U17</f>
        <v>0</v>
      </c>
      <c r="O17">
        <v>0</v>
      </c>
      <c r="P17">
        <f t="shared" ref="P17" si="30">O17/1.2</f>
        <v>0</v>
      </c>
      <c r="Q17">
        <f t="shared" ref="Q17" si="31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1"/>
        <v>0</v>
      </c>
      <c r="C18" s="4">
        <f t="shared" si="22"/>
        <v>0</v>
      </c>
      <c r="D18" s="4">
        <f t="shared" si="23"/>
        <v>0</v>
      </c>
      <c r="E18" s="5">
        <f t="shared" si="24"/>
        <v>0</v>
      </c>
      <c r="F18" s="4" t="e">
        <f t="shared" ref="F18:F21" si="32">ROUND((E18/B18),0)</f>
        <v>#DIV/0!</v>
      </c>
      <c r="G18" s="4" t="e">
        <f t="shared" ref="G18:G21" si="33">ROUND((E18/C18),0)</f>
        <v>#DIV/0!</v>
      </c>
      <c r="H18" s="4" t="e">
        <f t="shared" ref="H18:H21" si="34">ROUND((E18/D18),0)</f>
        <v>#DIV/0!</v>
      </c>
      <c r="I18" s="4">
        <f t="shared" ref="I18:J21" si="35">T18</f>
        <v>0</v>
      </c>
      <c r="J18" s="4">
        <f t="shared" si="35"/>
        <v>0</v>
      </c>
      <c r="O18">
        <v>0</v>
      </c>
      <c r="P18">
        <f t="shared" ref="P18" si="36">O18/1.2</f>
        <v>0</v>
      </c>
      <c r="Q18">
        <f t="shared" ref="Q18:Q21" si="37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1"/>
        <v>0</v>
      </c>
      <c r="C19" s="4">
        <f t="shared" si="22"/>
        <v>0</v>
      </c>
      <c r="D19" s="4">
        <f t="shared" si="23"/>
        <v>0</v>
      </c>
      <c r="E19" s="5">
        <f t="shared" si="24"/>
        <v>0</v>
      </c>
      <c r="F19" s="4" t="e">
        <f t="shared" si="32"/>
        <v>#DIV/0!</v>
      </c>
      <c r="G19" s="4" t="e">
        <f t="shared" si="33"/>
        <v>#DIV/0!</v>
      </c>
      <c r="H19" s="4" t="e">
        <f t="shared" si="34"/>
        <v>#DIV/0!</v>
      </c>
      <c r="I19" s="4">
        <f t="shared" si="35"/>
        <v>0</v>
      </c>
      <c r="J19" s="4">
        <f t="shared" si="35"/>
        <v>0</v>
      </c>
      <c r="O19">
        <v>0</v>
      </c>
      <c r="P19">
        <f>O19/1.2</f>
        <v>0</v>
      </c>
      <c r="Q19">
        <f t="shared" si="37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8">Q20</f>
        <v>0</v>
      </c>
      <c r="C20" s="4">
        <f t="shared" ref="C20" si="39">B20*1.2</f>
        <v>0</v>
      </c>
      <c r="D20" s="4">
        <f t="shared" ref="D20" si="40">C20*1.2</f>
        <v>0</v>
      </c>
      <c r="E20" s="5">
        <f t="shared" ref="E20" si="41">R20</f>
        <v>0</v>
      </c>
      <c r="F20" s="4" t="e">
        <f t="shared" ref="F20" si="42">ROUND((E20/B20),0)</f>
        <v>#DIV/0!</v>
      </c>
      <c r="G20" s="4" t="e">
        <f t="shared" ref="G20" si="43">ROUND((E20/C20),0)</f>
        <v>#DIV/0!</v>
      </c>
      <c r="H20" s="4" t="e">
        <f t="shared" ref="H20" si="44">ROUND((E20/D20),0)</f>
        <v>#DIV/0!</v>
      </c>
      <c r="I20" s="4">
        <f t="shared" ref="I20" si="45">T20</f>
        <v>0</v>
      </c>
      <c r="J20" s="4">
        <f t="shared" ref="J20" si="46">U20</f>
        <v>0</v>
      </c>
      <c r="O20">
        <v>0</v>
      </c>
      <c r="P20">
        <f t="shared" ref="P20" si="47">O20/1.2</f>
        <v>0</v>
      </c>
      <c r="Q20">
        <f t="shared" ref="Q20" si="48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1"/>
        <v>0</v>
      </c>
      <c r="C21" s="4">
        <f t="shared" si="22"/>
        <v>0</v>
      </c>
      <c r="D21" s="4">
        <f t="shared" si="23"/>
        <v>0</v>
      </c>
      <c r="E21" s="5">
        <f t="shared" si="24"/>
        <v>0</v>
      </c>
      <c r="F21" s="4" t="e">
        <f t="shared" si="32"/>
        <v>#DIV/0!</v>
      </c>
      <c r="G21" s="4" t="e">
        <f t="shared" si="33"/>
        <v>#DIV/0!</v>
      </c>
      <c r="H21" s="4" t="e">
        <f t="shared" si="34"/>
        <v>#DIV/0!</v>
      </c>
      <c r="I21" s="4">
        <f t="shared" si="35"/>
        <v>0</v>
      </c>
      <c r="J21" s="4">
        <f t="shared" si="35"/>
        <v>0</v>
      </c>
      <c r="O21">
        <v>0</v>
      </c>
      <c r="P21">
        <f>O21/1.2</f>
        <v>0</v>
      </c>
      <c r="Q21">
        <f t="shared" si="37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52" t="s">
        <v>71</v>
      </c>
      <c r="G27" s="52">
        <v>1063</v>
      </c>
    </row>
    <row r="28" spans="1:19" s="10" customFormat="1" x14ac:dyDescent="0.25">
      <c r="C28" s="67" t="s">
        <v>75</v>
      </c>
      <c r="D28" s="67" t="s">
        <v>86</v>
      </c>
      <c r="F28" s="52" t="s">
        <v>85</v>
      </c>
      <c r="G28" s="52">
        <v>1181</v>
      </c>
    </row>
    <row r="29" spans="1:19" s="10" customFormat="1" x14ac:dyDescent="0.25">
      <c r="C29" s="67" t="s">
        <v>1</v>
      </c>
      <c r="D29" s="67">
        <v>27163000</v>
      </c>
      <c r="F29" s="52" t="s">
        <v>72</v>
      </c>
      <c r="G29" s="52">
        <v>1299</v>
      </c>
      <c r="H29" s="10">
        <f>G29/G28</f>
        <v>1.0999153259949195</v>
      </c>
      <c r="I29" s="10">
        <f>G29*24000</f>
        <v>31176000</v>
      </c>
    </row>
    <row r="30" spans="1:19" s="10" customFormat="1" x14ac:dyDescent="0.25">
      <c r="F30" s="52" t="s">
        <v>73</v>
      </c>
      <c r="G30" s="52">
        <v>33500</v>
      </c>
    </row>
    <row r="31" spans="1:19" s="10" customFormat="1" x14ac:dyDescent="0.25">
      <c r="C31" s="70"/>
      <c r="D31" s="70"/>
      <c r="F31" s="70" t="s">
        <v>74</v>
      </c>
      <c r="G31" s="70">
        <f>G28*G30</f>
        <v>39563500</v>
      </c>
      <c r="H31" s="10">
        <f>G31/D29</f>
        <v>1.4565217391304348</v>
      </c>
    </row>
    <row r="32" spans="1:19" s="10" customFormat="1" x14ac:dyDescent="0.25">
      <c r="C32" s="70"/>
      <c r="D32" s="70"/>
      <c r="F32" s="70" t="s">
        <v>24</v>
      </c>
      <c r="G32" s="70">
        <f>G31*90%</f>
        <v>35607150</v>
      </c>
    </row>
    <row r="33" spans="3:7" s="10" customFormat="1" x14ac:dyDescent="0.25">
      <c r="C33" s="70"/>
      <c r="D33" s="70"/>
      <c r="F33" s="70" t="s">
        <v>25</v>
      </c>
      <c r="G33" s="70">
        <f>G31*80%</f>
        <v>31650800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7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4"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9"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4"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2024-08-24T10:33:01Z</dcterms:modified>
</cp:coreProperties>
</file>