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2"/>
  <workbookPr/>
  <mc:AlternateContent xmlns:mc="http://schemas.openxmlformats.org/markup-compatibility/2006">
    <mc:Choice Requires="x15">
      <x15ac:absPath xmlns:x15ac="http://schemas.microsoft.com/office/spreadsheetml/2010/11/ac" url="F:\Work from home - Vastukala\21.08.2024\010687 - Santosh Yashwant Gaikwad\"/>
    </mc:Choice>
  </mc:AlternateContent>
  <xr:revisionPtr revIDLastSave="0" documentId="13_ncr:1_{FE12A6FF-0ECA-4875-873A-8D95E0BAA360}" xr6:coauthVersionLast="36" xr6:coauthVersionMax="36" xr10:uidLastSave="{00000000-0000-0000-0000-000000000000}"/>
  <bookViews>
    <workbookView xWindow="-120" yWindow="-120" windowWidth="20730" windowHeight="1176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</workbook>
</file>

<file path=xl/calcChain.xml><?xml version="1.0" encoding="utf-8"?>
<calcChain xmlns="http://schemas.openxmlformats.org/spreadsheetml/2006/main">
  <c r="Q5" i="4" l="1"/>
  <c r="Q6" i="4"/>
  <c r="Q4" i="4"/>
  <c r="H28" i="4"/>
  <c r="C12" i="25" l="1"/>
  <c r="C13" i="25" s="1"/>
  <c r="D13" i="25" s="1"/>
  <c r="C20" i="25"/>
  <c r="C17" i="25"/>
  <c r="E17" i="25" s="1"/>
  <c r="C16" i="25"/>
  <c r="C4" i="25"/>
  <c r="C3" i="25"/>
  <c r="C5" i="25" s="1"/>
  <c r="A18" i="23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P12" i="4"/>
  <c r="Q12" i="4" s="1"/>
  <c r="B12" i="4" s="1"/>
  <c r="C12" i="4" s="1"/>
  <c r="D12" i="4" s="1"/>
  <c r="J12" i="4"/>
  <c r="I12" i="4"/>
  <c r="E12" i="4"/>
  <c r="P11" i="4"/>
  <c r="Q11" i="4" s="1"/>
  <c r="B11" i="4" s="1"/>
  <c r="C11" i="4" s="1"/>
  <c r="D11" i="4" s="1"/>
  <c r="J11" i="4"/>
  <c r="I11" i="4"/>
  <c r="E11" i="4"/>
  <c r="P10" i="4"/>
  <c r="Q10" i="4" s="1"/>
  <c r="B10" i="4" s="1"/>
  <c r="C10" i="4" s="1"/>
  <c r="D10" i="4" s="1"/>
  <c r="J10" i="4"/>
  <c r="I10" i="4"/>
  <c r="E10" i="4"/>
  <c r="P9" i="4"/>
  <c r="Q9" i="4" s="1"/>
  <c r="B9" i="4" s="1"/>
  <c r="C9" i="4" s="1"/>
  <c r="D9" i="4" s="1"/>
  <c r="J9" i="4"/>
  <c r="I9" i="4"/>
  <c r="E9" i="4"/>
  <c r="P8" i="4"/>
  <c r="Q8" i="4" s="1"/>
  <c r="B8" i="4" s="1"/>
  <c r="C8" i="4" s="1"/>
  <c r="D8" i="4" s="1"/>
  <c r="J8" i="4"/>
  <c r="I8" i="4"/>
  <c r="E8" i="4"/>
  <c r="P7" i="4"/>
  <c r="Q7" i="4" s="1"/>
  <c r="B7" i="4" s="1"/>
  <c r="C7" i="4" s="1"/>
  <c r="D7" i="4" s="1"/>
  <c r="J7" i="4"/>
  <c r="I7" i="4"/>
  <c r="E7" i="4"/>
  <c r="B6" i="4"/>
  <c r="C6" i="4" s="1"/>
  <c r="D6" i="4" s="1"/>
  <c r="J6" i="4"/>
  <c r="I6" i="4"/>
  <c r="E6" i="4"/>
  <c r="B5" i="4"/>
  <c r="C5" i="4" s="1"/>
  <c r="D5" i="4" s="1"/>
  <c r="J5" i="4"/>
  <c r="I5" i="4"/>
  <c r="E5" i="4"/>
  <c r="B4" i="4"/>
  <c r="C4" i="4" s="1"/>
  <c r="D4" i="4" s="1"/>
  <c r="J4" i="4"/>
  <c r="I4" i="4"/>
  <c r="E4" i="4"/>
  <c r="Q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C7" i="25" l="1"/>
  <c r="C8" i="25" s="1"/>
  <c r="C9" i="25" s="1"/>
  <c r="E9" i="25" s="1"/>
  <c r="E5" i="25"/>
  <c r="C19" i="25"/>
  <c r="C21" i="25" s="1"/>
  <c r="E21" i="25" s="1"/>
  <c r="H3" i="4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N15" i="24"/>
  <c r="N14" i="24"/>
  <c r="N13" i="24"/>
  <c r="N12" i="24"/>
  <c r="P16" i="4"/>
  <c r="Q16" i="4" s="1"/>
  <c r="B16" i="4" s="1"/>
  <c r="C16" i="4" s="1"/>
  <c r="D16" i="4" s="1"/>
  <c r="J16" i="4"/>
  <c r="I16" i="4"/>
  <c r="E16" i="4"/>
  <c r="H29" i="4"/>
  <c r="G31" i="4"/>
  <c r="G33" i="4" s="1"/>
  <c r="H16" i="4" l="1"/>
  <c r="F16" i="4"/>
  <c r="G16" i="4"/>
  <c r="H31" i="4"/>
  <c r="G32" i="4"/>
  <c r="F30" i="24" l="1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F21" i="24"/>
  <c r="H21" i="24" s="1"/>
  <c r="E21" i="24"/>
  <c r="G21" i="24" s="1"/>
  <c r="F20" i="24"/>
  <c r="H20" i="24" s="1"/>
  <c r="E20" i="24"/>
  <c r="G20" i="24" s="1"/>
  <c r="H19" i="24"/>
  <c r="F19" i="24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N16" i="24" l="1"/>
  <c r="N17" i="24" s="1"/>
  <c r="I10" i="24"/>
  <c r="I20" i="24"/>
  <c r="I22" i="24"/>
  <c r="I19" i="24"/>
  <c r="I29" i="24"/>
  <c r="I21" i="24"/>
  <c r="I3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l="1"/>
  <c r="C25" i="23" s="1"/>
  <c r="C16" i="23"/>
  <c r="C20" i="23"/>
  <c r="C21" i="23" l="1"/>
  <c r="P20" i="4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<sst xmlns="http://schemas.openxmlformats.org/spreadsheetml/2006/main" count="129" uniqueCount="88">
  <si>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</si>
  <si>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</si>
  <si>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</si>
  <si>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</si>
  <si>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</si>
  <si>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</si>
  <si>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</si>
  <si>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</si>
  <si>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</si>
  <si>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</si>
  <si>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</si>
  <si>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</si>
  <si>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</si>
  <si>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</si>
  <si>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</si>
  <si>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</si>
  <si>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</si>
  <si>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</si>
  <si>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</si>
  <si>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</si>
  <si>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</si>
  <si>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</si>
  <si>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</si>
  <si>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</si>
  <si>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</si>
  <si>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</si>
  <si>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</si>
  <si>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</si>
  <si>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</si>
  <si>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</si>
  <si>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</si>
  <si>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</si>
  <si>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</si>
  <si>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</si>
  <si>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</si>
  <si>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</si>
  <si>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</si>
  <si>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</si>
  <si>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</si>
  <si>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</si>
  <si>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</si>
  <si>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</si>
  <si>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</si>
  <si>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</si>
  <si>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</si>
  <si>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</si>
  <si>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</si>
  <si>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</si>
  <si>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</si>
  <si>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</si>
  <si>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</si>
  <si>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</si>
  <si>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</si>
  <si>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</si>
  <si>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</si>
  <si>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</si>
  <si>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</si>
  <si>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</si>
  <si>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</si>
  <si>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</si>
  <si>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</si>
  <si>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</si>
  <si>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</si>
  <si>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</si>
  <si>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</si>
  <si>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</si>
  <si>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</si>
  <si>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</si>
  <si>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</si>
  <si>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</si>
  <si>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</si>
  <si>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</si>
  <si>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</si>
  <si>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</si>
  <si>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</si>
  <si>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</si>
  <si>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>BUA</t>
  </si>
  <si>
    <t>Rate on</t>
  </si>
  <si>
    <t>Commercial (5% Add for floorise)</t>
  </si>
  <si>
    <t>Increased 10% for Floorise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</si>
  <si>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</si>
  <si>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</si>
  <si>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</si>
  <si>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</si>
  <si>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</si>
  <si>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12.07.2024</t>
  </si>
  <si>
    <t>IGR-07.07.23</t>
  </si>
  <si>
    <t>IGR-01.08.24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</si>
</sst>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0" fontId="3" fillId="0" borderId="4" xfId="0" applyFont="1" applyBorder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8" xfId="1" applyFont="1" applyBorder="1"/>
    <xf numFmtId="0" fontId="2" fillId="0" borderId="4" xfId="0" applyFont="1" applyBorder="1"/>
    <xf numFmtId="164" fontId="2" fillId="0" borderId="0" xfId="1" applyFont="1" applyBorder="1"/>
    <xf numFmtId="0" fontId="12" fillId="0" borderId="0" xfId="0" applyFont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39</xdr:row>
      <xdr:rowOff>151486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84B459-5491-40C6-AE56-CE293850A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207924</xdr:colOff>
      <xdr:row>38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0F202-2A06-490B-932B-97C6DA84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09524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163394</xdr:colOff>
      <xdr:row>29</xdr:row>
      <xdr:rowOff>105561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2BFA38-C087-404A-A99B-FD9545951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26594" cy="56300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116598</xdr:colOff>
      <xdr:row>31</xdr:row>
      <xdr:rowOff>27286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3D3A9C-9983-490D-8845-7B0238E46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36120" cy="5601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449354</xdr:colOff>
      <xdr:row>30</xdr:row>
      <xdr:rowOff>19850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4116A5-3176-44C3-80AD-BBAAD421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31754" cy="5734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L21"/>
  <sheetViews>
    <sheetView topLeftCell="A9" workbookViewId="0">
      <selection activeCell="C12" sqref="C1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79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80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81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82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83</v>
      </c>
      <c r="C8" s="53">
        <f>C7*D13%</f>
        <v>240820.57499999998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84</v>
      </c>
      <c r="C9" s="58">
        <f>C6+C8</f>
        <v>270220.57499999995</v>
      </c>
      <c r="D9" s="59" t="s">
        <v>62</v>
      </c>
      <c r="E9" s="60">
        <f>C9/10.764</f>
        <v>25104.103957636562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1999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25</v>
      </c>
      <c r="D13" s="66">
        <f>D12-C13</f>
        <v>75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5"/>
  <sheetViews>
    <sheetView topLeftCell="E1" workbookViewId="0">
      <selection activeCell="N16" sqref="N1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>
        <v>19.25</v>
      </c>
      <c r="M5" s="42">
        <v>9.8800000000000008</v>
      </c>
      <c r="N5" s="42">
        <f t="shared" ref="N5:N15" si="6">L5*M5</f>
        <v>190.19000000000003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>
        <v>6.81</v>
      </c>
      <c r="M6" s="42">
        <v>9.1300000000000008</v>
      </c>
      <c r="N6" s="42">
        <f t="shared" si="6"/>
        <v>62.1753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>
        <v>7.03</v>
      </c>
      <c r="M7" s="42">
        <v>3.36</v>
      </c>
      <c r="N7" s="42">
        <f t="shared" si="6"/>
        <v>23.620799999999999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>
        <v>10.77</v>
      </c>
      <c r="M8" s="42">
        <v>10.07</v>
      </c>
      <c r="N8" s="42">
        <f t="shared" si="6"/>
        <v>108.4539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>
        <v>3.35</v>
      </c>
      <c r="M9" s="42">
        <v>3.21</v>
      </c>
      <c r="N9" s="42">
        <f t="shared" si="6"/>
        <v>10.753500000000001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>
        <v>9.92</v>
      </c>
      <c r="M10" s="42">
        <v>12.09</v>
      </c>
      <c r="N10" s="42">
        <f t="shared" si="6"/>
        <v>119.9328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>
        <v>4.22</v>
      </c>
      <c r="M11" s="42">
        <v>6.98</v>
      </c>
      <c r="N11" s="42">
        <f t="shared" si="6"/>
        <v>29.4556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>
        <v>4.24</v>
      </c>
      <c r="M12" s="42">
        <v>6.8</v>
      </c>
      <c r="N12" s="42">
        <f t="shared" si="6"/>
        <v>28.832000000000001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>
        <v>7.62</v>
      </c>
      <c r="M13" s="42">
        <v>3.2</v>
      </c>
      <c r="N13" s="42">
        <f t="shared" si="6"/>
        <v>24.384</v>
      </c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2">
        <f t="shared" si="6"/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>
        <f t="shared" si="6"/>
        <v>0</v>
      </c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51">
        <f>SUM(N5:N15)</f>
        <v>597.79790000000003</v>
      </c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51">
        <f>N16*10.764</f>
        <v>6434.6965955999995</v>
      </c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4"/>
  <sheetViews>
    <sheetView topLeftCell="A2" workbookViewId="0">
      <selection activeCell="D9" sqref="D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8" max="8" width="18" bestFit="1" customWidth="1"/>
    <col min="9" max="9" width="16.7109375" bestFit="1" customWidth="1"/>
  </cols>
  <sheetData>
    <row r="1" spans="1:9" x14ac:dyDescent="0.25">
      <c r="A1" s="11"/>
      <c r="B1" s="12"/>
      <c r="C1" s="13"/>
      <c r="D1" s="14"/>
    </row>
    <row r="2" spans="1:9" x14ac:dyDescent="0.25">
      <c r="A2" s="15"/>
      <c r="D2" s="17"/>
    </row>
    <row r="3" spans="1:9" x14ac:dyDescent="0.25">
      <c r="A3" s="15" t="s">
        <v>13</v>
      </c>
      <c r="B3" s="18"/>
      <c r="C3" s="19">
        <v>16000</v>
      </c>
      <c r="D3" s="20" t="s">
        <v>77</v>
      </c>
      <c r="E3" t="s">
        <v>76</v>
      </c>
    </row>
    <row r="4" spans="1:9" ht="30" x14ac:dyDescent="0.25">
      <c r="A4" s="21" t="s">
        <v>14</v>
      </c>
      <c r="B4" s="18"/>
      <c r="C4" s="19">
        <v>2700</v>
      </c>
      <c r="D4" s="22"/>
    </row>
    <row r="5" spans="1:9" x14ac:dyDescent="0.25">
      <c r="A5" s="15" t="s">
        <v>15</v>
      </c>
      <c r="B5" s="18"/>
      <c r="C5" s="19">
        <f>C3-C4</f>
        <v>13300</v>
      </c>
      <c r="D5" s="22"/>
    </row>
    <row r="6" spans="1:9" x14ac:dyDescent="0.25">
      <c r="A6" s="15" t="s">
        <v>16</v>
      </c>
      <c r="B6" s="18"/>
      <c r="C6" s="19">
        <f>C4</f>
        <v>2700</v>
      </c>
      <c r="D6" s="22"/>
    </row>
    <row r="7" spans="1:9" x14ac:dyDescent="0.25">
      <c r="A7" s="15" t="s">
        <v>17</v>
      </c>
      <c r="B7" s="23"/>
      <c r="C7" s="24">
        <f>D7-D8</f>
        <v>25</v>
      </c>
      <c r="D7" s="24">
        <v>2024</v>
      </c>
    </row>
    <row r="8" spans="1:9" x14ac:dyDescent="0.25">
      <c r="A8" s="15" t="s">
        <v>18</v>
      </c>
      <c r="B8" s="23"/>
      <c r="C8" s="24">
        <f>C9-C7</f>
        <v>35</v>
      </c>
      <c r="D8" s="24">
        <v>1999</v>
      </c>
    </row>
    <row r="9" spans="1:9" x14ac:dyDescent="0.25">
      <c r="A9" s="15" t="s">
        <v>19</v>
      </c>
      <c r="B9" s="23"/>
      <c r="C9" s="24">
        <v>60</v>
      </c>
      <c r="D9" s="24"/>
    </row>
    <row r="10" spans="1:9" ht="30" x14ac:dyDescent="0.25">
      <c r="A10" s="21" t="s">
        <v>20</v>
      </c>
      <c r="B10" s="23"/>
      <c r="C10" s="24">
        <f>90*C7/C9</f>
        <v>37.5</v>
      </c>
      <c r="D10" s="24"/>
      <c r="H10" s="72"/>
      <c r="I10" s="72"/>
    </row>
    <row r="11" spans="1:9" ht="15.75" x14ac:dyDescent="0.25">
      <c r="A11" s="15"/>
      <c r="B11" s="25"/>
      <c r="C11" s="26">
        <f>C10%</f>
        <v>0.375</v>
      </c>
      <c r="D11" s="26"/>
      <c r="H11" s="72"/>
      <c r="I11" s="72"/>
    </row>
    <row r="12" spans="1:9" ht="15.75" x14ac:dyDescent="0.25">
      <c r="A12" s="15" t="s">
        <v>21</v>
      </c>
      <c r="B12" s="18"/>
      <c r="C12" s="19">
        <f>C6*C11</f>
        <v>1012.5</v>
      </c>
      <c r="D12" s="22"/>
      <c r="H12" s="72"/>
      <c r="I12" s="72"/>
    </row>
    <row r="13" spans="1:9" ht="15.75" x14ac:dyDescent="0.25">
      <c r="A13" s="15" t="s">
        <v>22</v>
      </c>
      <c r="B13" s="18"/>
      <c r="C13" s="19">
        <f>C6-C12</f>
        <v>1687.5</v>
      </c>
      <c r="D13" s="22"/>
      <c r="H13" s="72"/>
      <c r="I13" s="72"/>
    </row>
    <row r="14" spans="1:9" ht="15.75" x14ac:dyDescent="0.25">
      <c r="A14" s="15" t="s">
        <v>15</v>
      </c>
      <c r="B14" s="18"/>
      <c r="C14" s="19">
        <f>C5</f>
        <v>13300</v>
      </c>
      <c r="D14" s="22"/>
      <c r="H14" s="72"/>
      <c r="I14" s="72"/>
    </row>
    <row r="15" spans="1:9" ht="15.75" x14ac:dyDescent="0.25">
      <c r="B15" s="18"/>
      <c r="C15" s="19"/>
      <c r="D15" s="22"/>
      <c r="I15" s="72"/>
    </row>
    <row r="16" spans="1:9" x14ac:dyDescent="0.25">
      <c r="A16" s="27" t="s">
        <v>23</v>
      </c>
      <c r="B16" s="28"/>
      <c r="C16" s="20">
        <f>C14+C13</f>
        <v>14987.5</v>
      </c>
      <c r="D16" s="22"/>
    </row>
    <row r="17" spans="1:4" x14ac:dyDescent="0.25">
      <c r="B17" s="23"/>
      <c r="C17" s="24"/>
      <c r="D17" s="24"/>
    </row>
    <row r="18" spans="1:4" x14ac:dyDescent="0.25">
      <c r="A18" s="27" t="str">
        <f>E3</f>
        <v>BUA</v>
      </c>
      <c r="B18" s="7"/>
      <c r="C18" s="29">
        <v>390</v>
      </c>
      <c r="D18" s="24"/>
    </row>
    <row r="19" spans="1:4" x14ac:dyDescent="0.25">
      <c r="A19" s="70" t="s">
        <v>74</v>
      </c>
      <c r="B19" s="6"/>
      <c r="C19" s="30">
        <f>C18*C16</f>
        <v>5845125</v>
      </c>
      <c r="D19" s="31"/>
    </row>
    <row r="20" spans="1:4" x14ac:dyDescent="0.25">
      <c r="A20" s="70" t="s">
        <v>24</v>
      </c>
      <c r="B20" s="6"/>
      <c r="C20" s="30">
        <f>C19*90%</f>
        <v>5260612.5</v>
      </c>
      <c r="D20" s="30"/>
    </row>
    <row r="21" spans="1:4" x14ac:dyDescent="0.25">
      <c r="A21" s="70" t="s">
        <v>25</v>
      </c>
      <c r="B21" s="6"/>
      <c r="C21" s="30">
        <f>C19*80%</f>
        <v>4676100</v>
      </c>
      <c r="D21" s="32"/>
    </row>
    <row r="22" spans="1:4" x14ac:dyDescent="0.25">
      <c r="A22" s="15"/>
      <c r="D22" s="24"/>
    </row>
    <row r="23" spans="1:4" x14ac:dyDescent="0.25">
      <c r="A23" s="33" t="s">
        <v>26</v>
      </c>
      <c r="B23" s="34"/>
      <c r="C23" s="35">
        <f>C4*C18</f>
        <v>1053000</v>
      </c>
      <c r="D23" s="35"/>
    </row>
    <row r="24" spans="1:4" x14ac:dyDescent="0.25">
      <c r="A24" s="15" t="s">
        <v>27</v>
      </c>
    </row>
    <row r="25" spans="1:4" x14ac:dyDescent="0.25">
      <c r="A25" s="36" t="s">
        <v>28</v>
      </c>
      <c r="B25" s="16"/>
      <c r="C25" s="32">
        <f>C19*0.03/12</f>
        <v>14612.8125</v>
      </c>
      <c r="D25" s="32"/>
    </row>
    <row r="26" spans="1:4" x14ac:dyDescent="0.25">
      <c r="C26" s="32"/>
      <c r="D26" s="32"/>
    </row>
    <row r="27" spans="1:4" x14ac:dyDescent="0.25">
      <c r="C27" s="32"/>
      <c r="D27" s="32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40"/>
  <sheetViews>
    <sheetView tabSelected="1" workbookViewId="0">
      <selection activeCell="O6" sqref="O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8" width="12.5703125" bestFit="1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5" si="0">Q2</f>
        <v>362</v>
      </c>
      <c r="C2" s="4">
        <f t="shared" ref="C2:C15" si="1">B2*1.2</f>
        <v>434.4</v>
      </c>
      <c r="D2" s="4">
        <f t="shared" ref="D2:D15" si="2">C2*1.2</f>
        <v>521.28</v>
      </c>
      <c r="E2" s="5">
        <f t="shared" ref="E2:E15" si="3">R2</f>
        <v>6411905</v>
      </c>
      <c r="F2" s="4">
        <f t="shared" ref="F2:F15" si="4">ROUND((E2/B2),0)</f>
        <v>17712</v>
      </c>
      <c r="G2" s="74">
        <f t="shared" ref="G2:G15" si="5">ROUND((E2/C2),0)</f>
        <v>14760</v>
      </c>
      <c r="H2" s="74">
        <f t="shared" ref="H2:H15" si="6">ROUND((E2/D2),0)</f>
        <v>12300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5" si="9">O2/1.2</f>
        <v>0</v>
      </c>
      <c r="Q2" s="7">
        <v>362</v>
      </c>
      <c r="R2" s="75">
        <v>6411905</v>
      </c>
      <c r="S2" s="2" t="s">
        <v>87</v>
      </c>
    </row>
    <row r="3" spans="1:19" x14ac:dyDescent="0.25">
      <c r="A3" s="4">
        <v>2</v>
      </c>
      <c r="B3" s="4">
        <f t="shared" si="0"/>
        <v>325</v>
      </c>
      <c r="C3" s="4">
        <f t="shared" si="1"/>
        <v>390</v>
      </c>
      <c r="D3" s="4">
        <f t="shared" si="2"/>
        <v>468</v>
      </c>
      <c r="E3" s="5">
        <f t="shared" si="3"/>
        <v>5625000</v>
      </c>
      <c r="F3" s="4">
        <f t="shared" si="4"/>
        <v>17308</v>
      </c>
      <c r="G3" s="74">
        <f t="shared" si="5"/>
        <v>14423</v>
      </c>
      <c r="H3" s="74">
        <f t="shared" si="6"/>
        <v>12019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v>390</v>
      </c>
      <c r="Q3" s="7">
        <f t="shared" ref="Q2:Q15" si="10">P3/1.2</f>
        <v>325</v>
      </c>
      <c r="R3" s="75">
        <v>5625000</v>
      </c>
      <c r="S3" s="2" t="s">
        <v>86</v>
      </c>
    </row>
    <row r="4" spans="1:19" x14ac:dyDescent="0.25">
      <c r="A4" s="4">
        <v>3</v>
      </c>
      <c r="B4" s="4">
        <f t="shared" si="0"/>
        <v>350</v>
      </c>
      <c r="C4" s="4">
        <f t="shared" si="1"/>
        <v>420</v>
      </c>
      <c r="D4" s="4">
        <f t="shared" si="2"/>
        <v>504</v>
      </c>
      <c r="E4" s="5">
        <f t="shared" si="3"/>
        <v>6300000</v>
      </c>
      <c r="F4" s="4">
        <f t="shared" si="4"/>
        <v>18000</v>
      </c>
      <c r="G4" s="76">
        <f t="shared" si="5"/>
        <v>15000</v>
      </c>
      <c r="H4" s="76">
        <f t="shared" si="6"/>
        <v>12500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v>420</v>
      </c>
      <c r="Q4" s="77">
        <f t="shared" si="10"/>
        <v>350</v>
      </c>
      <c r="R4" s="78">
        <v>6300000</v>
      </c>
      <c r="S4" s="2"/>
    </row>
    <row r="5" spans="1:19" x14ac:dyDescent="0.25">
      <c r="A5" s="4">
        <v>4</v>
      </c>
      <c r="B5" s="4">
        <f t="shared" si="0"/>
        <v>354.16666666666669</v>
      </c>
      <c r="C5" s="4">
        <f t="shared" si="1"/>
        <v>425</v>
      </c>
      <c r="D5" s="4">
        <f t="shared" si="2"/>
        <v>510</v>
      </c>
      <c r="E5" s="5">
        <f t="shared" si="3"/>
        <v>7500000</v>
      </c>
      <c r="F5" s="4">
        <f t="shared" si="4"/>
        <v>21176</v>
      </c>
      <c r="G5" s="74">
        <f t="shared" si="5"/>
        <v>17647</v>
      </c>
      <c r="H5" s="74">
        <f t="shared" si="6"/>
        <v>14706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425</v>
      </c>
      <c r="Q5" s="7">
        <f t="shared" si="10"/>
        <v>354.16666666666669</v>
      </c>
      <c r="R5" s="75">
        <v>7500000</v>
      </c>
      <c r="S5" s="2"/>
    </row>
    <row r="6" spans="1:19" x14ac:dyDescent="0.25">
      <c r="A6" s="4">
        <v>5</v>
      </c>
      <c r="B6" s="4">
        <f t="shared" si="0"/>
        <v>316.66666666666669</v>
      </c>
      <c r="C6" s="4">
        <f t="shared" si="1"/>
        <v>380</v>
      </c>
      <c r="D6" s="4">
        <f t="shared" si="2"/>
        <v>456</v>
      </c>
      <c r="E6" s="5">
        <f t="shared" si="3"/>
        <v>7600000</v>
      </c>
      <c r="F6" s="4">
        <f t="shared" si="4"/>
        <v>24000</v>
      </c>
      <c r="G6" s="74">
        <f t="shared" si="5"/>
        <v>20000</v>
      </c>
      <c r="H6" s="74">
        <f t="shared" si="6"/>
        <v>16667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v>380</v>
      </c>
      <c r="Q6" s="7">
        <f t="shared" si="10"/>
        <v>316.66666666666669</v>
      </c>
      <c r="R6" s="75">
        <v>7600000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f t="shared" si="10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9"/>
        <v>0</v>
      </c>
      <c r="Q12">
        <f t="shared" si="10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si="10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ref="B16" si="11">Q16</f>
        <v>0</v>
      </c>
      <c r="C16" s="4">
        <f t="shared" ref="C16" si="12">B16*1.2</f>
        <v>0</v>
      </c>
      <c r="D16" s="4">
        <f t="shared" ref="D16" si="13">C16*1.2</f>
        <v>0</v>
      </c>
      <c r="E16" s="5">
        <f t="shared" ref="E16" si="14">R16</f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22">Q17</f>
        <v>0</v>
      </c>
      <c r="C17" s="4">
        <f t="shared" ref="C17:C20" si="23">B17*1.2</f>
        <v>0</v>
      </c>
      <c r="D17" s="4">
        <f t="shared" ref="D17:D20" si="24">C17*1.2</f>
        <v>0</v>
      </c>
      <c r="E17" s="5">
        <f t="shared" ref="E17:E20" si="25">R17</f>
        <v>0</v>
      </c>
      <c r="F17" s="4" t="e">
        <f t="shared" ref="F17:F20" si="26">ROUND((E17/B17),0)</f>
        <v>#DIV/0!</v>
      </c>
      <c r="G17" s="4" t="e">
        <f t="shared" ref="G17:G20" si="27">ROUND((E17/C17),0)</f>
        <v>#DIV/0!</v>
      </c>
      <c r="H17" s="4" t="e">
        <f t="shared" ref="H17:H20" si="28">ROUND((E17/D17),0)</f>
        <v>#DIV/0!</v>
      </c>
      <c r="I17" s="4">
        <f t="shared" ref="I17:J20" si="29">T17</f>
        <v>0</v>
      </c>
      <c r="J17" s="4">
        <f t="shared" si="29"/>
        <v>0</v>
      </c>
      <c r="O17">
        <v>0</v>
      </c>
      <c r="P17">
        <f t="shared" ref="P17:P18" si="30">O17/1.2</f>
        <v>0</v>
      </c>
      <c r="Q17">
        <f t="shared" ref="Q17:Q20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si="26"/>
        <v>#DIV/0!</v>
      </c>
      <c r="G18" s="4" t="e">
        <f t="shared" si="27"/>
        <v>#DIV/0!</v>
      </c>
      <c r="H18" s="4" t="e">
        <f t="shared" si="28"/>
        <v>#DIV/0!</v>
      </c>
      <c r="I18" s="4">
        <f t="shared" si="29"/>
        <v>0</v>
      </c>
      <c r="J18" s="4">
        <f t="shared" si="29"/>
        <v>0</v>
      </c>
      <c r="O18">
        <v>0</v>
      </c>
      <c r="P18">
        <f t="shared" si="30"/>
        <v>0</v>
      </c>
      <c r="Q18">
        <f t="shared" si="31"/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>
        <f t="shared" si="29"/>
        <v>0</v>
      </c>
      <c r="J19" s="4">
        <f t="shared" si="29"/>
        <v>0</v>
      </c>
      <c r="O19">
        <v>0</v>
      </c>
      <c r="P19">
        <f>O19/1.2</f>
        <v>0</v>
      </c>
      <c r="Q19">
        <f t="shared" si="31"/>
        <v>0</v>
      </c>
      <c r="R19" s="2">
        <v>0</v>
      </c>
      <c r="S19" s="2"/>
    </row>
    <row r="20" spans="1:19" x14ac:dyDescent="0.25">
      <c r="A20" s="4">
        <v>19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4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>
        <f t="shared" si="29"/>
        <v>0</v>
      </c>
      <c r="J20" s="4">
        <f t="shared" si="29"/>
        <v>0</v>
      </c>
      <c r="O20">
        <v>0</v>
      </c>
      <c r="P20">
        <f>O20/1.2</f>
        <v>0</v>
      </c>
      <c r="Q20">
        <f t="shared" si="31"/>
        <v>0</v>
      </c>
      <c r="R20" s="2">
        <v>0</v>
      </c>
      <c r="S20" s="2"/>
    </row>
    <row r="21" spans="1:19" s="10" customFormat="1" x14ac:dyDescent="0.25"/>
    <row r="22" spans="1:19" s="10" customFormat="1" x14ac:dyDescent="0.25">
      <c r="F22" s="10">
        <v>1999</v>
      </c>
    </row>
    <row r="23" spans="1:19" s="10" customFormat="1" x14ac:dyDescent="0.25"/>
    <row r="24" spans="1:19" s="10" customFormat="1" x14ac:dyDescent="0.25"/>
    <row r="25" spans="1:19" s="10" customFormat="1" x14ac:dyDescent="0.25"/>
    <row r="26" spans="1:19" s="10" customFormat="1" x14ac:dyDescent="0.25"/>
    <row r="27" spans="1:19" s="10" customFormat="1" x14ac:dyDescent="0.25"/>
    <row r="28" spans="1:19" s="10" customFormat="1" x14ac:dyDescent="0.25">
      <c r="C28" s="68" t="s">
        <v>75</v>
      </c>
      <c r="D28" s="68" t="s">
        <v>85</v>
      </c>
      <c r="F28" s="53" t="s">
        <v>71</v>
      </c>
      <c r="G28" s="53">
        <v>271</v>
      </c>
      <c r="H28" s="10">
        <f>G28*20000</f>
        <v>5420000</v>
      </c>
      <c r="I28" s="65"/>
      <c r="J28" s="65"/>
    </row>
    <row r="29" spans="1:19" s="10" customFormat="1" x14ac:dyDescent="0.25">
      <c r="C29" s="68" t="s">
        <v>1</v>
      </c>
      <c r="D29" s="68">
        <v>5300000</v>
      </c>
      <c r="F29" s="53" t="s">
        <v>72</v>
      </c>
      <c r="G29" s="53">
        <v>390</v>
      </c>
      <c r="H29" s="10">
        <f>G29/G28</f>
        <v>1.4391143911439115</v>
      </c>
      <c r="I29" s="65"/>
      <c r="J29" s="65"/>
    </row>
    <row r="30" spans="1:19" s="10" customFormat="1" x14ac:dyDescent="0.25">
      <c r="F30" s="53" t="s">
        <v>73</v>
      </c>
      <c r="G30" s="53"/>
      <c r="I30" s="65"/>
      <c r="J30" s="65"/>
    </row>
    <row r="31" spans="1:19" s="10" customFormat="1" x14ac:dyDescent="0.25">
      <c r="C31" s="69"/>
      <c r="D31" s="69"/>
      <c r="F31" s="69" t="s">
        <v>74</v>
      </c>
      <c r="G31" s="69">
        <f>G29*G30</f>
        <v>0</v>
      </c>
      <c r="H31" s="10">
        <f>G31/D29</f>
        <v>0</v>
      </c>
      <c r="I31" s="71"/>
      <c r="J31" s="71"/>
    </row>
    <row r="32" spans="1:19" s="10" customFormat="1" x14ac:dyDescent="0.25">
      <c r="C32" s="69"/>
      <c r="D32" s="69"/>
      <c r="F32" s="69" t="s">
        <v>24</v>
      </c>
      <c r="G32" s="69">
        <f>G31*90%</f>
        <v>0</v>
      </c>
      <c r="I32" s="71"/>
      <c r="J32" s="71"/>
    </row>
    <row r="33" spans="3:10" s="10" customFormat="1" x14ac:dyDescent="0.25">
      <c r="C33" s="69"/>
      <c r="D33" s="69"/>
      <c r="F33" s="69" t="s">
        <v>25</v>
      </c>
      <c r="G33" s="69">
        <f>G31*80%</f>
        <v>0</v>
      </c>
      <c r="I33" s="71"/>
      <c r="J33" s="71"/>
    </row>
    <row r="34" spans="3:10" s="10" customFormat="1" x14ac:dyDescent="0.25">
      <c r="C34" s="69"/>
      <c r="D34" s="69"/>
      <c r="I34" s="65"/>
      <c r="J34" s="65"/>
    </row>
    <row r="35" spans="3:10" s="10" customFormat="1" x14ac:dyDescent="0.25">
      <c r="C35" s="69"/>
      <c r="D35" s="69"/>
      <c r="I35" s="65"/>
      <c r="J35" s="65"/>
    </row>
    <row r="36" spans="3:10" s="10" customFormat="1" x14ac:dyDescent="0.25"/>
    <row r="37" spans="3:10" s="10" customFormat="1" x14ac:dyDescent="0.25"/>
    <row r="38" spans="3:10" s="10" customFormat="1" x14ac:dyDescent="0.25"/>
    <row r="39" spans="3:10" s="10" customFormat="1" x14ac:dyDescent="0.25"/>
    <row r="40" spans="3:10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2024-08-21T11:29:28Z</dcterms:modified>
</cp:coreProperties>
</file>