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Making Cases\Marvelous Metals (P) Ltd. -Kolhapur\Plot - C12\"/>
    </mc:Choice>
  </mc:AlternateContent>
  <xr:revisionPtr revIDLastSave="0" documentId="13_ncr:1_{33A17ED9-BFB5-488F-BEFB-C07E7F6B9B26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Valuation " sheetId="4" r:id="rId1"/>
    <sheet name="Final" sheetId="12" r:id="rId2"/>
    <sheet name="Final (2)" sheetId="13" r:id="rId3"/>
    <sheet name="Final (3)" sheetId="14" r:id="rId4"/>
    <sheet name="Sheet1" sheetId="5" r:id="rId5"/>
    <sheet name="Sheet3" sheetId="7" r:id="rId6"/>
    <sheet name="Sheet4" sheetId="8" r:id="rId7"/>
    <sheet name="Sheet5" sheetId="9" r:id="rId8"/>
    <sheet name="Sheet6" sheetId="10" r:id="rId9"/>
  </sheets>
  <calcPr calcId="191029"/>
</workbook>
</file>

<file path=xl/calcChain.xml><?xml version="1.0" encoding="utf-8"?>
<calcChain xmlns="http://schemas.openxmlformats.org/spreadsheetml/2006/main">
  <c r="J80" i="4" l="1"/>
  <c r="K80" i="4"/>
  <c r="L80" i="4"/>
  <c r="J90" i="4"/>
  <c r="K90" i="4"/>
  <c r="L90" i="4"/>
  <c r="C34" i="14"/>
  <c r="C35" i="14"/>
  <c r="C125" i="14"/>
  <c r="B94" i="14"/>
  <c r="B95" i="14" s="1"/>
  <c r="C33" i="14"/>
  <c r="C30" i="14"/>
  <c r="P28" i="14"/>
  <c r="L25" i="14"/>
  <c r="K25" i="14"/>
  <c r="C25" i="14"/>
  <c r="O24" i="14"/>
  <c r="J24" i="14"/>
  <c r="K24" i="14" s="1"/>
  <c r="L24" i="14" s="1"/>
  <c r="N24" i="14" s="1"/>
  <c r="H24" i="14"/>
  <c r="I24" i="14" s="1"/>
  <c r="O23" i="14"/>
  <c r="M23" i="14" s="1"/>
  <c r="N23" i="14"/>
  <c r="L23" i="14"/>
  <c r="K23" i="14"/>
  <c r="O22" i="14"/>
  <c r="M22" i="14" s="1"/>
  <c r="K22" i="14"/>
  <c r="L22" i="14" s="1"/>
  <c r="N22" i="14" s="1"/>
  <c r="O21" i="14"/>
  <c r="H21" i="14"/>
  <c r="J21" i="14" s="1"/>
  <c r="K21" i="14" s="1"/>
  <c r="L21" i="14" s="1"/>
  <c r="N21" i="14" s="1"/>
  <c r="M21" i="14" s="1"/>
  <c r="O20" i="14"/>
  <c r="H20" i="14"/>
  <c r="J20" i="14" s="1"/>
  <c r="K20" i="14" s="1"/>
  <c r="L20" i="14" s="1"/>
  <c r="N20" i="14" s="1"/>
  <c r="M20" i="14" s="1"/>
  <c r="O19" i="14"/>
  <c r="H19" i="14"/>
  <c r="J19" i="14" s="1"/>
  <c r="K19" i="14" s="1"/>
  <c r="L19" i="14" s="1"/>
  <c r="N19" i="14" s="1"/>
  <c r="O18" i="14"/>
  <c r="M18" i="14" s="1"/>
  <c r="H18" i="14"/>
  <c r="J18" i="14" s="1"/>
  <c r="K18" i="14" s="1"/>
  <c r="L18" i="14" s="1"/>
  <c r="N18" i="14" s="1"/>
  <c r="O17" i="14"/>
  <c r="H17" i="14"/>
  <c r="J17" i="14" s="1"/>
  <c r="K17" i="14" s="1"/>
  <c r="L17" i="14" s="1"/>
  <c r="N17" i="14" s="1"/>
  <c r="O16" i="14"/>
  <c r="H16" i="14"/>
  <c r="J16" i="14" s="1"/>
  <c r="K16" i="14" s="1"/>
  <c r="L16" i="14" s="1"/>
  <c r="N16" i="14" s="1"/>
  <c r="C11" i="14"/>
  <c r="C38" i="14" s="1"/>
  <c r="C35" i="13"/>
  <c r="C125" i="13"/>
  <c r="B95" i="13"/>
  <c r="B94" i="13"/>
  <c r="C30" i="13"/>
  <c r="P28" i="13"/>
  <c r="L25" i="13"/>
  <c r="K25" i="13"/>
  <c r="C25" i="13"/>
  <c r="C33" i="13" s="1"/>
  <c r="O24" i="13"/>
  <c r="H24" i="13"/>
  <c r="I24" i="13" s="1"/>
  <c r="O23" i="13"/>
  <c r="L23" i="13"/>
  <c r="N23" i="13" s="1"/>
  <c r="K23" i="13"/>
  <c r="O22" i="13"/>
  <c r="L22" i="13"/>
  <c r="N22" i="13" s="1"/>
  <c r="M22" i="13" s="1"/>
  <c r="K22" i="13"/>
  <c r="O21" i="13"/>
  <c r="J21" i="13"/>
  <c r="K21" i="13" s="1"/>
  <c r="L21" i="13" s="1"/>
  <c r="N21" i="13" s="1"/>
  <c r="M21" i="13" s="1"/>
  <c r="I21" i="13"/>
  <c r="H21" i="13"/>
  <c r="O20" i="13"/>
  <c r="J20" i="13"/>
  <c r="K20" i="13" s="1"/>
  <c r="L20" i="13" s="1"/>
  <c r="N20" i="13" s="1"/>
  <c r="I20" i="13"/>
  <c r="H20" i="13"/>
  <c r="O19" i="13"/>
  <c r="J19" i="13"/>
  <c r="K19" i="13" s="1"/>
  <c r="L19" i="13" s="1"/>
  <c r="N19" i="13" s="1"/>
  <c r="I19" i="13"/>
  <c r="H19" i="13"/>
  <c r="O18" i="13"/>
  <c r="J18" i="13"/>
  <c r="K18" i="13" s="1"/>
  <c r="L18" i="13" s="1"/>
  <c r="N18" i="13" s="1"/>
  <c r="I18" i="13"/>
  <c r="H18" i="13"/>
  <c r="O17" i="13"/>
  <c r="J17" i="13"/>
  <c r="K17" i="13" s="1"/>
  <c r="L17" i="13" s="1"/>
  <c r="N17" i="13" s="1"/>
  <c r="I17" i="13"/>
  <c r="H17" i="13"/>
  <c r="O16" i="13"/>
  <c r="J16" i="13"/>
  <c r="K16" i="13" s="1"/>
  <c r="L16" i="13" s="1"/>
  <c r="N16" i="13" s="1"/>
  <c r="I16" i="13"/>
  <c r="H16" i="13"/>
  <c r="C11" i="13"/>
  <c r="C38" i="13" s="1"/>
  <c r="C45" i="12"/>
  <c r="C44" i="12"/>
  <c r="C43" i="12"/>
  <c r="P30" i="12"/>
  <c r="P29" i="12"/>
  <c r="P28" i="12"/>
  <c r="O25" i="14" l="1"/>
  <c r="M17" i="14"/>
  <c r="M19" i="14"/>
  <c r="N25" i="14"/>
  <c r="M24" i="14"/>
  <c r="I16" i="14"/>
  <c r="M16" i="14"/>
  <c r="I17" i="14"/>
  <c r="I18" i="14"/>
  <c r="I19" i="14"/>
  <c r="I20" i="14"/>
  <c r="I21" i="14"/>
  <c r="C41" i="13"/>
  <c r="O25" i="13"/>
  <c r="M23" i="13"/>
  <c r="M17" i="13"/>
  <c r="M18" i="13"/>
  <c r="M19" i="13"/>
  <c r="M20" i="13"/>
  <c r="J24" i="13"/>
  <c r="K24" i="13" s="1"/>
  <c r="L24" i="13" s="1"/>
  <c r="N24" i="13" s="1"/>
  <c r="N25" i="13" s="1"/>
  <c r="M16" i="13"/>
  <c r="M25" i="12"/>
  <c r="C35" i="12"/>
  <c r="M25" i="14" l="1"/>
  <c r="C39" i="14"/>
  <c r="P29" i="14"/>
  <c r="P30" i="14" s="1"/>
  <c r="C39" i="13"/>
  <c r="P29" i="13"/>
  <c r="P30" i="13" s="1"/>
  <c r="M24" i="13"/>
  <c r="M25" i="13"/>
  <c r="C125" i="12"/>
  <c r="B94" i="12"/>
  <c r="B95" i="12" s="1"/>
  <c r="C30" i="12"/>
  <c r="L25" i="12"/>
  <c r="K25" i="12"/>
  <c r="C25" i="12"/>
  <c r="C33" i="12" s="1"/>
  <c r="C41" i="12" s="1"/>
  <c r="O24" i="12"/>
  <c r="M24" i="12" s="1"/>
  <c r="J24" i="12"/>
  <c r="K24" i="12" s="1"/>
  <c r="L24" i="12" s="1"/>
  <c r="N24" i="12" s="1"/>
  <c r="H24" i="12"/>
  <c r="I24" i="12" s="1"/>
  <c r="O23" i="12"/>
  <c r="K23" i="12"/>
  <c r="L23" i="12" s="1"/>
  <c r="N23" i="12" s="1"/>
  <c r="O22" i="12"/>
  <c r="K22" i="12"/>
  <c r="L22" i="12" s="1"/>
  <c r="N22" i="12" s="1"/>
  <c r="O21" i="12"/>
  <c r="H21" i="12"/>
  <c r="J21" i="12" s="1"/>
  <c r="K21" i="12" s="1"/>
  <c r="L21" i="12" s="1"/>
  <c r="N21" i="12" s="1"/>
  <c r="M21" i="12" s="1"/>
  <c r="O20" i="12"/>
  <c r="H20" i="12"/>
  <c r="J20" i="12" s="1"/>
  <c r="K20" i="12" s="1"/>
  <c r="L20" i="12" s="1"/>
  <c r="N20" i="12" s="1"/>
  <c r="O19" i="12"/>
  <c r="H19" i="12"/>
  <c r="J19" i="12" s="1"/>
  <c r="K19" i="12" s="1"/>
  <c r="L19" i="12" s="1"/>
  <c r="N19" i="12" s="1"/>
  <c r="O18" i="12"/>
  <c r="H18" i="12"/>
  <c r="J18" i="12" s="1"/>
  <c r="K18" i="12" s="1"/>
  <c r="L18" i="12" s="1"/>
  <c r="N18" i="12" s="1"/>
  <c r="O17" i="12"/>
  <c r="H17" i="12"/>
  <c r="J17" i="12" s="1"/>
  <c r="K17" i="12" s="1"/>
  <c r="L17" i="12" s="1"/>
  <c r="N17" i="12" s="1"/>
  <c r="M17" i="12" s="1"/>
  <c r="O16" i="12"/>
  <c r="H16" i="12"/>
  <c r="J16" i="12" s="1"/>
  <c r="K16" i="12" s="1"/>
  <c r="L16" i="12" s="1"/>
  <c r="N16" i="12" s="1"/>
  <c r="C11" i="12"/>
  <c r="C38" i="12" s="1"/>
  <c r="C45" i="14" l="1"/>
  <c r="C42" i="14"/>
  <c r="C45" i="13"/>
  <c r="C42" i="13"/>
  <c r="M19" i="12"/>
  <c r="M20" i="12"/>
  <c r="O25" i="12"/>
  <c r="M18" i="12"/>
  <c r="M23" i="12"/>
  <c r="N25" i="12"/>
  <c r="C39" i="12" s="1"/>
  <c r="C42" i="12" s="1"/>
  <c r="M16" i="12"/>
  <c r="M22" i="12"/>
  <c r="I16" i="12"/>
  <c r="I17" i="12"/>
  <c r="I18" i="12"/>
  <c r="I19" i="12"/>
  <c r="I20" i="12"/>
  <c r="I21" i="12"/>
  <c r="C44" i="14" l="1"/>
  <c r="C43" i="14"/>
  <c r="C44" i="13"/>
  <c r="C43" i="13"/>
  <c r="O23" i="4" l="1"/>
  <c r="K23" i="4"/>
  <c r="L23" i="4" s="1"/>
  <c r="N23" i="4" s="1"/>
  <c r="O22" i="4"/>
  <c r="K22" i="4"/>
  <c r="L22" i="4" s="1"/>
  <c r="N22" i="4" s="1"/>
  <c r="O21" i="4"/>
  <c r="H21" i="4"/>
  <c r="J21" i="4" s="1"/>
  <c r="K21" i="4" s="1"/>
  <c r="L21" i="4" s="1"/>
  <c r="N21" i="4" s="1"/>
  <c r="O20" i="4"/>
  <c r="H20" i="4"/>
  <c r="J20" i="4" s="1"/>
  <c r="K20" i="4" s="1"/>
  <c r="L20" i="4" s="1"/>
  <c r="N20" i="4" s="1"/>
  <c r="O19" i="4"/>
  <c r="H19" i="4"/>
  <c r="J19" i="4" s="1"/>
  <c r="K19" i="4" s="1"/>
  <c r="L19" i="4" s="1"/>
  <c r="N19" i="4" s="1"/>
  <c r="O18" i="4"/>
  <c r="H18" i="4"/>
  <c r="J18" i="4" s="1"/>
  <c r="K18" i="4" s="1"/>
  <c r="L18" i="4" s="1"/>
  <c r="N18" i="4" s="1"/>
  <c r="O17" i="4"/>
  <c r="H17" i="4"/>
  <c r="J17" i="4" s="1"/>
  <c r="K17" i="4" s="1"/>
  <c r="L17" i="4" s="1"/>
  <c r="N17" i="4" s="1"/>
  <c r="M23" i="4" l="1"/>
  <c r="M18" i="4"/>
  <c r="M20" i="4"/>
  <c r="M22" i="4"/>
  <c r="M17" i="4"/>
  <c r="M19" i="4"/>
  <c r="M21" i="4"/>
  <c r="I17" i="4"/>
  <c r="I18" i="4"/>
  <c r="I19" i="4"/>
  <c r="I20" i="4"/>
  <c r="I21" i="4"/>
  <c r="P14" i="5"/>
  <c r="C25" i="4" l="1"/>
  <c r="C33" i="4" s="1"/>
  <c r="C35" i="4" s="1"/>
  <c r="O24" i="4"/>
  <c r="H24" i="4"/>
  <c r="J24" i="4" s="1"/>
  <c r="K24" i="4" s="1"/>
  <c r="L24" i="4" s="1"/>
  <c r="N24" i="4" s="1"/>
  <c r="O16" i="4"/>
  <c r="H16" i="4"/>
  <c r="J16" i="4" s="1"/>
  <c r="K16" i="4" s="1"/>
  <c r="L16" i="4" s="1"/>
  <c r="N16" i="4" s="1"/>
  <c r="M24" i="4" l="1"/>
  <c r="M16" i="4"/>
  <c r="I24" i="4"/>
  <c r="I16" i="4"/>
  <c r="C11" i="4" l="1"/>
  <c r="K25" i="4" l="1"/>
  <c r="L25" i="4" s="1"/>
  <c r="O25" i="4" l="1"/>
  <c r="N25" i="4"/>
  <c r="C39" i="4" l="1"/>
  <c r="C125" i="4" l="1"/>
  <c r="B94" i="4" l="1"/>
  <c r="B95" i="4" s="1"/>
  <c r="C38" i="4" l="1"/>
  <c r="C41" i="4"/>
  <c r="C30" i="4" l="1"/>
  <c r="C42" i="4" l="1"/>
  <c r="C43" i="4" l="1"/>
  <c r="C44" i="4"/>
  <c r="M25" i="4" l="1"/>
</calcChain>
</file>

<file path=xl/sharedStrings.xml><?xml version="1.0" encoding="utf-8"?>
<sst xmlns="http://schemas.openxmlformats.org/spreadsheetml/2006/main" count="265" uniqueCount="59">
  <si>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</si>
  <si>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</si>
  <si>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</si>
  <si>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</si>
  <si>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</si>
  <si>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</si>
  <si>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</si>
  <si>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</si>
  <si>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</si>
  <si>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</si>
  <si>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</si>
  <si>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</si>
  <si>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</si>
  <si>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</si>
  <si>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</si>
  <si>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</si>
  <si>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</si>
  <si>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</si>
  <si>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</si>
  <si>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</si>
  <si>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</si>
  <si>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</si>
  <si>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</si>
  <si>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</si>
  <si>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</si>
  <si>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</si>
  <si>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</si>
  <si>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</si>
  <si>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 xml:space="preserve">Built Up Area </t>
  </si>
  <si>
    <t>Total Fair Market Value</t>
  </si>
  <si>
    <t>`</t>
  </si>
  <si>
    <t>Age Of Build. In Years(approx)</t>
  </si>
  <si>
    <t>Sq.M</t>
  </si>
  <si>
    <t>Total BUA</t>
  </si>
  <si>
    <t xml:space="preserve"> </t>
  </si>
  <si>
    <t>Per Sq.M</t>
  </si>
  <si>
    <t>(Sq. M)</t>
  </si>
  <si>
    <t xml:space="preserve">Total Land Area </t>
  </si>
  <si>
    <t>land area -</t>
  </si>
  <si>
    <t>Land and Building No. Basement Floor, Plot No. C12, MIDC Gokulshirgaon, Kolhapur, District - Kolhapur, Kolhapur, State - Maharashtra, India</t>
  </si>
  <si>
    <t xml:space="preserve">Factory Shed </t>
  </si>
  <si>
    <t xml:space="preserve">Lean to Shed </t>
  </si>
  <si>
    <t>Office</t>
  </si>
  <si>
    <t>Toilet</t>
  </si>
  <si>
    <t>Meter Room</t>
  </si>
  <si>
    <t>Watchman Room</t>
  </si>
  <si>
    <t>Structure Value (as per Previous Report)</t>
  </si>
  <si>
    <t>Plot No. C12</t>
  </si>
  <si>
    <t>Total</t>
  </si>
  <si>
    <t>e-3</t>
  </si>
  <si>
    <t>c-12</t>
  </si>
  <si>
    <t>DS</t>
  </si>
  <si>
    <t>RV</t>
  </si>
  <si>
    <t>FMV</t>
  </si>
  <si>
    <t>Particulars</t>
  </si>
  <si>
    <t>Value in Cr.</t>
  </si>
  <si>
    <t>L&amp; B</t>
  </si>
  <si>
    <t>Plot No. E3</t>
  </si>
  <si>
    <t xml:space="preserve"> Plot No. E3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</si>
</sst>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0.000"/>
    <numFmt numFmtId="165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  <font>
      <b/>
      <u/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07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2" fontId="14" fillId="0" borderId="5" xfId="0" applyNumberFormat="1" applyFont="1" applyBorder="1"/>
    <xf numFmtId="2" fontId="1" fillId="0" borderId="0" xfId="1" applyNumberFormat="1" applyFont="1" applyBorder="1" applyAlignment="1">
      <alignment wrapText="1"/>
    </xf>
    <xf numFmtId="0" fontId="15" fillId="0" borderId="0" xfId="0" applyFont="1"/>
    <xf numFmtId="0" fontId="16" fillId="0" borderId="0" xfId="0" applyFont="1"/>
    <xf numFmtId="0" fontId="1" fillId="0" borderId="0" xfId="0" applyFont="1" applyAlignment="1">
      <alignment horizontal="left"/>
    </xf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43" fontId="10" fillId="0" borderId="1" xfId="1" applyFont="1" applyBorder="1"/>
    <xf numFmtId="2" fontId="17" fillId="0" borderId="0" xfId="0" applyNumberFormat="1" applyFont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43" fontId="6" fillId="0" borderId="0" xfId="0" applyNumberFormat="1" applyFont="1"/>
    <xf numFmtId="0" fontId="1" fillId="0" borderId="0" xfId="0" applyFont="1" applyAlignment="1">
      <alignment horizontal="right"/>
    </xf>
    <xf numFmtId="43" fontId="1" fillId="0" borderId="0" xfId="0" applyNumberFormat="1" applyFont="1" applyAlignment="1">
      <alignment horizontal="right"/>
    </xf>
    <xf numFmtId="0" fontId="19" fillId="0" borderId="0" xfId="0" applyFont="1"/>
    <xf numFmtId="4" fontId="8" fillId="0" borderId="0" xfId="0" applyNumberFormat="1" applyFont="1" applyAlignment="1">
      <alignment vertical="top"/>
    </xf>
    <xf numFmtId="0" fontId="0" fillId="2" borderId="0" xfId="0" applyFill="1"/>
    <xf numFmtId="164" fontId="1" fillId="0" borderId="0" xfId="0" applyNumberFormat="1" applyFont="1" applyAlignment="1">
      <alignment vertical="top"/>
    </xf>
    <xf numFmtId="0" fontId="6" fillId="0" borderId="1" xfId="0" applyFont="1" applyBorder="1" applyAlignment="1">
      <alignment horizontal="center" wrapText="1"/>
    </xf>
    <xf numFmtId="43" fontId="6" fillId="0" borderId="1" xfId="1" applyFont="1" applyBorder="1"/>
    <xf numFmtId="4" fontId="7" fillId="0" borderId="0" xfId="0" applyNumberFormat="1" applyFont="1" applyAlignment="1">
      <alignment horizontal="right" vertical="top"/>
    </xf>
    <xf numFmtId="2" fontId="7" fillId="0" borderId="1" xfId="1" applyNumberFormat="1" applyFont="1" applyBorder="1" applyAlignment="1">
      <alignment vertical="center" wrapText="1"/>
    </xf>
    <xf numFmtId="165" fontId="1" fillId="0" borderId="0" xfId="0" applyNumberFormat="1" applyFont="1"/>
    <xf numFmtId="165" fontId="7" fillId="0" borderId="1" xfId="1" applyNumberFormat="1" applyFont="1" applyBorder="1"/>
    <xf numFmtId="165" fontId="6" fillId="0" borderId="1" xfId="1" applyNumberFormat="1" applyFont="1" applyBorder="1"/>
    <xf numFmtId="165" fontId="10" fillId="0" borderId="1" xfId="1" applyNumberFormat="1" applyFont="1" applyBorder="1"/>
    <xf numFmtId="0" fontId="0" fillId="0" borderId="1" xfId="0" applyBorder="1"/>
    <xf numFmtId="2" fontId="0" fillId="0" borderId="1" xfId="0" applyNumberFormat="1" applyBorder="1"/>
    <xf numFmtId="0" fontId="14" fillId="0" borderId="1" xfId="0" applyFont="1" applyBorder="1" applyAlignment="1">
      <alignment horizontal="center"/>
    </xf>
    <xf numFmtId="165" fontId="14" fillId="0" borderId="1" xfId="1" applyNumberFormat="1" applyFont="1" applyFill="1" applyBorder="1" applyAlignment="1">
      <alignment horizontal="center"/>
    </xf>
    <xf numFmtId="0" fontId="14" fillId="0" borderId="1" xfId="0" applyFont="1" applyBorder="1"/>
    <xf numFmtId="165" fontId="0" fillId="0" borderId="0" xfId="1" applyNumberFormat="1" applyFont="1" applyFill="1" applyBorder="1"/>
    <xf numFmtId="165" fontId="0" fillId="0" borderId="1" xfId="1" applyNumberFormat="1" applyFont="1" applyBorder="1"/>
    <xf numFmtId="43" fontId="0" fillId="0" borderId="1" xfId="1" applyFont="1" applyFill="1" applyBorder="1"/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2" borderId="2" xfId="1" applyFont="1" applyFill="1" applyBorder="1" applyAlignment="1">
      <alignment horizontal="center" vertical="top"/>
    </xf>
    <xf numFmtId="43" fontId="6" fillId="2" borderId="4" xfId="1" applyFont="1" applyFill="1" applyBorder="1" applyAlignment="1">
      <alignment horizontal="center" vertical="top"/>
    </xf>
    <xf numFmtId="0" fontId="18" fillId="0" borderId="0" xfId="0" applyFont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203261</xdr:colOff>
      <xdr:row>26</xdr:row>
      <xdr:rowOff>142874</xdr:rowOff>
    </xdr:from>
    <xdr:to>
      <xdr:col>9</xdr:col>
      <xdr:colOff>601290</xdr:colOff>
      <xdr:row>50</xdr:row>
      <xdr:rowOff>48583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62853B-F49F-4436-8131-ACC21DCDD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0336" y="6543674"/>
          <a:ext cx="6255904" cy="493490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313752</xdr:colOff>
      <xdr:row>0</xdr:row>
      <xdr:rowOff>19777</xdr:rowOff>
    </xdr:from>
    <xdr:to>
      <xdr:col>12</xdr:col>
      <xdr:colOff>590550</xdr:colOff>
      <xdr:row>12</xdr:row>
      <xdr:rowOff>257175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68B260-9278-43DE-A928-A3E73EC95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7402" y="19777"/>
          <a:ext cx="4429698" cy="302822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295275</xdr:colOff>
      <xdr:row>54</xdr:row>
      <xdr:rowOff>171450</xdr:rowOff>
    </xdr:from>
    <xdr:to>
      <xdr:col>9</xdr:col>
      <xdr:colOff>699238</xdr:colOff>
      <xdr:row>67</xdr:row>
      <xdr:rowOff>152823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B287AA-062E-4393-9487-69D576CBA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62350" y="12439650"/>
          <a:ext cx="6261838" cy="270552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276225</xdr:colOff>
      <xdr:row>49</xdr:row>
      <xdr:rowOff>133350</xdr:rowOff>
    </xdr:from>
    <xdr:to>
      <xdr:col>9</xdr:col>
      <xdr:colOff>695325</xdr:colOff>
      <xdr:row>54</xdr:row>
      <xdr:rowOff>104976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1848955-8918-45CE-9CD0-D63FAB2E0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43300" y="11353800"/>
          <a:ext cx="6276975" cy="101937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781049</xdr:colOff>
      <xdr:row>0</xdr:row>
      <xdr:rowOff>0</xdr:rowOff>
    </xdr:from>
    <xdr:to>
      <xdr:col>16</xdr:col>
      <xdr:colOff>609600</xdr:colOff>
      <xdr:row>12</xdr:row>
      <xdr:rowOff>244649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D5800D6-AC4F-4119-AE1A-858A841E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7599" y="0"/>
          <a:ext cx="4591051" cy="303547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609600</xdr:colOff>
      <xdr:row>31</xdr:row>
      <xdr:rowOff>76200</xdr:rowOff>
    </xdr:from>
    <xdr:to>
      <xdr:col>16</xdr:col>
      <xdr:colOff>886659</xdr:colOff>
      <xdr:row>41</xdr:row>
      <xdr:rowOff>181282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C08725F-7A3D-4E22-9AE5-D31ADFB3A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72700" y="7524750"/>
          <a:ext cx="5973009" cy="220058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203261</xdr:colOff>
      <xdr:row>26</xdr:row>
      <xdr:rowOff>142874</xdr:rowOff>
    </xdr:from>
    <xdr:to>
      <xdr:col>11</xdr:col>
      <xdr:colOff>163140</xdr:colOff>
      <xdr:row>50</xdr:row>
      <xdr:rowOff>48583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917417-97D6-41A0-9765-C682E16DD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0336" y="6543674"/>
          <a:ext cx="6255904" cy="493490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313752</xdr:colOff>
      <xdr:row>0</xdr:row>
      <xdr:rowOff>19777</xdr:rowOff>
    </xdr:from>
    <xdr:to>
      <xdr:col>12</xdr:col>
      <xdr:colOff>590550</xdr:colOff>
      <xdr:row>12</xdr:row>
      <xdr:rowOff>257175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79D04F-C92E-4BBD-8232-E6718152A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7402" y="19777"/>
          <a:ext cx="4429698" cy="302822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295275</xdr:colOff>
      <xdr:row>54</xdr:row>
      <xdr:rowOff>171450</xdr:rowOff>
    </xdr:from>
    <xdr:to>
      <xdr:col>11</xdr:col>
      <xdr:colOff>261088</xdr:colOff>
      <xdr:row>67</xdr:row>
      <xdr:rowOff>152823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3B013A-19D9-4086-92A6-F8E622C6F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62350" y="12439650"/>
          <a:ext cx="6261838" cy="270552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276225</xdr:colOff>
      <xdr:row>49</xdr:row>
      <xdr:rowOff>133350</xdr:rowOff>
    </xdr:from>
    <xdr:to>
      <xdr:col>11</xdr:col>
      <xdr:colOff>257175</xdr:colOff>
      <xdr:row>54</xdr:row>
      <xdr:rowOff>104976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D7B045-B787-4DAC-9D86-490AD03F4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43300" y="11353800"/>
          <a:ext cx="6276975" cy="101937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781049</xdr:colOff>
      <xdr:row>0</xdr:row>
      <xdr:rowOff>0</xdr:rowOff>
    </xdr:from>
    <xdr:to>
      <xdr:col>16</xdr:col>
      <xdr:colOff>609600</xdr:colOff>
      <xdr:row>12</xdr:row>
      <xdr:rowOff>244649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8A5882-A799-4623-BBFC-C4A7AAF88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7599" y="0"/>
          <a:ext cx="4591051" cy="303547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609600</xdr:colOff>
      <xdr:row>31</xdr:row>
      <xdr:rowOff>76200</xdr:rowOff>
    </xdr:from>
    <xdr:to>
      <xdr:col>16</xdr:col>
      <xdr:colOff>886659</xdr:colOff>
      <xdr:row>41</xdr:row>
      <xdr:rowOff>181282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7505A5-2D2B-47FB-A6BE-E56D71DA8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72700" y="7524750"/>
          <a:ext cx="5973009" cy="220058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203261</xdr:colOff>
      <xdr:row>26</xdr:row>
      <xdr:rowOff>142874</xdr:rowOff>
    </xdr:from>
    <xdr:to>
      <xdr:col>11</xdr:col>
      <xdr:colOff>163140</xdr:colOff>
      <xdr:row>50</xdr:row>
      <xdr:rowOff>48583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E71F1B-3B1F-47D7-B23C-998AD5941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0336" y="6543674"/>
          <a:ext cx="6255904" cy="493490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313752</xdr:colOff>
      <xdr:row>0</xdr:row>
      <xdr:rowOff>19777</xdr:rowOff>
    </xdr:from>
    <xdr:to>
      <xdr:col>12</xdr:col>
      <xdr:colOff>590550</xdr:colOff>
      <xdr:row>12</xdr:row>
      <xdr:rowOff>257175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8AC899-0250-4A5B-B5B0-030083F63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7402" y="19777"/>
          <a:ext cx="4429698" cy="302822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295275</xdr:colOff>
      <xdr:row>54</xdr:row>
      <xdr:rowOff>171450</xdr:rowOff>
    </xdr:from>
    <xdr:to>
      <xdr:col>11</xdr:col>
      <xdr:colOff>261088</xdr:colOff>
      <xdr:row>67</xdr:row>
      <xdr:rowOff>152823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7A53AC-E750-4D4C-A073-63C132F80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62350" y="12439650"/>
          <a:ext cx="6261838" cy="270552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276225</xdr:colOff>
      <xdr:row>49</xdr:row>
      <xdr:rowOff>133350</xdr:rowOff>
    </xdr:from>
    <xdr:to>
      <xdr:col>11</xdr:col>
      <xdr:colOff>257175</xdr:colOff>
      <xdr:row>54</xdr:row>
      <xdr:rowOff>104976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E95C04-8784-41A2-9289-B7DA745D0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43300" y="11353800"/>
          <a:ext cx="6276975" cy="101937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781049</xdr:colOff>
      <xdr:row>0</xdr:row>
      <xdr:rowOff>0</xdr:rowOff>
    </xdr:from>
    <xdr:to>
      <xdr:col>16</xdr:col>
      <xdr:colOff>609600</xdr:colOff>
      <xdr:row>12</xdr:row>
      <xdr:rowOff>244649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13E86C-D328-4846-8ECF-A86696A95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7599" y="0"/>
          <a:ext cx="4591051" cy="303547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609600</xdr:colOff>
      <xdr:row>31</xdr:row>
      <xdr:rowOff>76200</xdr:rowOff>
    </xdr:from>
    <xdr:to>
      <xdr:col>16</xdr:col>
      <xdr:colOff>886659</xdr:colOff>
      <xdr:row>41</xdr:row>
      <xdr:rowOff>181282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8D9D27F-A84C-4ED7-BADE-09693D157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72700" y="7524750"/>
          <a:ext cx="5973009" cy="220058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203261</xdr:colOff>
      <xdr:row>26</xdr:row>
      <xdr:rowOff>142874</xdr:rowOff>
    </xdr:from>
    <xdr:to>
      <xdr:col>11</xdr:col>
      <xdr:colOff>163140</xdr:colOff>
      <xdr:row>50</xdr:row>
      <xdr:rowOff>48583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DFB856-525D-4FCD-8B62-98900F427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0336" y="6543674"/>
          <a:ext cx="6255904" cy="493490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313752</xdr:colOff>
      <xdr:row>0</xdr:row>
      <xdr:rowOff>19777</xdr:rowOff>
    </xdr:from>
    <xdr:to>
      <xdr:col>12</xdr:col>
      <xdr:colOff>590550</xdr:colOff>
      <xdr:row>12</xdr:row>
      <xdr:rowOff>257175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A38770-0A79-499D-BC55-E8E27A4F4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7402" y="19777"/>
          <a:ext cx="4429698" cy="302822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295275</xdr:colOff>
      <xdr:row>54</xdr:row>
      <xdr:rowOff>171450</xdr:rowOff>
    </xdr:from>
    <xdr:to>
      <xdr:col>11</xdr:col>
      <xdr:colOff>261088</xdr:colOff>
      <xdr:row>67</xdr:row>
      <xdr:rowOff>152823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AC9912-9310-439A-8E22-F3BA8949F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62350" y="12439650"/>
          <a:ext cx="6261838" cy="270552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276225</xdr:colOff>
      <xdr:row>49</xdr:row>
      <xdr:rowOff>133350</xdr:rowOff>
    </xdr:from>
    <xdr:to>
      <xdr:col>11</xdr:col>
      <xdr:colOff>257175</xdr:colOff>
      <xdr:row>54</xdr:row>
      <xdr:rowOff>104976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8A334EF-4CE8-45AF-9C97-8A413BD9E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43300" y="11353800"/>
          <a:ext cx="6276975" cy="101937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781049</xdr:colOff>
      <xdr:row>0</xdr:row>
      <xdr:rowOff>0</xdr:rowOff>
    </xdr:from>
    <xdr:to>
      <xdr:col>16</xdr:col>
      <xdr:colOff>609600</xdr:colOff>
      <xdr:row>12</xdr:row>
      <xdr:rowOff>244649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D4ACC1-019C-414F-84C1-BA9387FE2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7599" y="0"/>
          <a:ext cx="4591051" cy="303547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609600</xdr:colOff>
      <xdr:row>31</xdr:row>
      <xdr:rowOff>76200</xdr:rowOff>
    </xdr:from>
    <xdr:to>
      <xdr:col>16</xdr:col>
      <xdr:colOff>886659</xdr:colOff>
      <xdr:row>41</xdr:row>
      <xdr:rowOff>181282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E994BBB-599F-40D7-ADA3-D66638B69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72700" y="7524750"/>
          <a:ext cx="5973009" cy="220058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114300</xdr:rowOff>
    </xdr:from>
    <xdr:to>
      <xdr:col>12</xdr:col>
      <xdr:colOff>77186</xdr:colOff>
      <xdr:row>40</xdr:row>
      <xdr:rowOff>162995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63F75C-865F-4AB6-AB47-4D17512B0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114300"/>
          <a:ext cx="7068536" cy="76686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563160</xdr:colOff>
      <xdr:row>35</xdr:row>
      <xdr:rowOff>124773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F11AA1-E1D0-D66E-442E-6FAD948B5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87960" cy="6792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A1:P182"/>
  <sheetViews>
    <sheetView topLeftCell="A73" zoomScaleNormal="100" workbookViewId="0">
      <selection activeCell="M99" sqref="M98:M99"/>
    </sheetView>
  </sheetViews>
  <sheetFormatPr defaultColWidth="20" defaultRowHeight="16.5" x14ac:dyDescent="0.3"/>
  <cols>
    <col min="1" max="1" width="6.7109375" style="1" customWidth="1"/>
    <col min="2" max="2" width="28.28515625" style="16" customWidth="1"/>
    <col min="3" max="3" width="14" style="61" customWidth="1"/>
    <col min="4" max="4" width="22.7109375" style="1" bestFit="1" customWidth="1"/>
    <col min="5" max="5" width="11.5703125" style="1" bestFit="1" customWidth="1"/>
    <col min="6" max="6" width="11.28515625" style="1" customWidth="1"/>
    <col min="7" max="7" width="16.7109375" style="4" customWidth="1"/>
    <col min="8" max="8" width="13.140625" style="4" customWidth="1"/>
    <col min="9" max="9" width="12.42578125" style="4" customWidth="1"/>
    <col min="10" max="10" width="11.85546875" style="4" customWidth="1"/>
    <col min="11" max="11" width="10.85546875" style="1" customWidth="1"/>
    <col min="12" max="12" width="14" style="4" customWidth="1"/>
    <col min="13" max="13" width="16" style="1" customWidth="1"/>
    <col min="14" max="14" width="17.28515625" style="4" customWidth="1"/>
    <col min="15" max="15" width="18.140625" style="4" customWidth="1"/>
    <col min="16" max="16384" width="20" style="1"/>
  </cols>
  <sheetData>
    <row r="1" spans="2:16" x14ac:dyDescent="0.3">
      <c r="C1" s="63"/>
    </row>
    <row r="2" spans="2:16" x14ac:dyDescent="0.3">
      <c r="B2" s="66"/>
      <c r="C2" s="64"/>
      <c r="D2" s="65"/>
      <c r="E2"/>
    </row>
    <row r="3" spans="2:16" ht="21.75" customHeight="1" x14ac:dyDescent="0.3">
      <c r="B3" s="104"/>
      <c r="C3" s="104"/>
      <c r="D3" s="104"/>
      <c r="E3" s="104"/>
      <c r="F3" s="104"/>
      <c r="G3" s="104"/>
    </row>
    <row r="4" spans="2:16" ht="29.25" customHeight="1" x14ac:dyDescent="0.3">
      <c r="B4" s="106" t="s">
        <v>39</v>
      </c>
      <c r="C4" s="106"/>
      <c r="D4" s="106"/>
      <c r="E4" s="106"/>
      <c r="F4" s="106"/>
      <c r="G4" s="106"/>
      <c r="H4" s="70"/>
      <c r="I4" s="1"/>
      <c r="J4" s="1"/>
      <c r="L4" s="1"/>
    </row>
    <row r="5" spans="2:16" ht="17.25" customHeight="1" x14ac:dyDescent="0.3">
      <c r="B5" s="70"/>
      <c r="C5" s="70"/>
      <c r="D5" s="70"/>
      <c r="E5" s="70"/>
      <c r="F5" s="70"/>
      <c r="G5" s="70"/>
      <c r="H5" s="70"/>
      <c r="I5" s="1"/>
      <c r="J5" s="1"/>
      <c r="L5" s="1"/>
    </row>
    <row r="6" spans="2:16" ht="15.75" customHeight="1" x14ac:dyDescent="0.3">
      <c r="B6" s="6" t="s">
        <v>11</v>
      </c>
      <c r="C6" s="52"/>
    </row>
    <row r="7" spans="2:16" x14ac:dyDescent="0.3">
      <c r="B7" s="12" t="s">
        <v>38</v>
      </c>
      <c r="C7" s="62"/>
      <c r="D7" s="38" t="s">
        <v>32</v>
      </c>
      <c r="G7" s="1"/>
      <c r="H7" s="1"/>
      <c r="I7" s="1"/>
      <c r="K7" s="4"/>
      <c r="M7" s="4"/>
      <c r="N7" s="1"/>
      <c r="O7" s="1"/>
    </row>
    <row r="8" spans="2:16" x14ac:dyDescent="0.3">
      <c r="B8" s="12" t="s">
        <v>38</v>
      </c>
      <c r="C8" s="62"/>
      <c r="D8" s="38" t="s">
        <v>32</v>
      </c>
      <c r="G8" s="1"/>
      <c r="H8" s="1"/>
      <c r="I8" s="1"/>
      <c r="K8" s="4"/>
      <c r="M8" s="4"/>
      <c r="N8" s="1"/>
      <c r="O8" s="1"/>
    </row>
    <row r="9" spans="2:16" x14ac:dyDescent="0.3">
      <c r="B9" s="83" t="s">
        <v>37</v>
      </c>
      <c r="C9" s="62">
        <v>4050</v>
      </c>
      <c r="D9" s="38" t="s">
        <v>32</v>
      </c>
      <c r="G9" s="1"/>
      <c r="H9" s="1"/>
      <c r="I9" s="1"/>
      <c r="K9" s="4"/>
      <c r="M9" s="4"/>
      <c r="N9" s="1"/>
      <c r="O9" s="1"/>
    </row>
    <row r="10" spans="2:16" x14ac:dyDescent="0.3">
      <c r="B10" s="13" t="s">
        <v>5</v>
      </c>
      <c r="C10" s="53">
        <v>8500</v>
      </c>
      <c r="D10" s="14"/>
      <c r="F10" s="74"/>
      <c r="G10" s="52"/>
      <c r="H10" s="1"/>
      <c r="K10" s="4"/>
      <c r="M10" s="4"/>
      <c r="N10" s="1"/>
      <c r="O10" s="1"/>
    </row>
    <row r="11" spans="2:16" x14ac:dyDescent="0.3">
      <c r="B11" s="39" t="s">
        <v>16</v>
      </c>
      <c r="C11" s="72">
        <f>C9*C10</f>
        <v>34425000</v>
      </c>
      <c r="D11" s="14"/>
      <c r="G11" s="18"/>
      <c r="H11" s="1"/>
      <c r="K11" s="4"/>
      <c r="M11" s="4"/>
      <c r="N11" s="1"/>
      <c r="O11" s="1"/>
    </row>
    <row r="12" spans="2:16" ht="20.25" customHeight="1" x14ac:dyDescent="0.3">
      <c r="B12" s="40"/>
      <c r="C12" s="55"/>
      <c r="D12" s="41"/>
      <c r="F12" s="18"/>
      <c r="G12" s="20"/>
      <c r="H12" s="1"/>
      <c r="K12" s="4"/>
      <c r="M12" s="4"/>
      <c r="N12" s="1"/>
      <c r="O12" s="1"/>
    </row>
    <row r="13" spans="2:16" ht="33" customHeight="1" x14ac:dyDescent="0.3">
      <c r="B13" s="105" t="s">
        <v>46</v>
      </c>
      <c r="C13" s="105"/>
      <c r="E13" s="17"/>
    </row>
    <row r="14" spans="2:16" s="2" customFormat="1" ht="51" x14ac:dyDescent="0.2">
      <c r="B14" s="42" t="s">
        <v>17</v>
      </c>
      <c r="C14" s="56" t="s">
        <v>28</v>
      </c>
      <c r="D14" s="42" t="s">
        <v>0</v>
      </c>
      <c r="E14" s="42" t="s">
        <v>1</v>
      </c>
      <c r="F14" s="42" t="s">
        <v>2</v>
      </c>
      <c r="G14" s="42" t="s">
        <v>18</v>
      </c>
      <c r="H14" s="42" t="s">
        <v>31</v>
      </c>
      <c r="I14" s="42" t="s">
        <v>19</v>
      </c>
      <c r="J14" s="42" t="s">
        <v>3</v>
      </c>
      <c r="K14" s="42" t="s">
        <v>4</v>
      </c>
      <c r="L14" s="42" t="s">
        <v>14</v>
      </c>
      <c r="M14" s="42" t="s">
        <v>20</v>
      </c>
      <c r="N14" s="42" t="s">
        <v>15</v>
      </c>
      <c r="O14" s="42" t="s">
        <v>21</v>
      </c>
      <c r="P14" s="2" t="s">
        <v>34</v>
      </c>
    </row>
    <row r="15" spans="2:16" s="22" customFormat="1" x14ac:dyDescent="0.2">
      <c r="B15" s="21"/>
      <c r="C15" s="56" t="s">
        <v>36</v>
      </c>
      <c r="D15" s="42"/>
      <c r="E15" s="42"/>
      <c r="F15" s="42"/>
      <c r="G15" s="3" t="s">
        <v>22</v>
      </c>
      <c r="H15" s="42"/>
      <c r="I15" s="42"/>
      <c r="J15" s="3"/>
      <c r="K15" s="3"/>
      <c r="L15" s="3" t="s">
        <v>22</v>
      </c>
      <c r="M15" s="3" t="s">
        <v>22</v>
      </c>
      <c r="N15" s="3" t="s">
        <v>22</v>
      </c>
      <c r="O15" s="3" t="s">
        <v>22</v>
      </c>
    </row>
    <row r="16" spans="2:16" s="22" customFormat="1" x14ac:dyDescent="0.3">
      <c r="B16" s="45" t="s">
        <v>40</v>
      </c>
      <c r="C16" s="86">
        <v>1756.59</v>
      </c>
      <c r="D16" s="23">
        <v>1997</v>
      </c>
      <c r="E16" s="23">
        <v>2024</v>
      </c>
      <c r="F16" s="44">
        <v>50</v>
      </c>
      <c r="G16" s="44">
        <v>10000</v>
      </c>
      <c r="H16" s="44">
        <f t="shared" ref="H16" si="0">E16-D16</f>
        <v>27</v>
      </c>
      <c r="I16" s="44">
        <f t="shared" ref="I16" si="1">F16-H16</f>
        <v>23</v>
      </c>
      <c r="J16" s="44">
        <f t="shared" ref="J16" si="2">IF(H16&gt;=5,90*H16/F16,0)</f>
        <v>48.6</v>
      </c>
      <c r="K16" s="44">
        <f t="shared" ref="K16" si="3">G16/100*J16</f>
        <v>4860</v>
      </c>
      <c r="L16" s="44">
        <f t="shared" ref="L16" si="4">ROUND((G16-K16),0)</f>
        <v>5140</v>
      </c>
      <c r="M16" s="44">
        <f t="shared" ref="M16" si="5">O16-N16</f>
        <v>8537027</v>
      </c>
      <c r="N16" s="44">
        <f t="shared" ref="N16" si="6">ROUND(L16*C16,0)</f>
        <v>9028873</v>
      </c>
      <c r="O16" s="44">
        <f t="shared" ref="O16" si="7">ROUND(G16*C16,0)</f>
        <v>17565900</v>
      </c>
    </row>
    <row r="17" spans="2:16" s="22" customFormat="1" x14ac:dyDescent="0.3">
      <c r="B17" s="45" t="s">
        <v>41</v>
      </c>
      <c r="C17" s="86">
        <v>90.28</v>
      </c>
      <c r="D17" s="23">
        <v>1997</v>
      </c>
      <c r="E17" s="23">
        <v>2024</v>
      </c>
      <c r="F17" s="44">
        <v>50</v>
      </c>
      <c r="G17" s="44">
        <v>8000</v>
      </c>
      <c r="H17" s="44">
        <f t="shared" ref="H17:H21" si="8">E17-D17</f>
        <v>27</v>
      </c>
      <c r="I17" s="44">
        <f t="shared" ref="I17:I21" si="9">F17-H17</f>
        <v>23</v>
      </c>
      <c r="J17" s="44">
        <f t="shared" ref="J17:J21" si="10">IF(H17&gt;=5,90*H17/F17,0)</f>
        <v>48.6</v>
      </c>
      <c r="K17" s="44">
        <f t="shared" ref="K17:K23" si="11">G17/100*J17</f>
        <v>3888</v>
      </c>
      <c r="L17" s="44">
        <f t="shared" ref="L17:L23" si="12">ROUND((G17-K17),0)</f>
        <v>4112</v>
      </c>
      <c r="M17" s="44">
        <f t="shared" ref="M17:M23" si="13">O17-N17</f>
        <v>351009</v>
      </c>
      <c r="N17" s="44">
        <f t="shared" ref="N17:N23" si="14">ROUND(L17*C17,0)</f>
        <v>371231</v>
      </c>
      <c r="O17" s="44">
        <f t="shared" ref="O17:O23" si="15">ROUND(G17*C17,0)</f>
        <v>722240</v>
      </c>
    </row>
    <row r="18" spans="2:16" s="22" customFormat="1" x14ac:dyDescent="0.3">
      <c r="B18" s="45" t="s">
        <v>42</v>
      </c>
      <c r="C18" s="86">
        <v>9.4700000000000006</v>
      </c>
      <c r="D18" s="23">
        <v>1997</v>
      </c>
      <c r="E18" s="23">
        <v>2024</v>
      </c>
      <c r="F18" s="44">
        <v>50</v>
      </c>
      <c r="G18" s="44">
        <v>12500</v>
      </c>
      <c r="H18" s="44">
        <f t="shared" si="8"/>
        <v>27</v>
      </c>
      <c r="I18" s="44">
        <f t="shared" si="9"/>
        <v>23</v>
      </c>
      <c r="J18" s="44">
        <f t="shared" si="10"/>
        <v>48.6</v>
      </c>
      <c r="K18" s="44">
        <f t="shared" si="11"/>
        <v>6075</v>
      </c>
      <c r="L18" s="44">
        <f t="shared" si="12"/>
        <v>6425</v>
      </c>
      <c r="M18" s="44">
        <f t="shared" si="13"/>
        <v>57530</v>
      </c>
      <c r="N18" s="44">
        <f t="shared" si="14"/>
        <v>60845</v>
      </c>
      <c r="O18" s="44">
        <f t="shared" si="15"/>
        <v>118375</v>
      </c>
    </row>
    <row r="19" spans="2:16" s="22" customFormat="1" x14ac:dyDescent="0.3">
      <c r="B19" s="45" t="s">
        <v>43</v>
      </c>
      <c r="C19" s="86">
        <v>14.76</v>
      </c>
      <c r="D19" s="23">
        <v>1997</v>
      </c>
      <c r="E19" s="23">
        <v>2024</v>
      </c>
      <c r="F19" s="44">
        <v>50</v>
      </c>
      <c r="G19" s="44">
        <v>12500</v>
      </c>
      <c r="H19" s="44">
        <f t="shared" si="8"/>
        <v>27</v>
      </c>
      <c r="I19" s="44">
        <f t="shared" si="9"/>
        <v>23</v>
      </c>
      <c r="J19" s="44">
        <f t="shared" si="10"/>
        <v>48.6</v>
      </c>
      <c r="K19" s="44">
        <f t="shared" si="11"/>
        <v>6075</v>
      </c>
      <c r="L19" s="44">
        <f t="shared" si="12"/>
        <v>6425</v>
      </c>
      <c r="M19" s="44">
        <f t="shared" si="13"/>
        <v>89667</v>
      </c>
      <c r="N19" s="44">
        <f t="shared" si="14"/>
        <v>94833</v>
      </c>
      <c r="O19" s="44">
        <f t="shared" si="15"/>
        <v>184500</v>
      </c>
    </row>
    <row r="20" spans="2:16" s="22" customFormat="1" x14ac:dyDescent="0.3">
      <c r="B20" s="45" t="s">
        <v>44</v>
      </c>
      <c r="C20" s="86">
        <v>14.75</v>
      </c>
      <c r="D20" s="23">
        <v>1997</v>
      </c>
      <c r="E20" s="23">
        <v>2024</v>
      </c>
      <c r="F20" s="44">
        <v>50</v>
      </c>
      <c r="G20" s="44">
        <v>6500</v>
      </c>
      <c r="H20" s="44">
        <f t="shared" si="8"/>
        <v>27</v>
      </c>
      <c r="I20" s="44">
        <f t="shared" si="9"/>
        <v>23</v>
      </c>
      <c r="J20" s="44">
        <f t="shared" si="10"/>
        <v>48.6</v>
      </c>
      <c r="K20" s="44">
        <f t="shared" si="11"/>
        <v>3159</v>
      </c>
      <c r="L20" s="44">
        <f t="shared" si="12"/>
        <v>3341</v>
      </c>
      <c r="M20" s="44">
        <f t="shared" si="13"/>
        <v>46595</v>
      </c>
      <c r="N20" s="44">
        <f t="shared" si="14"/>
        <v>49280</v>
      </c>
      <c r="O20" s="44">
        <f t="shared" si="15"/>
        <v>95875</v>
      </c>
    </row>
    <row r="21" spans="2:16" s="22" customFormat="1" x14ac:dyDescent="0.3">
      <c r="B21" s="45" t="s">
        <v>45</v>
      </c>
      <c r="C21" s="86">
        <v>9</v>
      </c>
      <c r="D21" s="23">
        <v>1997</v>
      </c>
      <c r="E21" s="23">
        <v>2024</v>
      </c>
      <c r="F21" s="44">
        <v>50</v>
      </c>
      <c r="G21" s="44">
        <v>6500</v>
      </c>
      <c r="H21" s="44">
        <f t="shared" si="8"/>
        <v>27</v>
      </c>
      <c r="I21" s="44">
        <f t="shared" si="9"/>
        <v>23</v>
      </c>
      <c r="J21" s="44">
        <f t="shared" si="10"/>
        <v>48.6</v>
      </c>
      <c r="K21" s="44">
        <f t="shared" si="11"/>
        <v>3159</v>
      </c>
      <c r="L21" s="44">
        <f t="shared" si="12"/>
        <v>3341</v>
      </c>
      <c r="M21" s="44">
        <f t="shared" si="13"/>
        <v>28431</v>
      </c>
      <c r="N21" s="44">
        <f t="shared" si="14"/>
        <v>30069</v>
      </c>
      <c r="O21" s="44">
        <f t="shared" si="15"/>
        <v>58500</v>
      </c>
    </row>
    <row r="22" spans="2:16" s="22" customFormat="1" x14ac:dyDescent="0.3">
      <c r="B22" s="45"/>
      <c r="C22" s="86"/>
      <c r="D22" s="23"/>
      <c r="E22" s="23"/>
      <c r="F22" s="44"/>
      <c r="G22" s="44"/>
      <c r="H22" s="44"/>
      <c r="I22" s="44"/>
      <c r="J22" s="44"/>
      <c r="K22" s="44">
        <f t="shared" si="11"/>
        <v>0</v>
      </c>
      <c r="L22" s="44">
        <f t="shared" si="12"/>
        <v>0</v>
      </c>
      <c r="M22" s="44">
        <f t="shared" si="13"/>
        <v>0</v>
      </c>
      <c r="N22" s="44">
        <f t="shared" si="14"/>
        <v>0</v>
      </c>
      <c r="O22" s="44">
        <f t="shared" si="15"/>
        <v>0</v>
      </c>
    </row>
    <row r="23" spans="2:16" s="22" customFormat="1" x14ac:dyDescent="0.3">
      <c r="B23" s="45"/>
      <c r="C23" s="86"/>
      <c r="D23" s="23"/>
      <c r="E23" s="23"/>
      <c r="F23" s="44"/>
      <c r="G23" s="44"/>
      <c r="H23" s="44"/>
      <c r="I23" s="44"/>
      <c r="J23" s="44"/>
      <c r="K23" s="44">
        <f t="shared" si="11"/>
        <v>0</v>
      </c>
      <c r="L23" s="44">
        <f t="shared" si="12"/>
        <v>0</v>
      </c>
      <c r="M23" s="44">
        <f t="shared" si="13"/>
        <v>0</v>
      </c>
      <c r="N23" s="44">
        <f t="shared" si="14"/>
        <v>0</v>
      </c>
      <c r="O23" s="44">
        <f t="shared" si="15"/>
        <v>0</v>
      </c>
    </row>
    <row r="24" spans="2:16" s="22" customFormat="1" x14ac:dyDescent="0.3">
      <c r="B24" s="45"/>
      <c r="C24" s="86"/>
      <c r="D24" s="23"/>
      <c r="E24" s="23"/>
      <c r="F24" s="44"/>
      <c r="G24" s="44"/>
      <c r="H24" s="44">
        <f t="shared" ref="H24" si="16">E24-D24</f>
        <v>0</v>
      </c>
      <c r="I24" s="44">
        <f t="shared" ref="I24" si="17">F24-H24</f>
        <v>0</v>
      </c>
      <c r="J24" s="44">
        <f t="shared" ref="J24" si="18">IF(H24&gt;=5,90*H24/F24,0)</f>
        <v>0</v>
      </c>
      <c r="K24" s="44">
        <f t="shared" ref="K24" si="19">G24/100*J24</f>
        <v>0</v>
      </c>
      <c r="L24" s="44">
        <f t="shared" ref="L24" si="20">ROUND((G24-K24),0)</f>
        <v>0</v>
      </c>
      <c r="M24" s="44">
        <f t="shared" ref="M24" si="21">O24-N24</f>
        <v>0</v>
      </c>
      <c r="N24" s="44">
        <f t="shared" ref="N24" si="22">ROUND(L24*C24,0)</f>
        <v>0</v>
      </c>
      <c r="O24" s="44">
        <f t="shared" ref="O24" si="23">ROUND(G24*C24,0)</f>
        <v>0</v>
      </c>
    </row>
    <row r="25" spans="2:16" s="26" customFormat="1" x14ac:dyDescent="0.3">
      <c r="B25" s="25" t="s">
        <v>33</v>
      </c>
      <c r="C25" s="57">
        <f>SUM(C16:C24)</f>
        <v>1894.85</v>
      </c>
      <c r="D25" s="45"/>
      <c r="E25" s="23"/>
      <c r="F25" s="44"/>
      <c r="G25" s="44"/>
      <c r="H25" s="44"/>
      <c r="I25" s="44"/>
      <c r="J25" s="44"/>
      <c r="K25" s="44">
        <f t="shared" ref="K25" si="24">G25/100*J25</f>
        <v>0</v>
      </c>
      <c r="L25" s="44">
        <f t="shared" ref="L25" si="25">ROUND((G25-K25),0)</f>
        <v>0</v>
      </c>
      <c r="M25" s="84">
        <f ca="1">SUM(M24:M25)</f>
        <v>11913106</v>
      </c>
      <c r="N25" s="84">
        <f>SUM(N16:N24)</f>
        <v>9635131</v>
      </c>
      <c r="O25" s="84">
        <f>SUM(O16:O24)</f>
        <v>18745390</v>
      </c>
      <c r="P25" s="76"/>
    </row>
    <row r="26" spans="2:16" s="26" customFormat="1" ht="18.75" customHeight="1" x14ac:dyDescent="0.3">
      <c r="B26" s="47"/>
      <c r="C26" s="58"/>
      <c r="D26" s="48"/>
      <c r="E26" s="48"/>
      <c r="F26" s="49"/>
      <c r="G26" s="50"/>
      <c r="H26" s="51"/>
      <c r="I26" s="51"/>
      <c r="J26" s="51"/>
      <c r="K26" s="51"/>
      <c r="L26" s="51"/>
    </row>
    <row r="27" spans="2:16" x14ac:dyDescent="0.3">
      <c r="B27" s="99" t="s">
        <v>23</v>
      </c>
      <c r="C27" s="99"/>
      <c r="D27" s="24"/>
      <c r="E27" s="24"/>
      <c r="G27" s="71"/>
      <c r="H27" s="29"/>
      <c r="I27" s="1"/>
      <c r="J27" s="1"/>
      <c r="L27" s="1"/>
      <c r="N27" s="1"/>
      <c r="O27" s="1"/>
      <c r="P27" s="19"/>
    </row>
    <row r="28" spans="2:16" x14ac:dyDescent="0.3">
      <c r="B28" s="12" t="s">
        <v>24</v>
      </c>
      <c r="C28" s="72"/>
      <c r="D28" s="24"/>
      <c r="E28" s="4"/>
      <c r="F28" s="71"/>
      <c r="H28" s="85"/>
      <c r="I28" s="1"/>
      <c r="J28" s="1"/>
      <c r="L28" s="1"/>
      <c r="M28" s="79"/>
      <c r="N28" s="79"/>
      <c r="O28" s="1"/>
      <c r="P28" s="19"/>
    </row>
    <row r="29" spans="2:16" x14ac:dyDescent="0.3">
      <c r="B29" s="13" t="s">
        <v>5</v>
      </c>
      <c r="C29" s="73"/>
      <c r="D29" s="24"/>
      <c r="E29" s="24"/>
      <c r="G29" s="29"/>
      <c r="H29" s="29"/>
      <c r="I29" s="26"/>
      <c r="J29" s="26"/>
      <c r="K29" s="26"/>
      <c r="L29" s="26"/>
      <c r="N29" s="78"/>
      <c r="O29" s="1"/>
    </row>
    <row r="30" spans="2:16" x14ac:dyDescent="0.3">
      <c r="B30" s="13" t="s">
        <v>6</v>
      </c>
      <c r="C30" s="72">
        <f>ROUND((C28*C29),0)</f>
        <v>0</v>
      </c>
      <c r="D30" s="24"/>
      <c r="E30" s="82"/>
      <c r="G30" s="29"/>
      <c r="H30" s="29"/>
      <c r="I30" s="1"/>
      <c r="J30" s="1"/>
      <c r="L30" s="19"/>
      <c r="M30" s="19"/>
      <c r="N30" s="19"/>
      <c r="O30" s="1"/>
    </row>
    <row r="31" spans="2:16" x14ac:dyDescent="0.3">
      <c r="B31" s="27"/>
      <c r="C31" s="59"/>
      <c r="D31" s="24"/>
      <c r="E31" s="46"/>
      <c r="G31" s="80"/>
      <c r="H31" s="80"/>
      <c r="I31" s="1"/>
      <c r="J31" s="26"/>
      <c r="K31" s="26"/>
      <c r="L31" s="1"/>
      <c r="N31" s="1"/>
      <c r="O31" s="1"/>
    </row>
    <row r="32" spans="2:16" ht="16.5" customHeight="1" x14ac:dyDescent="0.3">
      <c r="B32" s="100" t="s">
        <v>13</v>
      </c>
      <c r="C32" s="101"/>
      <c r="D32" s="24"/>
      <c r="E32" s="28"/>
      <c r="F32" s="11"/>
      <c r="G32" s="68"/>
      <c r="H32" s="67"/>
      <c r="I32" s="1"/>
      <c r="J32" s="1"/>
      <c r="L32" s="1"/>
      <c r="M32" s="77"/>
      <c r="N32" s="1"/>
      <c r="O32" s="1"/>
    </row>
    <row r="33" spans="2:16" x14ac:dyDescent="0.3">
      <c r="B33" s="12" t="s">
        <v>9</v>
      </c>
      <c r="C33" s="54">
        <f>C9-C25</f>
        <v>2155.15</v>
      </c>
      <c r="D33" s="30"/>
      <c r="E33" s="4"/>
      <c r="F33" s="11"/>
      <c r="H33" s="1"/>
      <c r="I33" s="1"/>
      <c r="J33" s="1"/>
      <c r="L33" s="1"/>
      <c r="M33" s="77"/>
      <c r="N33" s="1"/>
      <c r="O33" s="1"/>
    </row>
    <row r="34" spans="2:16" x14ac:dyDescent="0.3">
      <c r="B34" s="13" t="s">
        <v>5</v>
      </c>
      <c r="C34" s="53">
        <v>250</v>
      </c>
      <c r="D34" s="17"/>
      <c r="E34" s="4"/>
      <c r="H34" s="1"/>
      <c r="I34" s="1"/>
      <c r="J34" s="1"/>
      <c r="L34" s="1"/>
      <c r="N34" s="1"/>
      <c r="O34" s="1"/>
    </row>
    <row r="35" spans="2:16" x14ac:dyDescent="0.3">
      <c r="B35" s="13" t="s">
        <v>6</v>
      </c>
      <c r="C35" s="54">
        <f>C33*C34</f>
        <v>538787.5</v>
      </c>
      <c r="D35" s="5"/>
      <c r="E35" s="4"/>
      <c r="H35" s="1"/>
      <c r="I35" s="1"/>
      <c r="J35" s="1"/>
      <c r="L35" s="1"/>
      <c r="M35" s="26"/>
      <c r="O35" s="1"/>
    </row>
    <row r="36" spans="2:16" x14ac:dyDescent="0.3">
      <c r="C36" s="60"/>
      <c r="D36" s="5"/>
      <c r="E36" s="5"/>
      <c r="G36" s="11"/>
      <c r="I36" s="7"/>
      <c r="J36" s="7"/>
      <c r="M36" s="77"/>
      <c r="N36" s="1"/>
    </row>
    <row r="37" spans="2:16" x14ac:dyDescent="0.3">
      <c r="B37" s="102" t="s">
        <v>47</v>
      </c>
      <c r="C37" s="103"/>
      <c r="D37" s="11"/>
      <c r="E37" s="4"/>
      <c r="F37" s="7"/>
      <c r="G37" s="7"/>
      <c r="H37" s="1"/>
      <c r="J37" s="11"/>
      <c r="K37" s="4"/>
      <c r="M37" s="26"/>
      <c r="O37" s="1"/>
    </row>
    <row r="38" spans="2:16" x14ac:dyDescent="0.3">
      <c r="B38" s="31" t="s">
        <v>11</v>
      </c>
      <c r="C38" s="54">
        <f>C11</f>
        <v>34425000</v>
      </c>
      <c r="D38" s="9"/>
      <c r="E38" s="9"/>
      <c r="F38" s="10"/>
      <c r="G38" s="10"/>
      <c r="H38" s="1"/>
      <c r="J38" s="8"/>
      <c r="K38" s="4"/>
      <c r="M38" s="77"/>
      <c r="N38" s="1"/>
      <c r="O38" s="1"/>
    </row>
    <row r="39" spans="2:16" x14ac:dyDescent="0.3">
      <c r="B39" s="31" t="s">
        <v>12</v>
      </c>
      <c r="C39" s="54">
        <f>N25</f>
        <v>9635131</v>
      </c>
      <c r="D39" s="9"/>
      <c r="E39" s="9"/>
      <c r="F39" s="75"/>
      <c r="J39" s="10"/>
      <c r="K39" s="4"/>
      <c r="M39" s="77"/>
      <c r="N39" s="1"/>
      <c r="P39" s="4"/>
    </row>
    <row r="40" spans="2:16" x14ac:dyDescent="0.3">
      <c r="B40" s="31" t="s">
        <v>25</v>
      </c>
      <c r="C40" s="54"/>
      <c r="D40" s="9"/>
      <c r="E40" s="9"/>
      <c r="F40" s="10"/>
      <c r="G40" s="10"/>
      <c r="J40" s="10"/>
      <c r="K40" s="4"/>
      <c r="M40" s="77"/>
      <c r="N40" s="1"/>
      <c r="O40" s="1"/>
    </row>
    <row r="41" spans="2:16" x14ac:dyDescent="0.3">
      <c r="B41" s="31" t="s">
        <v>10</v>
      </c>
      <c r="C41" s="54">
        <f>C35</f>
        <v>538787.5</v>
      </c>
      <c r="D41" s="9"/>
      <c r="E41" s="9"/>
      <c r="F41" s="10"/>
      <c r="G41" s="10"/>
      <c r="H41" s="1"/>
      <c r="J41" s="10"/>
      <c r="K41" s="4"/>
      <c r="M41" s="4"/>
      <c r="N41" s="1"/>
      <c r="O41" s="1"/>
    </row>
    <row r="42" spans="2:16" x14ac:dyDescent="0.3">
      <c r="B42" s="32" t="s">
        <v>29</v>
      </c>
      <c r="C42" s="69">
        <f>C38+C39+C40+C41</f>
        <v>44598918.5</v>
      </c>
      <c r="D42" s="8"/>
      <c r="E42" s="4"/>
      <c r="F42" s="15"/>
      <c r="G42" s="4" t="s">
        <v>30</v>
      </c>
      <c r="J42" s="1"/>
      <c r="K42" s="4"/>
      <c r="M42" s="4"/>
      <c r="N42" s="1"/>
      <c r="O42" s="1"/>
    </row>
    <row r="43" spans="2:16" x14ac:dyDescent="0.3">
      <c r="B43" s="32" t="s">
        <v>7</v>
      </c>
      <c r="C43" s="69">
        <f>ROUND(C42*0.85,0)</f>
        <v>37909081</v>
      </c>
      <c r="D43" s="8"/>
      <c r="E43" s="4"/>
      <c r="J43" s="1"/>
      <c r="K43" s="4"/>
      <c r="M43" s="4"/>
      <c r="N43" s="1"/>
      <c r="O43" s="1"/>
    </row>
    <row r="44" spans="2:16" x14ac:dyDescent="0.3">
      <c r="B44" s="32" t="s">
        <v>8</v>
      </c>
      <c r="C44" s="69">
        <f>MROUND(C42*70%,1)</f>
        <v>31219243</v>
      </c>
      <c r="D44" s="8"/>
      <c r="E44" s="4"/>
      <c r="F44" s="15"/>
      <c r="G44" s="15"/>
      <c r="J44" s="1"/>
      <c r="K44" s="4"/>
      <c r="M44" s="4"/>
      <c r="N44" s="1"/>
      <c r="O44" s="1"/>
    </row>
    <row r="45" spans="2:16" x14ac:dyDescent="0.3">
      <c r="B45" s="32" t="s">
        <v>26</v>
      </c>
      <c r="C45" s="69"/>
      <c r="D45" s="4"/>
      <c r="E45" s="4"/>
      <c r="F45" s="4"/>
      <c r="J45" s="1"/>
      <c r="K45" s="4"/>
      <c r="M45" s="33"/>
      <c r="N45" s="1"/>
      <c r="O45" s="1"/>
    </row>
    <row r="46" spans="2:16" x14ac:dyDescent="0.3">
      <c r="B46" s="31" t="s">
        <v>27</v>
      </c>
      <c r="C46" s="69"/>
      <c r="D46" s="4"/>
      <c r="E46" s="4"/>
      <c r="F46" s="4"/>
      <c r="J46" s="1"/>
      <c r="K46" s="4"/>
      <c r="M46" s="33"/>
      <c r="N46" s="1"/>
      <c r="O46" s="1"/>
    </row>
    <row r="47" spans="2:16" x14ac:dyDescent="0.3">
      <c r="B47" s="1"/>
      <c r="F47" s="75"/>
    </row>
    <row r="48" spans="2:16" x14ac:dyDescent="0.3">
      <c r="B48" s="1"/>
      <c r="F48" s="75"/>
      <c r="M48" s="34"/>
    </row>
    <row r="49" spans="2:13" x14ac:dyDescent="0.3">
      <c r="B49" s="1"/>
      <c r="M49" s="34"/>
    </row>
    <row r="50" spans="2:13" x14ac:dyDescent="0.3">
      <c r="B50" s="1"/>
      <c r="M50" s="34"/>
    </row>
    <row r="51" spans="2:13" x14ac:dyDescent="0.3">
      <c r="B51" s="1"/>
      <c r="M51" s="34"/>
    </row>
    <row r="52" spans="2:13" x14ac:dyDescent="0.3">
      <c r="B52" s="1"/>
      <c r="M52" s="34"/>
    </row>
    <row r="53" spans="2:13" ht="16.5" customHeight="1" x14ac:dyDescent="0.3">
      <c r="B53" s="1"/>
      <c r="M53" s="34"/>
    </row>
    <row r="54" spans="2:13" x14ac:dyDescent="0.3">
      <c r="B54" s="1"/>
      <c r="M54" s="34"/>
    </row>
    <row r="55" spans="2:13" x14ac:dyDescent="0.3">
      <c r="B55" s="1"/>
    </row>
    <row r="56" spans="2:13" x14ac:dyDescent="0.3">
      <c r="B56" s="1"/>
    </row>
    <row r="57" spans="2:13" x14ac:dyDescent="0.3">
      <c r="B57" s="1"/>
      <c r="C57" s="52"/>
    </row>
    <row r="58" spans="2:13" x14ac:dyDescent="0.3">
      <c r="B58" s="1"/>
      <c r="C58" s="52"/>
    </row>
    <row r="59" spans="2:13" x14ac:dyDescent="0.3">
      <c r="B59" s="1"/>
      <c r="C59" s="52"/>
    </row>
    <row r="60" spans="2:13" x14ac:dyDescent="0.3">
      <c r="B60" s="1"/>
    </row>
    <row r="61" spans="2:13" x14ac:dyDescent="0.3">
      <c r="B61" s="1"/>
      <c r="C61" s="52"/>
    </row>
    <row r="62" spans="2:13" x14ac:dyDescent="0.3">
      <c r="B62" s="1"/>
      <c r="C62" s="52"/>
      <c r="F62" s="15"/>
      <c r="G62" s="15"/>
    </row>
    <row r="63" spans="2:13" x14ac:dyDescent="0.3">
      <c r="B63" s="1"/>
      <c r="C63" s="52"/>
    </row>
    <row r="64" spans="2:13" x14ac:dyDescent="0.3">
      <c r="B64" s="1"/>
      <c r="C64" s="52"/>
    </row>
    <row r="65" spans="1:13" x14ac:dyDescent="0.3">
      <c r="B65" s="1"/>
      <c r="C65" s="52"/>
    </row>
    <row r="66" spans="1:13" x14ac:dyDescent="0.3">
      <c r="B66" s="1"/>
      <c r="C66" s="52"/>
      <c r="G66" s="35"/>
      <c r="H66" s="35"/>
      <c r="I66" s="35"/>
      <c r="J66" s="35"/>
      <c r="K66" s="6"/>
    </row>
    <row r="67" spans="1:13" x14ac:dyDescent="0.3">
      <c r="B67" s="1"/>
      <c r="C67" s="52"/>
      <c r="G67" s="33"/>
      <c r="H67" s="1"/>
      <c r="I67" s="33"/>
      <c r="J67" s="33"/>
    </row>
    <row r="68" spans="1:13" x14ac:dyDescent="0.3">
      <c r="B68" s="1"/>
      <c r="C68" s="52"/>
      <c r="G68" s="33"/>
      <c r="H68" s="33"/>
      <c r="I68" s="43"/>
      <c r="J68" s="43"/>
    </row>
    <row r="69" spans="1:13" x14ac:dyDescent="0.3">
      <c r="B69" s="1"/>
      <c r="C69" s="52"/>
      <c r="G69" s="33"/>
      <c r="H69" s="33"/>
      <c r="I69" s="33"/>
      <c r="J69" s="33"/>
    </row>
    <row r="70" spans="1:13" x14ac:dyDescent="0.3">
      <c r="B70" s="1"/>
      <c r="C70" s="52"/>
      <c r="G70" s="33"/>
      <c r="H70" s="36"/>
      <c r="I70" s="33"/>
      <c r="J70" s="33"/>
    </row>
    <row r="71" spans="1:13" x14ac:dyDescent="0.3">
      <c r="B71" s="1"/>
      <c r="C71" s="52"/>
      <c r="G71" s="33"/>
      <c r="H71" s="33"/>
      <c r="I71" s="33"/>
      <c r="J71" s="33"/>
    </row>
    <row r="72" spans="1:13" x14ac:dyDescent="0.3">
      <c r="B72" s="1"/>
      <c r="C72" s="52"/>
      <c r="G72" s="33"/>
      <c r="H72" s="33"/>
      <c r="I72" s="33"/>
      <c r="J72" s="33"/>
    </row>
    <row r="73" spans="1:13" x14ac:dyDescent="0.3">
      <c r="B73" s="1"/>
      <c r="C73" s="52"/>
      <c r="G73" s="33"/>
      <c r="H73" s="33"/>
      <c r="I73" s="33"/>
      <c r="J73" s="33"/>
    </row>
    <row r="74" spans="1:13" x14ac:dyDescent="0.3">
      <c r="B74" s="1"/>
      <c r="C74" s="52"/>
      <c r="G74" s="33"/>
      <c r="H74" s="33"/>
      <c r="I74" s="33"/>
      <c r="J74" s="33"/>
    </row>
    <row r="75" spans="1:13" x14ac:dyDescent="0.3">
      <c r="A75" s="97" t="s">
        <v>47</v>
      </c>
      <c r="B75" s="97"/>
      <c r="C75" s="91"/>
      <c r="D75" s="91" t="s">
        <v>58</v>
      </c>
      <c r="E75" s="91"/>
      <c r="F75"/>
      <c r="G75"/>
      <c r="H75"/>
      <c r="I75"/>
      <c r="J75"/>
      <c r="K75"/>
      <c r="L75"/>
      <c r="M75"/>
    </row>
    <row r="76" spans="1:13" x14ac:dyDescent="0.3">
      <c r="A76" s="97" t="s">
        <v>11</v>
      </c>
      <c r="B76" s="97">
        <v>34425000</v>
      </c>
      <c r="C76" s="91"/>
      <c r="D76" s="97" t="s">
        <v>11</v>
      </c>
      <c r="E76" s="97">
        <v>69343000</v>
      </c>
      <c r="F76"/>
      <c r="G76"/>
      <c r="H76"/>
      <c r="I76" s="95" t="s">
        <v>55</v>
      </c>
      <c r="J76" s="95"/>
      <c r="K76" s="95"/>
      <c r="L76" s="95"/>
      <c r="M76"/>
    </row>
    <row r="77" spans="1:13" x14ac:dyDescent="0.3">
      <c r="A77" s="97" t="s">
        <v>12</v>
      </c>
      <c r="B77" s="97">
        <v>12206858</v>
      </c>
      <c r="C77" s="91"/>
      <c r="D77" s="97" t="s">
        <v>12</v>
      </c>
      <c r="E77" s="97">
        <v>24554329</v>
      </c>
      <c r="F77"/>
      <c r="G77"/>
      <c r="H77"/>
      <c r="I77" s="93" t="s">
        <v>54</v>
      </c>
      <c r="J77" s="93" t="s">
        <v>53</v>
      </c>
      <c r="K77" s="94" t="s">
        <v>52</v>
      </c>
      <c r="L77" s="93" t="s">
        <v>51</v>
      </c>
      <c r="M77"/>
    </row>
    <row r="78" spans="1:13" x14ac:dyDescent="0.3">
      <c r="A78" s="97" t="s">
        <v>10</v>
      </c>
      <c r="B78" s="97">
        <v>3100000</v>
      </c>
      <c r="C78" s="91"/>
      <c r="D78" s="97" t="s">
        <v>10</v>
      </c>
      <c r="E78" s="97">
        <v>1500000</v>
      </c>
      <c r="F78"/>
      <c r="G78"/>
      <c r="H78"/>
      <c r="I78" s="91" t="s">
        <v>47</v>
      </c>
      <c r="J78" s="91">
        <v>4.97</v>
      </c>
      <c r="K78" s="91">
        <v>4.47</v>
      </c>
      <c r="L78" s="98">
        <v>3.97</v>
      </c>
      <c r="M78"/>
    </row>
    <row r="79" spans="1:13" x14ac:dyDescent="0.3">
      <c r="A79" s="97" t="s">
        <v>29</v>
      </c>
      <c r="B79" s="97">
        <v>49731858</v>
      </c>
      <c r="C79" s="91"/>
      <c r="D79" s="97" t="s">
        <v>29</v>
      </c>
      <c r="E79" s="97">
        <v>95397329</v>
      </c>
      <c r="F79"/>
      <c r="G79"/>
      <c r="H79"/>
      <c r="I79" s="91" t="s">
        <v>57</v>
      </c>
      <c r="J79" s="91">
        <v>9.5299999999999994</v>
      </c>
      <c r="K79" s="91">
        <v>8.58</v>
      </c>
      <c r="L79" s="91">
        <v>7.63</v>
      </c>
      <c r="M79"/>
    </row>
    <row r="80" spans="1:13" x14ac:dyDescent="0.3">
      <c r="A80" s="97" t="s">
        <v>7</v>
      </c>
      <c r="B80" s="97">
        <v>44758672</v>
      </c>
      <c r="C80" s="91"/>
      <c r="D80" s="97" t="s">
        <v>7</v>
      </c>
      <c r="E80" s="97">
        <v>85857596</v>
      </c>
      <c r="F80"/>
      <c r="G80"/>
      <c r="H80"/>
      <c r="I80" s="91" t="s">
        <v>48</v>
      </c>
      <c r="J80" s="91">
        <f>SUM(J78:J79)</f>
        <v>14.5</v>
      </c>
      <c r="K80" s="91">
        <f>SUM(K78:K79)</f>
        <v>13.05</v>
      </c>
      <c r="L80" s="91">
        <f>SUM(L78:L79)</f>
        <v>11.6</v>
      </c>
      <c r="M80"/>
    </row>
    <row r="81" spans="1:13" x14ac:dyDescent="0.3">
      <c r="A81" s="97" t="s">
        <v>8</v>
      </c>
      <c r="B81" s="97">
        <v>39785486</v>
      </c>
      <c r="C81" s="91"/>
      <c r="D81" s="97" t="s">
        <v>8</v>
      </c>
      <c r="E81" s="97">
        <v>76317863</v>
      </c>
      <c r="F81"/>
      <c r="G81"/>
      <c r="H81"/>
      <c r="I81"/>
      <c r="J81"/>
      <c r="K81"/>
      <c r="L81"/>
      <c r="M81"/>
    </row>
    <row r="82" spans="1:13" x14ac:dyDescent="0.3">
      <c r="A82"/>
      <c r="B82"/>
      <c r="C82"/>
      <c r="D82"/>
      <c r="E82"/>
      <c r="F82"/>
      <c r="G82"/>
      <c r="H82"/>
      <c r="I82"/>
      <c r="J82"/>
      <c r="K82"/>
      <c r="L82"/>
      <c r="M82"/>
    </row>
    <row r="83" spans="1:13" x14ac:dyDescent="0.3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 x14ac:dyDescent="0.3">
      <c r="A84" s="96" t="s">
        <v>56</v>
      </c>
      <c r="B84"/>
      <c r="C84"/>
      <c r="D84"/>
      <c r="E84"/>
      <c r="F84"/>
      <c r="G84"/>
      <c r="H84"/>
      <c r="I84"/>
      <c r="J84"/>
      <c r="K84"/>
      <c r="L84"/>
      <c r="M84"/>
    </row>
    <row r="85" spans="1:13" x14ac:dyDescent="0.3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 x14ac:dyDescent="0.3">
      <c r="A86"/>
      <c r="B86"/>
      <c r="C86"/>
      <c r="D86"/>
      <c r="E86"/>
      <c r="F86"/>
      <c r="G86"/>
      <c r="H86"/>
      <c r="I86" s="95" t="s">
        <v>55</v>
      </c>
      <c r="J86" s="95"/>
      <c r="K86" s="95"/>
      <c r="L86" s="95"/>
      <c r="M86"/>
    </row>
    <row r="87" spans="1:13" x14ac:dyDescent="0.3">
      <c r="A87"/>
      <c r="B87"/>
      <c r="C87"/>
      <c r="D87"/>
      <c r="E87"/>
      <c r="F87"/>
      <c r="G87"/>
      <c r="H87"/>
      <c r="I87" s="93" t="s">
        <v>54</v>
      </c>
      <c r="J87" s="93" t="s">
        <v>53</v>
      </c>
      <c r="K87" s="94" t="s">
        <v>52</v>
      </c>
      <c r="L87" s="93" t="s">
        <v>51</v>
      </c>
      <c r="M87"/>
    </row>
    <row r="88" spans="1:13" x14ac:dyDescent="0.3">
      <c r="A88"/>
      <c r="B88"/>
      <c r="C88"/>
      <c r="D88"/>
      <c r="E88"/>
      <c r="F88"/>
      <c r="G88"/>
      <c r="H88"/>
      <c r="I88" s="91" t="s">
        <v>50</v>
      </c>
      <c r="J88" s="92">
        <v>4.9000000000000004</v>
      </c>
      <c r="K88" s="91">
        <v>4.41</v>
      </c>
      <c r="L88" s="91">
        <v>3.92</v>
      </c>
      <c r="M88"/>
    </row>
    <row r="89" spans="1:13" x14ac:dyDescent="0.3">
      <c r="A89"/>
      <c r="B89"/>
      <c r="C89"/>
      <c r="D89"/>
      <c r="E89"/>
      <c r="F89"/>
      <c r="G89"/>
      <c r="H89"/>
      <c r="I89" s="91" t="s">
        <v>49</v>
      </c>
      <c r="J89" s="91">
        <v>9.39</v>
      </c>
      <c r="K89" s="91">
        <v>8.4499999999999993</v>
      </c>
      <c r="L89" s="91">
        <v>7.51</v>
      </c>
      <c r="M89"/>
    </row>
    <row r="90" spans="1:13" x14ac:dyDescent="0.3">
      <c r="A90"/>
      <c r="B90"/>
      <c r="C90"/>
      <c r="D90"/>
      <c r="E90"/>
      <c r="F90"/>
      <c r="G90"/>
      <c r="H90"/>
      <c r="I90" s="91" t="s">
        <v>48</v>
      </c>
      <c r="J90" s="91">
        <f>SUM(J88:J89)</f>
        <v>14.290000000000001</v>
      </c>
      <c r="K90" s="91">
        <f>SUM(K88:K89)</f>
        <v>12.86</v>
      </c>
      <c r="L90" s="91">
        <f>SUM(L88:L89)</f>
        <v>11.43</v>
      </c>
      <c r="M90"/>
    </row>
    <row r="91" spans="1:13" x14ac:dyDescent="0.3">
      <c r="B91" s="1"/>
      <c r="C91" s="52"/>
      <c r="G91" s="37"/>
    </row>
    <row r="92" spans="1:13" x14ac:dyDescent="0.3">
      <c r="B92" s="1"/>
      <c r="C92" s="52"/>
    </row>
    <row r="93" spans="1:13" x14ac:dyDescent="0.3">
      <c r="B93" s="1"/>
      <c r="C93" s="52"/>
    </row>
    <row r="94" spans="1:13" x14ac:dyDescent="0.3">
      <c r="B94" s="1">
        <f>3350000/300</f>
        <v>11166.666666666666</v>
      </c>
      <c r="C94" s="52"/>
    </row>
    <row r="95" spans="1:13" x14ac:dyDescent="0.3">
      <c r="B95" s="1">
        <f>B94/10.764</f>
        <v>1037.4086461042982</v>
      </c>
      <c r="C95" s="52"/>
    </row>
    <row r="96" spans="1:13" x14ac:dyDescent="0.3">
      <c r="B96" s="1"/>
      <c r="C96" s="52"/>
    </row>
    <row r="97" spans="2:3" x14ac:dyDescent="0.3">
      <c r="B97" s="1"/>
      <c r="C97" s="52"/>
    </row>
    <row r="98" spans="2:3" x14ac:dyDescent="0.3">
      <c r="B98" s="1"/>
      <c r="C98" s="52"/>
    </row>
    <row r="99" spans="2:3" x14ac:dyDescent="0.3">
      <c r="B99" s="1"/>
      <c r="C99" s="52"/>
    </row>
    <row r="100" spans="2:3" x14ac:dyDescent="0.3">
      <c r="B100" s="1"/>
      <c r="C100" s="52"/>
    </row>
    <row r="101" spans="2:3" x14ac:dyDescent="0.3">
      <c r="B101" s="1"/>
      <c r="C101" s="52"/>
    </row>
    <row r="102" spans="2:3" x14ac:dyDescent="0.3">
      <c r="B102" s="1"/>
      <c r="C102" s="52"/>
    </row>
    <row r="103" spans="2:3" x14ac:dyDescent="0.3">
      <c r="B103" s="1"/>
      <c r="C103" s="52"/>
    </row>
    <row r="104" spans="2:3" x14ac:dyDescent="0.3">
      <c r="B104" s="1"/>
      <c r="C104" s="52"/>
    </row>
    <row r="105" spans="2:3" x14ac:dyDescent="0.3">
      <c r="B105" s="1"/>
      <c r="C105" s="52"/>
    </row>
    <row r="106" spans="2:3" x14ac:dyDescent="0.3">
      <c r="B106" s="1"/>
      <c r="C106" s="52"/>
    </row>
    <row r="107" spans="2:3" x14ac:dyDescent="0.3">
      <c r="B107" s="1"/>
      <c r="C107" s="52"/>
    </row>
    <row r="108" spans="2:3" x14ac:dyDescent="0.3">
      <c r="B108" s="1"/>
      <c r="C108" s="52"/>
    </row>
    <row r="109" spans="2:3" x14ac:dyDescent="0.3">
      <c r="B109" s="1"/>
      <c r="C109" s="52"/>
    </row>
    <row r="110" spans="2:3" x14ac:dyDescent="0.3">
      <c r="B110" s="1"/>
      <c r="C110" s="52"/>
    </row>
    <row r="111" spans="2:3" x14ac:dyDescent="0.3">
      <c r="B111" s="1"/>
      <c r="C111" s="52"/>
    </row>
    <row r="112" spans="2:3" x14ac:dyDescent="0.3">
      <c r="B112" s="1"/>
      <c r="C112" s="52"/>
    </row>
    <row r="113" spans="2:3" x14ac:dyDescent="0.3">
      <c r="B113" s="1"/>
      <c r="C113" s="52"/>
    </row>
    <row r="114" spans="2:3" x14ac:dyDescent="0.3">
      <c r="B114" s="1"/>
      <c r="C114" s="52"/>
    </row>
    <row r="115" spans="2:3" x14ac:dyDescent="0.3">
      <c r="B115" s="1"/>
      <c r="C115" s="52"/>
    </row>
    <row r="116" spans="2:3" x14ac:dyDescent="0.3">
      <c r="B116" s="1"/>
      <c r="C116" s="52"/>
    </row>
    <row r="117" spans="2:3" x14ac:dyDescent="0.3">
      <c r="B117" s="1"/>
      <c r="C117" s="52"/>
    </row>
    <row r="118" spans="2:3" x14ac:dyDescent="0.3">
      <c r="B118" s="1"/>
      <c r="C118" s="52"/>
    </row>
    <row r="119" spans="2:3" x14ac:dyDescent="0.3">
      <c r="B119" s="1"/>
      <c r="C119" s="52"/>
    </row>
    <row r="120" spans="2:3" x14ac:dyDescent="0.3">
      <c r="B120" s="1"/>
      <c r="C120" s="52"/>
    </row>
    <row r="121" spans="2:3" x14ac:dyDescent="0.3">
      <c r="B121" s="1"/>
      <c r="C121" s="52"/>
    </row>
    <row r="122" spans="2:3" x14ac:dyDescent="0.3">
      <c r="B122" s="1"/>
      <c r="C122" s="52"/>
    </row>
    <row r="123" spans="2:3" x14ac:dyDescent="0.3">
      <c r="B123" s="1"/>
      <c r="C123" s="52"/>
    </row>
    <row r="124" spans="2:3" x14ac:dyDescent="0.3">
      <c r="B124" s="1"/>
      <c r="C124" s="52"/>
    </row>
    <row r="125" spans="2:3" x14ac:dyDescent="0.3">
      <c r="B125" s="1"/>
      <c r="C125" s="52">
        <f>1969*10.764</f>
        <v>21194.315999999999</v>
      </c>
    </row>
    <row r="126" spans="2:3" x14ac:dyDescent="0.3">
      <c r="B126" s="1"/>
      <c r="C126" s="52"/>
    </row>
    <row r="127" spans="2:3" x14ac:dyDescent="0.3">
      <c r="B127" s="1"/>
      <c r="C127" s="52"/>
    </row>
    <row r="128" spans="2:3" x14ac:dyDescent="0.3">
      <c r="B128" s="1"/>
      <c r="C128" s="52"/>
    </row>
    <row r="129" spans="2:3" x14ac:dyDescent="0.3">
      <c r="B129" s="1"/>
      <c r="C129" s="52"/>
    </row>
    <row r="130" spans="2:3" x14ac:dyDescent="0.3">
      <c r="B130" s="1"/>
      <c r="C130" s="52"/>
    </row>
    <row r="131" spans="2:3" x14ac:dyDescent="0.3">
      <c r="B131" s="1"/>
      <c r="C131" s="52"/>
    </row>
    <row r="132" spans="2:3" x14ac:dyDescent="0.3">
      <c r="B132" s="1"/>
      <c r="C132" s="52"/>
    </row>
    <row r="133" spans="2:3" x14ac:dyDescent="0.3">
      <c r="B133" s="1"/>
      <c r="C133" s="52"/>
    </row>
    <row r="134" spans="2:3" x14ac:dyDescent="0.3">
      <c r="B134" s="1"/>
      <c r="C134" s="52"/>
    </row>
    <row r="135" spans="2:3" x14ac:dyDescent="0.3">
      <c r="B135" s="1"/>
      <c r="C135" s="52"/>
    </row>
    <row r="136" spans="2:3" x14ac:dyDescent="0.3">
      <c r="B136" s="1"/>
      <c r="C136" s="52"/>
    </row>
    <row r="137" spans="2:3" x14ac:dyDescent="0.3">
      <c r="B137" s="1"/>
      <c r="C137" s="52"/>
    </row>
    <row r="138" spans="2:3" x14ac:dyDescent="0.3">
      <c r="B138" s="1"/>
      <c r="C138" s="52"/>
    </row>
    <row r="139" spans="2:3" x14ac:dyDescent="0.3">
      <c r="B139" s="1"/>
      <c r="C139" s="52"/>
    </row>
    <row r="140" spans="2:3" x14ac:dyDescent="0.3">
      <c r="B140" s="1"/>
      <c r="C140" s="52"/>
    </row>
    <row r="141" spans="2:3" x14ac:dyDescent="0.3">
      <c r="B141" s="1"/>
      <c r="C141" s="52"/>
    </row>
    <row r="142" spans="2:3" x14ac:dyDescent="0.3">
      <c r="B142" s="1"/>
      <c r="C142" s="52"/>
    </row>
    <row r="143" spans="2:3" x14ac:dyDescent="0.3">
      <c r="B143" s="1"/>
      <c r="C143" s="52"/>
    </row>
    <row r="144" spans="2:3" x14ac:dyDescent="0.3">
      <c r="B144" s="1"/>
      <c r="C144" s="52"/>
    </row>
    <row r="145" spans="2:3" x14ac:dyDescent="0.3">
      <c r="B145" s="1"/>
      <c r="C145" s="52"/>
    </row>
    <row r="146" spans="2:3" x14ac:dyDescent="0.3">
      <c r="B146" s="1"/>
      <c r="C146" s="52"/>
    </row>
    <row r="147" spans="2:3" x14ac:dyDescent="0.3">
      <c r="B147" s="1"/>
      <c r="C147" s="52"/>
    </row>
    <row r="148" spans="2:3" x14ac:dyDescent="0.3">
      <c r="B148" s="1"/>
      <c r="C148" s="52"/>
    </row>
    <row r="149" spans="2:3" x14ac:dyDescent="0.3">
      <c r="B149" s="1"/>
      <c r="C149" s="52"/>
    </row>
    <row r="150" spans="2:3" x14ac:dyDescent="0.3">
      <c r="B150" s="1"/>
      <c r="C150" s="52"/>
    </row>
    <row r="151" spans="2:3" x14ac:dyDescent="0.3">
      <c r="B151" s="1"/>
      <c r="C151" s="52"/>
    </row>
    <row r="152" spans="2:3" x14ac:dyDescent="0.3">
      <c r="B152" s="1"/>
      <c r="C152" s="52"/>
    </row>
    <row r="153" spans="2:3" x14ac:dyDescent="0.3">
      <c r="B153" s="1"/>
      <c r="C153" s="52"/>
    </row>
    <row r="154" spans="2:3" x14ac:dyDescent="0.3">
      <c r="B154" s="1"/>
      <c r="C154" s="52"/>
    </row>
    <row r="155" spans="2:3" x14ac:dyDescent="0.3">
      <c r="B155" s="1"/>
      <c r="C155" s="52"/>
    </row>
    <row r="156" spans="2:3" x14ac:dyDescent="0.3">
      <c r="B156" s="1"/>
      <c r="C156" s="52"/>
    </row>
    <row r="157" spans="2:3" x14ac:dyDescent="0.3">
      <c r="B157" s="1"/>
      <c r="C157" s="52"/>
    </row>
    <row r="158" spans="2:3" x14ac:dyDescent="0.3">
      <c r="B158" s="1"/>
      <c r="C158" s="52"/>
    </row>
    <row r="159" spans="2:3" x14ac:dyDescent="0.3">
      <c r="B159" s="1"/>
      <c r="C159" s="52"/>
    </row>
    <row r="160" spans="2:3" x14ac:dyDescent="0.3">
      <c r="B160" s="1"/>
      <c r="C160" s="52"/>
    </row>
    <row r="161" spans="2:3" x14ac:dyDescent="0.3">
      <c r="B161" s="1"/>
      <c r="C161" s="52"/>
    </row>
    <row r="162" spans="2:3" x14ac:dyDescent="0.3">
      <c r="B162" s="1"/>
      <c r="C162" s="52"/>
    </row>
    <row r="163" spans="2:3" x14ac:dyDescent="0.3">
      <c r="B163" s="1"/>
      <c r="C163" s="52"/>
    </row>
    <row r="164" spans="2:3" x14ac:dyDescent="0.3">
      <c r="B164" s="1"/>
      <c r="C164" s="52"/>
    </row>
    <row r="165" spans="2:3" x14ac:dyDescent="0.3">
      <c r="B165" s="1"/>
      <c r="C165" s="52"/>
    </row>
    <row r="166" spans="2:3" x14ac:dyDescent="0.3">
      <c r="B166" s="1"/>
      <c r="C166" s="52"/>
    </row>
    <row r="167" spans="2:3" x14ac:dyDescent="0.3">
      <c r="B167" s="1"/>
      <c r="C167" s="52"/>
    </row>
    <row r="168" spans="2:3" x14ac:dyDescent="0.3">
      <c r="B168" s="1"/>
      <c r="C168" s="52"/>
    </row>
    <row r="169" spans="2:3" x14ac:dyDescent="0.3">
      <c r="B169" s="1"/>
      <c r="C169" s="52"/>
    </row>
    <row r="170" spans="2:3" x14ac:dyDescent="0.3">
      <c r="B170" s="1"/>
      <c r="C170" s="52"/>
    </row>
    <row r="171" spans="2:3" x14ac:dyDescent="0.3">
      <c r="B171" s="1"/>
      <c r="C171" s="52"/>
    </row>
    <row r="172" spans="2:3" x14ac:dyDescent="0.3">
      <c r="B172" s="1"/>
      <c r="C172" s="52"/>
    </row>
    <row r="173" spans="2:3" x14ac:dyDescent="0.3">
      <c r="B173" s="1"/>
      <c r="C173" s="52"/>
    </row>
    <row r="174" spans="2:3" x14ac:dyDescent="0.3">
      <c r="B174" s="1"/>
      <c r="C174" s="52"/>
    </row>
    <row r="175" spans="2:3" x14ac:dyDescent="0.3">
      <c r="B175" s="1"/>
      <c r="C175" s="52"/>
    </row>
    <row r="176" spans="2:3" x14ac:dyDescent="0.3">
      <c r="B176" s="1"/>
      <c r="C176" s="52"/>
    </row>
    <row r="177" spans="2:3" x14ac:dyDescent="0.3">
      <c r="B177" s="1"/>
      <c r="C177" s="52"/>
    </row>
    <row r="178" spans="2:3" x14ac:dyDescent="0.3">
      <c r="B178" s="1"/>
      <c r="C178" s="52"/>
    </row>
    <row r="179" spans="2:3" x14ac:dyDescent="0.3">
      <c r="B179" s="1"/>
      <c r="C179" s="52"/>
    </row>
    <row r="180" spans="2:3" x14ac:dyDescent="0.3">
      <c r="B180" s="1"/>
      <c r="C180" s="52"/>
    </row>
    <row r="181" spans="2:3" x14ac:dyDescent="0.3">
      <c r="B181" s="1"/>
      <c r="C181" s="52"/>
    </row>
    <row r="182" spans="2:3" x14ac:dyDescent="0.3">
      <c r="B182" s="1"/>
      <c r="C182" s="52"/>
    </row>
  </sheetData>
  <mergeCells count="6">
    <mergeCell ref="B27:C27"/>
    <mergeCell ref="B32:C32"/>
    <mergeCell ref="B37:C37"/>
    <mergeCell ref="B3:G3"/>
    <mergeCell ref="B13:C13"/>
    <mergeCell ref="B4:G4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22DC3-5F99-4A8D-B9E3-D833DF8738DF}">
  <dimension ref="B1:P182"/>
  <sheetViews>
    <sheetView topLeftCell="A16" zoomScaleNormal="100" workbookViewId="0">
      <selection activeCell="C45" sqref="C45"/>
    </sheetView>
  </sheetViews>
  <sheetFormatPr defaultColWidth="20" defaultRowHeight="16.5" x14ac:dyDescent="0.3"/>
  <cols>
    <col min="1" max="1" width="6.7109375" style="1" customWidth="1"/>
    <col min="2" max="2" width="28.28515625" style="16" customWidth="1"/>
    <col min="3" max="3" width="14" style="61" customWidth="1"/>
    <col min="4" max="4" width="8.7109375" style="1" customWidth="1"/>
    <col min="5" max="5" width="9.42578125" style="1" customWidth="1"/>
    <col min="6" max="6" width="11.28515625" style="1" customWidth="1"/>
    <col min="7" max="7" width="16.7109375" style="4" customWidth="1"/>
    <col min="8" max="8" width="13.140625" style="4" customWidth="1"/>
    <col min="9" max="9" width="12.42578125" style="4" customWidth="1"/>
    <col min="10" max="10" width="11.85546875" style="4" customWidth="1"/>
    <col min="11" max="11" width="10.85546875" style="1" customWidth="1"/>
    <col min="12" max="12" width="14" style="4" customWidth="1"/>
    <col min="13" max="13" width="16" style="1" customWidth="1"/>
    <col min="14" max="14" width="17.28515625" style="4" customWidth="1"/>
    <col min="15" max="15" width="18.140625" style="4" customWidth="1"/>
    <col min="16" max="16384" width="20" style="1"/>
  </cols>
  <sheetData>
    <row r="1" spans="2:16" x14ac:dyDescent="0.3">
      <c r="C1" s="63"/>
    </row>
    <row r="2" spans="2:16" x14ac:dyDescent="0.3">
      <c r="B2" s="66"/>
      <c r="C2" s="64"/>
      <c r="D2" s="65"/>
      <c r="E2"/>
    </row>
    <row r="3" spans="2:16" ht="21.75" customHeight="1" x14ac:dyDescent="0.3">
      <c r="B3" s="104"/>
      <c r="C3" s="104"/>
      <c r="D3" s="104"/>
      <c r="E3" s="104"/>
      <c r="F3" s="104"/>
      <c r="G3" s="104"/>
    </row>
    <row r="4" spans="2:16" ht="29.25" customHeight="1" x14ac:dyDescent="0.3">
      <c r="B4" s="106" t="s">
        <v>39</v>
      </c>
      <c r="C4" s="106"/>
      <c r="D4" s="106"/>
      <c r="E4" s="106"/>
      <c r="F4" s="106"/>
      <c r="G4" s="106"/>
      <c r="H4" s="70"/>
      <c r="I4" s="1"/>
      <c r="J4" s="1"/>
      <c r="L4" s="1"/>
    </row>
    <row r="5" spans="2:16" ht="17.25" customHeight="1" x14ac:dyDescent="0.3">
      <c r="B5" s="70"/>
      <c r="C5" s="70"/>
      <c r="D5" s="70"/>
      <c r="E5" s="70"/>
      <c r="F5" s="70"/>
      <c r="G5" s="70"/>
      <c r="H5" s="70"/>
      <c r="I5" s="1"/>
      <c r="J5" s="1"/>
      <c r="L5" s="1"/>
    </row>
    <row r="6" spans="2:16" ht="15.75" customHeight="1" x14ac:dyDescent="0.3">
      <c r="B6" s="6" t="s">
        <v>11</v>
      </c>
      <c r="C6" s="52"/>
    </row>
    <row r="7" spans="2:16" x14ac:dyDescent="0.3">
      <c r="B7" s="12" t="s">
        <v>38</v>
      </c>
      <c r="C7" s="62"/>
      <c r="D7" s="38" t="s">
        <v>32</v>
      </c>
      <c r="G7" s="1"/>
      <c r="H7" s="1"/>
      <c r="I7" s="1"/>
      <c r="K7" s="4"/>
      <c r="M7" s="4"/>
      <c r="N7" s="1"/>
      <c r="O7" s="1"/>
    </row>
    <row r="8" spans="2:16" x14ac:dyDescent="0.3">
      <c r="B8" s="12" t="s">
        <v>38</v>
      </c>
      <c r="C8" s="62"/>
      <c r="D8" s="38" t="s">
        <v>32</v>
      </c>
      <c r="G8" s="1"/>
      <c r="H8" s="1"/>
      <c r="I8" s="1"/>
      <c r="K8" s="4"/>
      <c r="M8" s="4"/>
      <c r="N8" s="1"/>
      <c r="O8" s="1"/>
    </row>
    <row r="9" spans="2:16" x14ac:dyDescent="0.3">
      <c r="B9" s="83" t="s">
        <v>37</v>
      </c>
      <c r="C9" s="62">
        <v>4050</v>
      </c>
      <c r="D9" s="38" t="s">
        <v>32</v>
      </c>
      <c r="G9" s="1"/>
      <c r="H9" s="1"/>
      <c r="I9" s="1"/>
      <c r="K9" s="4"/>
      <c r="M9" s="4"/>
      <c r="N9" s="1"/>
      <c r="O9" s="1"/>
    </row>
    <row r="10" spans="2:16" x14ac:dyDescent="0.3">
      <c r="B10" s="13" t="s">
        <v>5</v>
      </c>
      <c r="C10" s="53">
        <v>8300</v>
      </c>
      <c r="D10" s="14"/>
      <c r="F10" s="74"/>
      <c r="G10" s="52"/>
      <c r="H10" s="1"/>
      <c r="K10" s="4"/>
      <c r="M10" s="4"/>
      <c r="N10" s="1"/>
      <c r="O10" s="1"/>
    </row>
    <row r="11" spans="2:16" x14ac:dyDescent="0.3">
      <c r="B11" s="39" t="s">
        <v>16</v>
      </c>
      <c r="C11" s="88">
        <f>C9*C10</f>
        <v>33615000</v>
      </c>
      <c r="D11" s="14"/>
      <c r="G11" s="18"/>
      <c r="H11" s="1"/>
      <c r="K11" s="4"/>
      <c r="M11" s="4"/>
      <c r="N11" s="1"/>
      <c r="O11" s="1"/>
    </row>
    <row r="12" spans="2:16" ht="20.25" customHeight="1" x14ac:dyDescent="0.3">
      <c r="B12" s="40"/>
      <c r="C12" s="55"/>
      <c r="D12" s="41"/>
      <c r="F12" s="18"/>
      <c r="G12" s="20"/>
      <c r="H12" s="1"/>
      <c r="K12" s="4"/>
      <c r="M12" s="4"/>
      <c r="N12" s="1"/>
      <c r="O12" s="1"/>
    </row>
    <row r="13" spans="2:16" ht="33" customHeight="1" x14ac:dyDescent="0.3">
      <c r="B13" s="105" t="s">
        <v>46</v>
      </c>
      <c r="C13" s="105"/>
      <c r="E13" s="17"/>
    </row>
    <row r="14" spans="2:16" s="2" customFormat="1" ht="51" x14ac:dyDescent="0.2">
      <c r="B14" s="42" t="s">
        <v>17</v>
      </c>
      <c r="C14" s="56" t="s">
        <v>28</v>
      </c>
      <c r="D14" s="42" t="s">
        <v>0</v>
      </c>
      <c r="E14" s="42" t="s">
        <v>1</v>
      </c>
      <c r="F14" s="42" t="s">
        <v>2</v>
      </c>
      <c r="G14" s="42" t="s">
        <v>18</v>
      </c>
      <c r="H14" s="42" t="s">
        <v>31</v>
      </c>
      <c r="I14" s="42" t="s">
        <v>19</v>
      </c>
      <c r="J14" s="42" t="s">
        <v>3</v>
      </c>
      <c r="K14" s="42" t="s">
        <v>4</v>
      </c>
      <c r="L14" s="42" t="s">
        <v>14</v>
      </c>
      <c r="M14" s="42" t="s">
        <v>20</v>
      </c>
      <c r="N14" s="42" t="s">
        <v>15</v>
      </c>
      <c r="O14" s="42" t="s">
        <v>21</v>
      </c>
      <c r="P14" s="2" t="s">
        <v>34</v>
      </c>
    </row>
    <row r="15" spans="2:16" s="22" customFormat="1" x14ac:dyDescent="0.2">
      <c r="B15" s="21"/>
      <c r="C15" s="56" t="s">
        <v>36</v>
      </c>
      <c r="D15" s="42"/>
      <c r="E15" s="42"/>
      <c r="F15" s="42"/>
      <c r="G15" s="3" t="s">
        <v>22</v>
      </c>
      <c r="H15" s="42"/>
      <c r="I15" s="42"/>
      <c r="J15" s="3"/>
      <c r="K15" s="3"/>
      <c r="L15" s="3" t="s">
        <v>22</v>
      </c>
      <c r="M15" s="3" t="s">
        <v>22</v>
      </c>
      <c r="N15" s="3" t="s">
        <v>22</v>
      </c>
      <c r="O15" s="3" t="s">
        <v>22</v>
      </c>
    </row>
    <row r="16" spans="2:16" s="22" customFormat="1" x14ac:dyDescent="0.3">
      <c r="B16" s="45" t="s">
        <v>40</v>
      </c>
      <c r="C16" s="86">
        <v>1757</v>
      </c>
      <c r="D16" s="23">
        <v>1997</v>
      </c>
      <c r="E16" s="23">
        <v>2024</v>
      </c>
      <c r="F16" s="44">
        <v>50</v>
      </c>
      <c r="G16" s="44">
        <v>10000</v>
      </c>
      <c r="H16" s="44">
        <f t="shared" ref="H16:H21" si="0">E16-D16</f>
        <v>27</v>
      </c>
      <c r="I16" s="44">
        <f t="shared" ref="I16:I21" si="1">F16-H16</f>
        <v>23</v>
      </c>
      <c r="J16" s="44">
        <f t="shared" ref="J16:J21" si="2">IF(H16&gt;=5,90*H16/F16,0)</f>
        <v>48.6</v>
      </c>
      <c r="K16" s="44">
        <f t="shared" ref="K16:K25" si="3">G16/100*J16</f>
        <v>4860</v>
      </c>
      <c r="L16" s="44">
        <f t="shared" ref="L16:L25" si="4">ROUND((G16-K16),0)</f>
        <v>5140</v>
      </c>
      <c r="M16" s="44">
        <f t="shared" ref="M16:M24" si="5">O16-N16</f>
        <v>8539020</v>
      </c>
      <c r="N16" s="44">
        <f t="shared" ref="N16:N24" si="6">ROUND(L16*C16,0)</f>
        <v>9030980</v>
      </c>
      <c r="O16" s="44">
        <f t="shared" ref="O16:O24" si="7">ROUND(G16*C16,0)</f>
        <v>17570000</v>
      </c>
    </row>
    <row r="17" spans="2:16" s="22" customFormat="1" x14ac:dyDescent="0.3">
      <c r="B17" s="45" t="s">
        <v>41</v>
      </c>
      <c r="C17" s="86">
        <v>91</v>
      </c>
      <c r="D17" s="23">
        <v>1997</v>
      </c>
      <c r="E17" s="23">
        <v>2024</v>
      </c>
      <c r="F17" s="44">
        <v>50</v>
      </c>
      <c r="G17" s="44">
        <v>8500</v>
      </c>
      <c r="H17" s="44">
        <f t="shared" si="0"/>
        <v>27</v>
      </c>
      <c r="I17" s="44">
        <f t="shared" si="1"/>
        <v>23</v>
      </c>
      <c r="J17" s="44">
        <f t="shared" si="2"/>
        <v>48.6</v>
      </c>
      <c r="K17" s="44">
        <f t="shared" si="3"/>
        <v>4131</v>
      </c>
      <c r="L17" s="44">
        <f t="shared" si="4"/>
        <v>4369</v>
      </c>
      <c r="M17" s="44">
        <f t="shared" si="5"/>
        <v>375921</v>
      </c>
      <c r="N17" s="44">
        <f t="shared" si="6"/>
        <v>397579</v>
      </c>
      <c r="O17" s="44">
        <f t="shared" si="7"/>
        <v>773500</v>
      </c>
    </row>
    <row r="18" spans="2:16" s="22" customFormat="1" x14ac:dyDescent="0.3">
      <c r="B18" s="45" t="s">
        <v>42</v>
      </c>
      <c r="C18" s="86">
        <v>123</v>
      </c>
      <c r="D18" s="23">
        <v>1997</v>
      </c>
      <c r="E18" s="23">
        <v>2024</v>
      </c>
      <c r="F18" s="44">
        <v>50</v>
      </c>
      <c r="G18" s="44">
        <v>12500</v>
      </c>
      <c r="H18" s="44">
        <f t="shared" si="0"/>
        <v>27</v>
      </c>
      <c r="I18" s="44">
        <f t="shared" si="1"/>
        <v>23</v>
      </c>
      <c r="J18" s="44">
        <f t="shared" si="2"/>
        <v>48.6</v>
      </c>
      <c r="K18" s="44">
        <f t="shared" si="3"/>
        <v>6075</v>
      </c>
      <c r="L18" s="44">
        <f t="shared" si="4"/>
        <v>6425</v>
      </c>
      <c r="M18" s="44">
        <f t="shared" si="5"/>
        <v>747225</v>
      </c>
      <c r="N18" s="44">
        <f t="shared" si="6"/>
        <v>790275</v>
      </c>
      <c r="O18" s="44">
        <f t="shared" si="7"/>
        <v>1537500</v>
      </c>
    </row>
    <row r="19" spans="2:16" s="22" customFormat="1" x14ac:dyDescent="0.3">
      <c r="B19" s="45" t="s">
        <v>43</v>
      </c>
      <c r="C19" s="86">
        <v>15</v>
      </c>
      <c r="D19" s="23">
        <v>1997</v>
      </c>
      <c r="E19" s="23">
        <v>2024</v>
      </c>
      <c r="F19" s="44">
        <v>50</v>
      </c>
      <c r="G19" s="44">
        <v>12500</v>
      </c>
      <c r="H19" s="44">
        <f t="shared" si="0"/>
        <v>27</v>
      </c>
      <c r="I19" s="44">
        <f t="shared" si="1"/>
        <v>23</v>
      </c>
      <c r="J19" s="44">
        <f t="shared" si="2"/>
        <v>48.6</v>
      </c>
      <c r="K19" s="44">
        <f t="shared" si="3"/>
        <v>6075</v>
      </c>
      <c r="L19" s="44">
        <f t="shared" si="4"/>
        <v>6425</v>
      </c>
      <c r="M19" s="44">
        <f t="shared" si="5"/>
        <v>91125</v>
      </c>
      <c r="N19" s="44">
        <f t="shared" si="6"/>
        <v>96375</v>
      </c>
      <c r="O19" s="44">
        <f t="shared" si="7"/>
        <v>187500</v>
      </c>
    </row>
    <row r="20" spans="2:16" s="22" customFormat="1" x14ac:dyDescent="0.3">
      <c r="B20" s="45" t="s">
        <v>44</v>
      </c>
      <c r="C20" s="86">
        <v>14.75</v>
      </c>
      <c r="D20" s="23">
        <v>1997</v>
      </c>
      <c r="E20" s="23">
        <v>2024</v>
      </c>
      <c r="F20" s="44">
        <v>50</v>
      </c>
      <c r="G20" s="44">
        <v>6000</v>
      </c>
      <c r="H20" s="44">
        <f t="shared" si="0"/>
        <v>27</v>
      </c>
      <c r="I20" s="44">
        <f t="shared" si="1"/>
        <v>23</v>
      </c>
      <c r="J20" s="44">
        <f t="shared" si="2"/>
        <v>48.6</v>
      </c>
      <c r="K20" s="44">
        <f t="shared" si="3"/>
        <v>2916</v>
      </c>
      <c r="L20" s="44">
        <f t="shared" si="4"/>
        <v>3084</v>
      </c>
      <c r="M20" s="44">
        <f t="shared" si="5"/>
        <v>43011</v>
      </c>
      <c r="N20" s="44">
        <f t="shared" si="6"/>
        <v>45489</v>
      </c>
      <c r="O20" s="44">
        <f t="shared" si="7"/>
        <v>88500</v>
      </c>
    </row>
    <row r="21" spans="2:16" s="22" customFormat="1" x14ac:dyDescent="0.3">
      <c r="B21" s="45" t="s">
        <v>45</v>
      </c>
      <c r="C21" s="86">
        <v>9</v>
      </c>
      <c r="D21" s="23">
        <v>1997</v>
      </c>
      <c r="E21" s="23">
        <v>2024</v>
      </c>
      <c r="F21" s="44">
        <v>50</v>
      </c>
      <c r="G21" s="44">
        <v>6000</v>
      </c>
      <c r="H21" s="44">
        <f t="shared" si="0"/>
        <v>27</v>
      </c>
      <c r="I21" s="44">
        <f t="shared" si="1"/>
        <v>23</v>
      </c>
      <c r="J21" s="44">
        <f t="shared" si="2"/>
        <v>48.6</v>
      </c>
      <c r="K21" s="44">
        <f t="shared" si="3"/>
        <v>2916</v>
      </c>
      <c r="L21" s="44">
        <f t="shared" si="4"/>
        <v>3084</v>
      </c>
      <c r="M21" s="44">
        <f t="shared" si="5"/>
        <v>26244</v>
      </c>
      <c r="N21" s="44">
        <f t="shared" si="6"/>
        <v>27756</v>
      </c>
      <c r="O21" s="44">
        <f t="shared" si="7"/>
        <v>54000</v>
      </c>
    </row>
    <row r="22" spans="2:16" s="22" customFormat="1" x14ac:dyDescent="0.3">
      <c r="B22" s="45"/>
      <c r="C22" s="86"/>
      <c r="D22" s="23"/>
      <c r="E22" s="23"/>
      <c r="F22" s="44"/>
      <c r="G22" s="44"/>
      <c r="H22" s="44"/>
      <c r="I22" s="44"/>
      <c r="J22" s="44"/>
      <c r="K22" s="44">
        <f t="shared" si="3"/>
        <v>0</v>
      </c>
      <c r="L22" s="44">
        <f t="shared" si="4"/>
        <v>0</v>
      </c>
      <c r="M22" s="44">
        <f t="shared" si="5"/>
        <v>0</v>
      </c>
      <c r="N22" s="44">
        <f t="shared" si="6"/>
        <v>0</v>
      </c>
      <c r="O22" s="44">
        <f t="shared" si="7"/>
        <v>0</v>
      </c>
    </row>
    <row r="23" spans="2:16" s="22" customFormat="1" x14ac:dyDescent="0.3">
      <c r="B23" s="45"/>
      <c r="C23" s="86"/>
      <c r="D23" s="23"/>
      <c r="E23" s="23"/>
      <c r="F23" s="44"/>
      <c r="G23" s="44"/>
      <c r="H23" s="44"/>
      <c r="I23" s="44"/>
      <c r="J23" s="44"/>
      <c r="K23" s="44">
        <f t="shared" si="3"/>
        <v>0</v>
      </c>
      <c r="L23" s="44">
        <f t="shared" si="4"/>
        <v>0</v>
      </c>
      <c r="M23" s="44">
        <f t="shared" si="5"/>
        <v>0</v>
      </c>
      <c r="N23" s="44">
        <f t="shared" si="6"/>
        <v>0</v>
      </c>
      <c r="O23" s="44">
        <f t="shared" si="7"/>
        <v>0</v>
      </c>
    </row>
    <row r="24" spans="2:16" s="22" customFormat="1" x14ac:dyDescent="0.3">
      <c r="B24" s="45"/>
      <c r="C24" s="86"/>
      <c r="D24" s="23"/>
      <c r="E24" s="23"/>
      <c r="F24" s="44"/>
      <c r="G24" s="44"/>
      <c r="H24" s="44">
        <f t="shared" ref="H24" si="8">E24-D24</f>
        <v>0</v>
      </c>
      <c r="I24" s="44">
        <f t="shared" ref="I24" si="9">F24-H24</f>
        <v>0</v>
      </c>
      <c r="J24" s="44">
        <f t="shared" ref="J24" si="10">IF(H24&gt;=5,90*H24/F24,0)</f>
        <v>0</v>
      </c>
      <c r="K24" s="44">
        <f t="shared" si="3"/>
        <v>0</v>
      </c>
      <c r="L24" s="44">
        <f t="shared" si="4"/>
        <v>0</v>
      </c>
      <c r="M24" s="44">
        <f t="shared" si="5"/>
        <v>0</v>
      </c>
      <c r="N24" s="44">
        <f t="shared" si="6"/>
        <v>0</v>
      </c>
      <c r="O24" s="44">
        <f t="shared" si="7"/>
        <v>0</v>
      </c>
    </row>
    <row r="25" spans="2:16" s="26" customFormat="1" x14ac:dyDescent="0.3">
      <c r="B25" s="25" t="s">
        <v>33</v>
      </c>
      <c r="C25" s="57">
        <f>SUM(C16:C24)</f>
        <v>2009.75</v>
      </c>
      <c r="D25" s="45"/>
      <c r="E25" s="23"/>
      <c r="F25" s="44"/>
      <c r="G25" s="44"/>
      <c r="H25" s="44"/>
      <c r="I25" s="44"/>
      <c r="J25" s="44"/>
      <c r="K25" s="44">
        <f t="shared" si="3"/>
        <v>0</v>
      </c>
      <c r="L25" s="44">
        <f t="shared" si="4"/>
        <v>0</v>
      </c>
      <c r="M25" s="89">
        <f>SUM(M16:M24)</f>
        <v>9822546</v>
      </c>
      <c r="N25" s="89">
        <f>SUM(N16:N24)</f>
        <v>10388454</v>
      </c>
      <c r="O25" s="89">
        <f>SUM(O16:O24)</f>
        <v>20211000</v>
      </c>
      <c r="P25" s="76"/>
    </row>
    <row r="26" spans="2:16" s="26" customFormat="1" ht="18.75" customHeight="1" x14ac:dyDescent="0.3">
      <c r="B26" s="47"/>
      <c r="C26" s="58"/>
      <c r="D26" s="48"/>
      <c r="E26" s="48"/>
      <c r="F26" s="49"/>
      <c r="G26" s="50"/>
      <c r="H26" s="51"/>
      <c r="I26" s="51"/>
      <c r="J26" s="51"/>
      <c r="K26" s="51"/>
      <c r="L26" s="51"/>
    </row>
    <row r="27" spans="2:16" x14ac:dyDescent="0.3">
      <c r="B27" s="99" t="s">
        <v>23</v>
      </c>
      <c r="C27" s="99"/>
      <c r="D27" s="24"/>
      <c r="E27" s="24"/>
      <c r="G27" s="71"/>
      <c r="H27" s="29"/>
      <c r="I27" s="1"/>
      <c r="J27" s="1"/>
      <c r="L27" s="1"/>
      <c r="N27" s="1"/>
      <c r="O27" s="1"/>
      <c r="P27" s="19"/>
    </row>
    <row r="28" spans="2:16" x14ac:dyDescent="0.3">
      <c r="B28" s="12" t="s">
        <v>24</v>
      </c>
      <c r="C28" s="72"/>
      <c r="D28" s="24"/>
      <c r="E28" s="4"/>
      <c r="F28" s="71"/>
      <c r="H28" s="85"/>
      <c r="I28" s="1"/>
      <c r="J28" s="1"/>
      <c r="L28" s="1"/>
      <c r="M28" s="79"/>
      <c r="N28" s="79">
        <v>4050</v>
      </c>
      <c r="O28" s="1">
        <v>1030</v>
      </c>
      <c r="P28" s="87">
        <f>N28*O28</f>
        <v>4171500</v>
      </c>
    </row>
    <row r="29" spans="2:16" x14ac:dyDescent="0.3">
      <c r="B29" s="13" t="s">
        <v>5</v>
      </c>
      <c r="C29" s="73"/>
      <c r="D29" s="24"/>
      <c r="E29" s="24"/>
      <c r="G29" s="29"/>
      <c r="H29" s="29"/>
      <c r="I29" s="26"/>
      <c r="J29" s="26"/>
      <c r="K29" s="26"/>
      <c r="L29" s="26"/>
      <c r="N29" s="78"/>
      <c r="O29" s="1"/>
      <c r="P29" s="87">
        <f>N25</f>
        <v>10388454</v>
      </c>
    </row>
    <row r="30" spans="2:16" x14ac:dyDescent="0.3">
      <c r="B30" s="13" t="s">
        <v>6</v>
      </c>
      <c r="C30" s="72">
        <f>ROUND((C28*C29),0)</f>
        <v>0</v>
      </c>
      <c r="D30" s="24"/>
      <c r="E30" s="82"/>
      <c r="G30" s="29"/>
      <c r="H30" s="29"/>
      <c r="I30" s="1"/>
      <c r="J30" s="1"/>
      <c r="L30" s="19"/>
      <c r="M30" s="19"/>
      <c r="N30" s="19"/>
      <c r="O30" s="1"/>
      <c r="P30" s="87">
        <f>SUM(P28:P29)</f>
        <v>14559954</v>
      </c>
    </row>
    <row r="31" spans="2:16" x14ac:dyDescent="0.3">
      <c r="B31" s="27"/>
      <c r="C31" s="59"/>
      <c r="D31" s="24"/>
      <c r="E31" s="46"/>
      <c r="G31" s="80"/>
      <c r="H31" s="80"/>
      <c r="I31" s="1"/>
      <c r="J31" s="26"/>
      <c r="K31" s="26"/>
      <c r="L31" s="1"/>
      <c r="N31" s="1"/>
      <c r="O31" s="1"/>
    </row>
    <row r="32" spans="2:16" ht="16.5" customHeight="1" x14ac:dyDescent="0.3">
      <c r="B32" s="100" t="s">
        <v>13</v>
      </c>
      <c r="C32" s="101"/>
      <c r="D32" s="24"/>
      <c r="E32" s="28"/>
      <c r="F32" s="11"/>
      <c r="G32" s="68"/>
      <c r="H32" s="67"/>
      <c r="I32" s="1"/>
      <c r="J32" s="1"/>
      <c r="L32" s="1"/>
      <c r="M32" s="77"/>
      <c r="N32" s="1"/>
      <c r="O32" s="1"/>
    </row>
    <row r="33" spans="2:16" x14ac:dyDescent="0.3">
      <c r="B33" s="12" t="s">
        <v>9</v>
      </c>
      <c r="C33" s="54">
        <f>C9-C25</f>
        <v>2040.25</v>
      </c>
      <c r="D33" s="30"/>
      <c r="E33" s="4"/>
      <c r="F33" s="11"/>
      <c r="H33" s="1"/>
      <c r="I33" s="1"/>
      <c r="J33" s="1"/>
      <c r="L33" s="1"/>
      <c r="M33" s="77"/>
      <c r="N33" s="1"/>
      <c r="O33" s="1"/>
    </row>
    <row r="34" spans="2:16" x14ac:dyDescent="0.3">
      <c r="B34" s="13" t="s">
        <v>5</v>
      </c>
      <c r="C34" s="53">
        <v>250</v>
      </c>
      <c r="D34" s="17"/>
      <c r="E34" s="4"/>
      <c r="H34" s="1"/>
      <c r="I34" s="1"/>
      <c r="J34" s="1"/>
      <c r="L34" s="1"/>
      <c r="N34" s="1"/>
      <c r="O34" s="1"/>
    </row>
    <row r="35" spans="2:16" x14ac:dyDescent="0.3">
      <c r="B35" s="13" t="s">
        <v>6</v>
      </c>
      <c r="C35" s="54">
        <f>MROUND(C33*C34,100000)</f>
        <v>500000</v>
      </c>
      <c r="D35" s="5"/>
      <c r="E35" s="4"/>
      <c r="H35" s="1"/>
      <c r="I35" s="1"/>
      <c r="J35" s="1"/>
      <c r="L35" s="1"/>
      <c r="M35" s="26"/>
      <c r="O35" s="1"/>
    </row>
    <row r="36" spans="2:16" x14ac:dyDescent="0.3">
      <c r="C36" s="60"/>
      <c r="D36" s="5"/>
      <c r="E36" s="5"/>
      <c r="G36" s="11"/>
      <c r="I36" s="7"/>
      <c r="J36" s="7"/>
      <c r="M36" s="77"/>
      <c r="N36" s="1"/>
    </row>
    <row r="37" spans="2:16" x14ac:dyDescent="0.3">
      <c r="B37" s="102" t="s">
        <v>47</v>
      </c>
      <c r="C37" s="103"/>
      <c r="D37" s="11"/>
      <c r="E37" s="4"/>
      <c r="F37" s="7"/>
      <c r="G37" s="7"/>
      <c r="H37" s="1"/>
      <c r="J37" s="11"/>
      <c r="K37" s="4"/>
      <c r="M37" s="26"/>
      <c r="O37" s="1"/>
    </row>
    <row r="38" spans="2:16" x14ac:dyDescent="0.3">
      <c r="B38" s="31" t="s">
        <v>11</v>
      </c>
      <c r="C38" s="88">
        <f>C11</f>
        <v>33615000</v>
      </c>
      <c r="D38" s="9"/>
      <c r="E38" s="9"/>
      <c r="F38" s="10"/>
      <c r="G38" s="10"/>
      <c r="H38" s="1"/>
      <c r="J38" s="8"/>
      <c r="K38" s="4"/>
      <c r="M38" s="77"/>
      <c r="N38" s="1"/>
      <c r="O38" s="1"/>
    </row>
    <row r="39" spans="2:16" x14ac:dyDescent="0.3">
      <c r="B39" s="31" t="s">
        <v>12</v>
      </c>
      <c r="C39" s="88">
        <f>N25</f>
        <v>10388454</v>
      </c>
      <c r="D39" s="9"/>
      <c r="E39" s="9"/>
      <c r="F39" s="75"/>
      <c r="J39" s="10"/>
      <c r="K39" s="4"/>
      <c r="M39" s="77"/>
      <c r="N39" s="1"/>
      <c r="P39" s="4"/>
    </row>
    <row r="40" spans="2:16" x14ac:dyDescent="0.3">
      <c r="B40" s="31" t="s">
        <v>25</v>
      </c>
      <c r="C40" s="88"/>
      <c r="D40" s="9"/>
      <c r="E40" s="9"/>
      <c r="F40" s="10"/>
      <c r="G40" s="10"/>
      <c r="J40" s="10"/>
      <c r="K40" s="4"/>
      <c r="M40" s="77"/>
      <c r="N40" s="1"/>
      <c r="O40" s="1"/>
    </row>
    <row r="41" spans="2:16" x14ac:dyDescent="0.3">
      <c r="B41" s="31" t="s">
        <v>10</v>
      </c>
      <c r="C41" s="88">
        <f>C35</f>
        <v>500000</v>
      </c>
      <c r="D41" s="9"/>
      <c r="E41" s="9"/>
      <c r="F41" s="10"/>
      <c r="G41" s="10"/>
      <c r="H41" s="1"/>
      <c r="J41" s="10"/>
      <c r="K41" s="4"/>
      <c r="M41" s="4"/>
      <c r="N41" s="1"/>
      <c r="O41" s="1"/>
    </row>
    <row r="42" spans="2:16" x14ac:dyDescent="0.3">
      <c r="B42" s="32" t="s">
        <v>29</v>
      </c>
      <c r="C42" s="90">
        <f>C38+C39+C40+C41</f>
        <v>44503454</v>
      </c>
      <c r="D42" s="8"/>
      <c r="E42" s="4"/>
      <c r="F42" s="15"/>
      <c r="G42" s="4" t="s">
        <v>30</v>
      </c>
      <c r="J42" s="1"/>
      <c r="K42" s="4"/>
      <c r="M42" s="4"/>
      <c r="N42" s="1"/>
      <c r="O42" s="1"/>
    </row>
    <row r="43" spans="2:16" x14ac:dyDescent="0.3">
      <c r="B43" s="32" t="s">
        <v>7</v>
      </c>
      <c r="C43" s="90">
        <f>ROUND(C42*0.85,0)</f>
        <v>37827936</v>
      </c>
      <c r="D43" s="8"/>
      <c r="E43" s="4"/>
      <c r="J43" s="1"/>
      <c r="K43" s="4"/>
      <c r="M43" s="4"/>
      <c r="N43" s="1"/>
      <c r="O43" s="1"/>
    </row>
    <row r="44" spans="2:16" x14ac:dyDescent="0.3">
      <c r="B44" s="32" t="s">
        <v>8</v>
      </c>
      <c r="C44" s="90">
        <f>MROUND(C42*70%,1)</f>
        <v>31152418</v>
      </c>
      <c r="D44" s="8"/>
      <c r="E44" s="4"/>
      <c r="F44" s="15"/>
      <c r="G44" s="15"/>
      <c r="J44" s="1"/>
      <c r="K44" s="4"/>
      <c r="M44" s="4"/>
      <c r="N44" s="1"/>
      <c r="O44" s="1"/>
    </row>
    <row r="45" spans="2:16" x14ac:dyDescent="0.3">
      <c r="B45" s="32" t="s">
        <v>26</v>
      </c>
      <c r="C45" s="90">
        <f>C39*0.85</f>
        <v>8830185.9000000004</v>
      </c>
      <c r="D45" s="4"/>
      <c r="E45" s="4"/>
      <c r="F45" s="4"/>
      <c r="J45" s="1"/>
      <c r="K45" s="4"/>
      <c r="M45" s="33"/>
      <c r="N45" s="1"/>
      <c r="O45" s="1"/>
    </row>
    <row r="46" spans="2:16" x14ac:dyDescent="0.3">
      <c r="B46" s="31" t="s">
        <v>27</v>
      </c>
      <c r="C46" s="69"/>
      <c r="D46" s="4"/>
      <c r="E46" s="4"/>
      <c r="F46" s="4"/>
      <c r="J46" s="1"/>
      <c r="K46" s="4"/>
      <c r="M46" s="33"/>
      <c r="N46" s="1"/>
      <c r="O46" s="1"/>
    </row>
    <row r="47" spans="2:16" x14ac:dyDescent="0.3">
      <c r="B47" s="1"/>
      <c r="F47" s="75"/>
    </row>
    <row r="48" spans="2:16" x14ac:dyDescent="0.3">
      <c r="B48" s="1"/>
      <c r="F48" s="75"/>
      <c r="M48" s="34"/>
    </row>
    <row r="49" spans="2:13" x14ac:dyDescent="0.3">
      <c r="B49" s="1"/>
      <c r="M49" s="34"/>
    </row>
    <row r="50" spans="2:13" x14ac:dyDescent="0.3">
      <c r="B50" s="1"/>
      <c r="M50" s="34"/>
    </row>
    <row r="51" spans="2:13" x14ac:dyDescent="0.3">
      <c r="B51" s="1"/>
      <c r="M51" s="34"/>
    </row>
    <row r="52" spans="2:13" x14ac:dyDescent="0.3">
      <c r="B52" s="1"/>
      <c r="M52" s="34"/>
    </row>
    <row r="53" spans="2:13" ht="16.5" customHeight="1" x14ac:dyDescent="0.3">
      <c r="B53" s="1"/>
      <c r="M53" s="34"/>
    </row>
    <row r="54" spans="2:13" x14ac:dyDescent="0.3">
      <c r="B54" s="1"/>
      <c r="M54" s="34"/>
    </row>
    <row r="55" spans="2:13" x14ac:dyDescent="0.3">
      <c r="B55" s="1"/>
    </row>
    <row r="56" spans="2:13" x14ac:dyDescent="0.3">
      <c r="B56" s="1"/>
    </row>
    <row r="57" spans="2:13" x14ac:dyDescent="0.3">
      <c r="B57" s="1"/>
      <c r="C57" s="52"/>
    </row>
    <row r="58" spans="2:13" x14ac:dyDescent="0.3">
      <c r="B58" s="1"/>
      <c r="C58" s="52"/>
    </row>
    <row r="59" spans="2:13" x14ac:dyDescent="0.3">
      <c r="B59" s="1"/>
      <c r="C59" s="52"/>
    </row>
    <row r="60" spans="2:13" x14ac:dyDescent="0.3">
      <c r="B60" s="1"/>
    </row>
    <row r="61" spans="2:13" x14ac:dyDescent="0.3">
      <c r="B61" s="1"/>
      <c r="C61" s="52"/>
    </row>
    <row r="62" spans="2:13" x14ac:dyDescent="0.3">
      <c r="B62" s="1"/>
      <c r="C62" s="52"/>
      <c r="F62" s="15"/>
      <c r="G62" s="15"/>
    </row>
    <row r="63" spans="2:13" x14ac:dyDescent="0.3">
      <c r="B63" s="1"/>
      <c r="C63" s="52"/>
    </row>
    <row r="64" spans="2:13" x14ac:dyDescent="0.3">
      <c r="B64" s="1"/>
      <c r="C64" s="52"/>
    </row>
    <row r="65" spans="2:11" x14ac:dyDescent="0.3">
      <c r="B65" s="1"/>
      <c r="C65" s="52"/>
    </row>
    <row r="66" spans="2:11" x14ac:dyDescent="0.3">
      <c r="B66" s="1"/>
      <c r="C66" s="52"/>
      <c r="G66" s="35"/>
      <c r="H66" s="35"/>
      <c r="I66" s="35"/>
      <c r="J66" s="35"/>
      <c r="K66" s="6"/>
    </row>
    <row r="67" spans="2:11" x14ac:dyDescent="0.3">
      <c r="B67" s="1"/>
      <c r="C67" s="52"/>
      <c r="G67" s="33"/>
      <c r="H67" s="1"/>
      <c r="I67" s="33"/>
      <c r="J67" s="33"/>
    </row>
    <row r="68" spans="2:11" x14ac:dyDescent="0.3">
      <c r="B68" s="1"/>
      <c r="C68" s="52"/>
      <c r="G68" s="33"/>
      <c r="H68" s="33"/>
      <c r="I68" s="43"/>
      <c r="J68" s="43"/>
    </row>
    <row r="69" spans="2:11" x14ac:dyDescent="0.3">
      <c r="B69" s="1"/>
      <c r="C69" s="52"/>
      <c r="G69" s="33"/>
      <c r="H69" s="33"/>
      <c r="I69" s="33"/>
      <c r="J69" s="33"/>
    </row>
    <row r="70" spans="2:11" x14ac:dyDescent="0.3">
      <c r="B70" s="1"/>
      <c r="C70" s="52"/>
      <c r="G70" s="33"/>
      <c r="H70" s="36"/>
      <c r="I70" s="33"/>
      <c r="J70" s="33"/>
    </row>
    <row r="71" spans="2:11" x14ac:dyDescent="0.3">
      <c r="B71" s="1"/>
      <c r="C71" s="52"/>
      <c r="G71" s="33"/>
      <c r="H71" s="33"/>
      <c r="I71" s="33"/>
      <c r="J71" s="33"/>
    </row>
    <row r="72" spans="2:11" x14ac:dyDescent="0.3">
      <c r="B72" s="1"/>
      <c r="C72" s="52"/>
      <c r="G72" s="33"/>
      <c r="H72" s="33"/>
      <c r="I72" s="33"/>
      <c r="J72" s="33"/>
    </row>
    <row r="73" spans="2:11" x14ac:dyDescent="0.3">
      <c r="B73" s="1"/>
      <c r="C73" s="52"/>
      <c r="G73" s="33"/>
      <c r="H73" s="33"/>
      <c r="I73" s="33"/>
      <c r="J73" s="33"/>
    </row>
    <row r="74" spans="2:11" x14ac:dyDescent="0.3">
      <c r="B74" s="1"/>
      <c r="C74" s="52"/>
      <c r="G74" s="33"/>
      <c r="H74" s="33"/>
      <c r="I74" s="33"/>
      <c r="J74" s="33"/>
    </row>
    <row r="75" spans="2:11" x14ac:dyDescent="0.3">
      <c r="B75" s="1"/>
      <c r="C75" s="52"/>
      <c r="G75" s="33"/>
      <c r="H75" s="33"/>
      <c r="I75" s="33"/>
      <c r="J75" s="33"/>
    </row>
    <row r="76" spans="2:11" x14ac:dyDescent="0.3">
      <c r="B76" s="1"/>
      <c r="C76" s="52"/>
      <c r="G76" s="33"/>
      <c r="H76" s="33"/>
      <c r="I76" s="33"/>
      <c r="J76" s="33"/>
    </row>
    <row r="77" spans="2:11" x14ac:dyDescent="0.3">
      <c r="B77" s="1"/>
      <c r="C77" s="52"/>
    </row>
    <row r="78" spans="2:11" x14ac:dyDescent="0.3">
      <c r="B78" s="1"/>
      <c r="C78" s="52"/>
    </row>
    <row r="79" spans="2:11" x14ac:dyDescent="0.3">
      <c r="B79" s="1"/>
      <c r="C79" s="52"/>
    </row>
    <row r="80" spans="2:11" x14ac:dyDescent="0.3">
      <c r="B80" s="1"/>
      <c r="C80" s="52"/>
    </row>
    <row r="81" spans="2:7" x14ac:dyDescent="0.3">
      <c r="B81" s="1"/>
      <c r="C81" s="52"/>
    </row>
    <row r="82" spans="2:7" x14ac:dyDescent="0.3">
      <c r="B82" s="1"/>
      <c r="C82" s="52"/>
      <c r="G82" s="37"/>
    </row>
    <row r="83" spans="2:7" x14ac:dyDescent="0.3">
      <c r="B83" s="1"/>
      <c r="C83" s="52"/>
      <c r="G83" s="37"/>
    </row>
    <row r="84" spans="2:7" x14ac:dyDescent="0.3">
      <c r="B84" s="1"/>
      <c r="C84" s="52"/>
      <c r="G84" s="37"/>
    </row>
    <row r="85" spans="2:7" x14ac:dyDescent="0.3">
      <c r="B85" s="1"/>
      <c r="C85" s="52"/>
      <c r="G85" s="37"/>
    </row>
    <row r="86" spans="2:7" x14ac:dyDescent="0.3">
      <c r="B86" s="1"/>
      <c r="C86" s="52"/>
      <c r="G86" s="37"/>
    </row>
    <row r="87" spans="2:7" x14ac:dyDescent="0.3">
      <c r="B87" s="1"/>
      <c r="C87" s="52"/>
      <c r="G87" s="37"/>
    </row>
    <row r="88" spans="2:7" x14ac:dyDescent="0.3">
      <c r="B88" s="1"/>
      <c r="C88" s="52"/>
      <c r="G88" s="37"/>
    </row>
    <row r="89" spans="2:7" x14ac:dyDescent="0.3">
      <c r="B89" s="1"/>
      <c r="C89" s="52"/>
      <c r="G89" s="37"/>
    </row>
    <row r="90" spans="2:7" x14ac:dyDescent="0.3">
      <c r="B90" s="1"/>
      <c r="C90" s="52"/>
      <c r="G90" s="37"/>
    </row>
    <row r="91" spans="2:7" x14ac:dyDescent="0.3">
      <c r="B91" s="1"/>
      <c r="C91" s="52"/>
      <c r="G91" s="37"/>
    </row>
    <row r="92" spans="2:7" x14ac:dyDescent="0.3">
      <c r="B92" s="1"/>
      <c r="C92" s="52"/>
    </row>
    <row r="93" spans="2:7" x14ac:dyDescent="0.3">
      <c r="B93" s="1"/>
      <c r="C93" s="52"/>
    </row>
    <row r="94" spans="2:7" x14ac:dyDescent="0.3">
      <c r="B94" s="1">
        <f>3350000/300</f>
        <v>11166.666666666666</v>
      </c>
      <c r="C94" s="52"/>
    </row>
    <row r="95" spans="2:7" x14ac:dyDescent="0.3">
      <c r="B95" s="1">
        <f>B94/10.764</f>
        <v>1037.4086461042982</v>
      </c>
      <c r="C95" s="52"/>
    </row>
    <row r="96" spans="2:7" x14ac:dyDescent="0.3">
      <c r="B96" s="1"/>
      <c r="C96" s="52"/>
    </row>
    <row r="97" spans="2:3" x14ac:dyDescent="0.3">
      <c r="B97" s="1"/>
      <c r="C97" s="52"/>
    </row>
    <row r="98" spans="2:3" x14ac:dyDescent="0.3">
      <c r="B98" s="1"/>
      <c r="C98" s="52"/>
    </row>
    <row r="99" spans="2:3" x14ac:dyDescent="0.3">
      <c r="B99" s="1"/>
      <c r="C99" s="52"/>
    </row>
    <row r="100" spans="2:3" x14ac:dyDescent="0.3">
      <c r="B100" s="1"/>
      <c r="C100" s="52"/>
    </row>
    <row r="101" spans="2:3" x14ac:dyDescent="0.3">
      <c r="B101" s="1"/>
      <c r="C101" s="52"/>
    </row>
    <row r="102" spans="2:3" x14ac:dyDescent="0.3">
      <c r="B102" s="1"/>
      <c r="C102" s="52"/>
    </row>
    <row r="103" spans="2:3" x14ac:dyDescent="0.3">
      <c r="B103" s="1"/>
      <c r="C103" s="52"/>
    </row>
    <row r="104" spans="2:3" x14ac:dyDescent="0.3">
      <c r="B104" s="1"/>
      <c r="C104" s="52"/>
    </row>
    <row r="105" spans="2:3" x14ac:dyDescent="0.3">
      <c r="B105" s="1"/>
      <c r="C105" s="52"/>
    </row>
    <row r="106" spans="2:3" x14ac:dyDescent="0.3">
      <c r="B106" s="1"/>
      <c r="C106" s="52"/>
    </row>
    <row r="107" spans="2:3" x14ac:dyDescent="0.3">
      <c r="B107" s="1"/>
      <c r="C107" s="52"/>
    </row>
    <row r="108" spans="2:3" x14ac:dyDescent="0.3">
      <c r="B108" s="1"/>
      <c r="C108" s="52"/>
    </row>
    <row r="109" spans="2:3" x14ac:dyDescent="0.3">
      <c r="B109" s="1"/>
      <c r="C109" s="52"/>
    </row>
    <row r="110" spans="2:3" x14ac:dyDescent="0.3">
      <c r="B110" s="1"/>
      <c r="C110" s="52"/>
    </row>
    <row r="111" spans="2:3" x14ac:dyDescent="0.3">
      <c r="B111" s="1"/>
      <c r="C111" s="52"/>
    </row>
    <row r="112" spans="2:3" x14ac:dyDescent="0.3">
      <c r="B112" s="1"/>
      <c r="C112" s="52"/>
    </row>
    <row r="113" spans="2:3" x14ac:dyDescent="0.3">
      <c r="B113" s="1"/>
      <c r="C113" s="52"/>
    </row>
    <row r="114" spans="2:3" x14ac:dyDescent="0.3">
      <c r="B114" s="1"/>
      <c r="C114" s="52"/>
    </row>
    <row r="115" spans="2:3" x14ac:dyDescent="0.3">
      <c r="B115" s="1"/>
      <c r="C115" s="52"/>
    </row>
    <row r="116" spans="2:3" x14ac:dyDescent="0.3">
      <c r="B116" s="1"/>
      <c r="C116" s="52"/>
    </row>
    <row r="117" spans="2:3" x14ac:dyDescent="0.3">
      <c r="B117" s="1"/>
      <c r="C117" s="52"/>
    </row>
    <row r="118" spans="2:3" x14ac:dyDescent="0.3">
      <c r="B118" s="1"/>
      <c r="C118" s="52"/>
    </row>
    <row r="119" spans="2:3" x14ac:dyDescent="0.3">
      <c r="B119" s="1"/>
      <c r="C119" s="52"/>
    </row>
    <row r="120" spans="2:3" x14ac:dyDescent="0.3">
      <c r="B120" s="1"/>
      <c r="C120" s="52"/>
    </row>
    <row r="121" spans="2:3" x14ac:dyDescent="0.3">
      <c r="B121" s="1"/>
      <c r="C121" s="52"/>
    </row>
    <row r="122" spans="2:3" x14ac:dyDescent="0.3">
      <c r="B122" s="1"/>
      <c r="C122" s="52"/>
    </row>
    <row r="123" spans="2:3" x14ac:dyDescent="0.3">
      <c r="B123" s="1"/>
      <c r="C123" s="52"/>
    </row>
    <row r="124" spans="2:3" x14ac:dyDescent="0.3">
      <c r="B124" s="1"/>
      <c r="C124" s="52"/>
    </row>
    <row r="125" spans="2:3" x14ac:dyDescent="0.3">
      <c r="B125" s="1"/>
      <c r="C125" s="52">
        <f>1969*10.764</f>
        <v>21194.315999999999</v>
      </c>
    </row>
    <row r="126" spans="2:3" x14ac:dyDescent="0.3">
      <c r="B126" s="1"/>
      <c r="C126" s="52"/>
    </row>
    <row r="127" spans="2:3" x14ac:dyDescent="0.3">
      <c r="B127" s="1"/>
      <c r="C127" s="52"/>
    </row>
    <row r="128" spans="2:3" x14ac:dyDescent="0.3">
      <c r="B128" s="1"/>
      <c r="C128" s="52"/>
    </row>
    <row r="129" spans="2:3" x14ac:dyDescent="0.3">
      <c r="B129" s="1"/>
      <c r="C129" s="52"/>
    </row>
    <row r="130" spans="2:3" x14ac:dyDescent="0.3">
      <c r="B130" s="1"/>
      <c r="C130" s="52"/>
    </row>
    <row r="131" spans="2:3" x14ac:dyDescent="0.3">
      <c r="B131" s="1"/>
      <c r="C131" s="52"/>
    </row>
    <row r="132" spans="2:3" x14ac:dyDescent="0.3">
      <c r="B132" s="1"/>
      <c r="C132" s="52"/>
    </row>
    <row r="133" spans="2:3" x14ac:dyDescent="0.3">
      <c r="B133" s="1"/>
      <c r="C133" s="52"/>
    </row>
    <row r="134" spans="2:3" x14ac:dyDescent="0.3">
      <c r="B134" s="1"/>
      <c r="C134" s="52"/>
    </row>
    <row r="135" spans="2:3" x14ac:dyDescent="0.3">
      <c r="B135" s="1"/>
      <c r="C135" s="52"/>
    </row>
    <row r="136" spans="2:3" x14ac:dyDescent="0.3">
      <c r="B136" s="1"/>
      <c r="C136" s="52"/>
    </row>
    <row r="137" spans="2:3" x14ac:dyDescent="0.3">
      <c r="B137" s="1"/>
      <c r="C137" s="52"/>
    </row>
    <row r="138" spans="2:3" x14ac:dyDescent="0.3">
      <c r="B138" s="1"/>
      <c r="C138" s="52"/>
    </row>
    <row r="139" spans="2:3" x14ac:dyDescent="0.3">
      <c r="B139" s="1"/>
      <c r="C139" s="52"/>
    </row>
    <row r="140" spans="2:3" x14ac:dyDescent="0.3">
      <c r="B140" s="1"/>
      <c r="C140" s="52"/>
    </row>
    <row r="141" spans="2:3" x14ac:dyDescent="0.3">
      <c r="B141" s="1"/>
      <c r="C141" s="52"/>
    </row>
    <row r="142" spans="2:3" x14ac:dyDescent="0.3">
      <c r="B142" s="1"/>
      <c r="C142" s="52"/>
    </row>
    <row r="143" spans="2:3" x14ac:dyDescent="0.3">
      <c r="B143" s="1"/>
      <c r="C143" s="52"/>
    </row>
    <row r="144" spans="2:3" x14ac:dyDescent="0.3">
      <c r="B144" s="1"/>
      <c r="C144" s="52"/>
    </row>
    <row r="145" spans="2:3" x14ac:dyDescent="0.3">
      <c r="B145" s="1"/>
      <c r="C145" s="52"/>
    </row>
    <row r="146" spans="2:3" x14ac:dyDescent="0.3">
      <c r="B146" s="1"/>
      <c r="C146" s="52"/>
    </row>
    <row r="147" spans="2:3" x14ac:dyDescent="0.3">
      <c r="B147" s="1"/>
      <c r="C147" s="52"/>
    </row>
    <row r="148" spans="2:3" x14ac:dyDescent="0.3">
      <c r="B148" s="1"/>
      <c r="C148" s="52"/>
    </row>
    <row r="149" spans="2:3" x14ac:dyDescent="0.3">
      <c r="B149" s="1"/>
      <c r="C149" s="52"/>
    </row>
    <row r="150" spans="2:3" x14ac:dyDescent="0.3">
      <c r="B150" s="1"/>
      <c r="C150" s="52"/>
    </row>
    <row r="151" spans="2:3" x14ac:dyDescent="0.3">
      <c r="B151" s="1"/>
      <c r="C151" s="52"/>
    </row>
    <row r="152" spans="2:3" x14ac:dyDescent="0.3">
      <c r="B152" s="1"/>
      <c r="C152" s="52"/>
    </row>
    <row r="153" spans="2:3" x14ac:dyDescent="0.3">
      <c r="B153" s="1"/>
      <c r="C153" s="52"/>
    </row>
    <row r="154" spans="2:3" x14ac:dyDescent="0.3">
      <c r="B154" s="1"/>
      <c r="C154" s="52"/>
    </row>
    <row r="155" spans="2:3" x14ac:dyDescent="0.3">
      <c r="B155" s="1"/>
      <c r="C155" s="52"/>
    </row>
    <row r="156" spans="2:3" x14ac:dyDescent="0.3">
      <c r="B156" s="1"/>
      <c r="C156" s="52"/>
    </row>
    <row r="157" spans="2:3" x14ac:dyDescent="0.3">
      <c r="B157" s="1"/>
      <c r="C157" s="52"/>
    </row>
    <row r="158" spans="2:3" x14ac:dyDescent="0.3">
      <c r="B158" s="1"/>
      <c r="C158" s="52"/>
    </row>
    <row r="159" spans="2:3" x14ac:dyDescent="0.3">
      <c r="B159" s="1"/>
      <c r="C159" s="52"/>
    </row>
    <row r="160" spans="2:3" x14ac:dyDescent="0.3">
      <c r="B160" s="1"/>
      <c r="C160" s="52"/>
    </row>
    <row r="161" spans="2:3" x14ac:dyDescent="0.3">
      <c r="B161" s="1"/>
      <c r="C161" s="52"/>
    </row>
    <row r="162" spans="2:3" x14ac:dyDescent="0.3">
      <c r="B162" s="1"/>
      <c r="C162" s="52"/>
    </row>
    <row r="163" spans="2:3" x14ac:dyDescent="0.3">
      <c r="B163" s="1"/>
      <c r="C163" s="52"/>
    </row>
    <row r="164" spans="2:3" x14ac:dyDescent="0.3">
      <c r="B164" s="1"/>
      <c r="C164" s="52"/>
    </row>
    <row r="165" spans="2:3" x14ac:dyDescent="0.3">
      <c r="B165" s="1"/>
      <c r="C165" s="52"/>
    </row>
    <row r="166" spans="2:3" x14ac:dyDescent="0.3">
      <c r="B166" s="1"/>
      <c r="C166" s="52"/>
    </row>
    <row r="167" spans="2:3" x14ac:dyDescent="0.3">
      <c r="B167" s="1"/>
      <c r="C167" s="52"/>
    </row>
    <row r="168" spans="2:3" x14ac:dyDescent="0.3">
      <c r="B168" s="1"/>
      <c r="C168" s="52"/>
    </row>
    <row r="169" spans="2:3" x14ac:dyDescent="0.3">
      <c r="B169" s="1"/>
      <c r="C169" s="52"/>
    </row>
    <row r="170" spans="2:3" x14ac:dyDescent="0.3">
      <c r="B170" s="1"/>
      <c r="C170" s="52"/>
    </row>
    <row r="171" spans="2:3" x14ac:dyDescent="0.3">
      <c r="B171" s="1"/>
      <c r="C171" s="52"/>
    </row>
    <row r="172" spans="2:3" x14ac:dyDescent="0.3">
      <c r="B172" s="1"/>
      <c r="C172" s="52"/>
    </row>
    <row r="173" spans="2:3" x14ac:dyDescent="0.3">
      <c r="B173" s="1"/>
      <c r="C173" s="52"/>
    </row>
    <row r="174" spans="2:3" x14ac:dyDescent="0.3">
      <c r="B174" s="1"/>
      <c r="C174" s="52"/>
    </row>
    <row r="175" spans="2:3" x14ac:dyDescent="0.3">
      <c r="B175" s="1"/>
      <c r="C175" s="52"/>
    </row>
    <row r="176" spans="2:3" x14ac:dyDescent="0.3">
      <c r="B176" s="1"/>
      <c r="C176" s="52"/>
    </row>
    <row r="177" spans="2:3" x14ac:dyDescent="0.3">
      <c r="B177" s="1"/>
      <c r="C177" s="52"/>
    </row>
    <row r="178" spans="2:3" x14ac:dyDescent="0.3">
      <c r="B178" s="1"/>
      <c r="C178" s="52"/>
    </row>
    <row r="179" spans="2:3" x14ac:dyDescent="0.3">
      <c r="B179" s="1"/>
      <c r="C179" s="52"/>
    </row>
    <row r="180" spans="2:3" x14ac:dyDescent="0.3">
      <c r="B180" s="1"/>
      <c r="C180" s="52"/>
    </row>
    <row r="181" spans="2:3" x14ac:dyDescent="0.3">
      <c r="B181" s="1"/>
      <c r="C181" s="52"/>
    </row>
    <row r="182" spans="2:3" x14ac:dyDescent="0.3">
      <c r="B182" s="1"/>
      <c r="C182" s="52"/>
    </row>
  </sheetData>
  <mergeCells count="6">
    <mergeCell ref="B37:C37"/>
    <mergeCell ref="B3:G3"/>
    <mergeCell ref="B4:G4"/>
    <mergeCell ref="B13:C13"/>
    <mergeCell ref="B27:C27"/>
    <mergeCell ref="B32:C32"/>
  </mergeCells>
  <pageMargins left="0" right="0" top="0" bottom="0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0E866-8C80-4586-91B4-E2033C8BFECF}">
  <dimension ref="B1:P182"/>
  <sheetViews>
    <sheetView zoomScaleNormal="100" workbookViewId="0">
      <selection activeCell="C48" sqref="C48"/>
    </sheetView>
  </sheetViews>
  <sheetFormatPr defaultColWidth="20" defaultRowHeight="16.5" x14ac:dyDescent="0.3"/>
  <cols>
    <col min="1" max="1" width="6.7109375" style="1" customWidth="1"/>
    <col min="2" max="2" width="28.28515625" style="16" customWidth="1"/>
    <col min="3" max="3" width="14" style="61" customWidth="1"/>
    <col min="4" max="4" width="8.7109375" style="1" customWidth="1"/>
    <col min="5" max="5" width="9.42578125" style="1" customWidth="1"/>
    <col min="6" max="6" width="11.28515625" style="1" customWidth="1"/>
    <col min="7" max="7" width="16.7109375" style="4" customWidth="1"/>
    <col min="8" max="8" width="13.140625" style="4" customWidth="1"/>
    <col min="9" max="9" width="12.42578125" style="4" customWidth="1"/>
    <col min="10" max="10" width="11.85546875" style="4" customWidth="1"/>
    <col min="11" max="11" width="10.85546875" style="1" customWidth="1"/>
    <col min="12" max="12" width="14" style="4" customWidth="1"/>
    <col min="13" max="13" width="16" style="1" customWidth="1"/>
    <col min="14" max="14" width="17.28515625" style="4" customWidth="1"/>
    <col min="15" max="15" width="18.140625" style="4" customWidth="1"/>
    <col min="16" max="16384" width="20" style="1"/>
  </cols>
  <sheetData>
    <row r="1" spans="2:16" x14ac:dyDescent="0.3">
      <c r="C1" s="63"/>
    </row>
    <row r="2" spans="2:16" x14ac:dyDescent="0.3">
      <c r="B2" s="66"/>
      <c r="C2" s="64"/>
      <c r="D2" s="65"/>
      <c r="E2"/>
    </row>
    <row r="3" spans="2:16" ht="21.75" customHeight="1" x14ac:dyDescent="0.3">
      <c r="B3" s="104"/>
      <c r="C3" s="104"/>
      <c r="D3" s="104"/>
      <c r="E3" s="104"/>
      <c r="F3" s="104"/>
      <c r="G3" s="104"/>
    </row>
    <row r="4" spans="2:16" ht="29.25" customHeight="1" x14ac:dyDescent="0.3">
      <c r="B4" s="106" t="s">
        <v>39</v>
      </c>
      <c r="C4" s="106"/>
      <c r="D4" s="106"/>
      <c r="E4" s="106"/>
      <c r="F4" s="106"/>
      <c r="G4" s="106"/>
      <c r="H4" s="70"/>
      <c r="I4" s="1"/>
      <c r="J4" s="1"/>
      <c r="L4" s="1"/>
    </row>
    <row r="5" spans="2:16" ht="17.25" customHeight="1" x14ac:dyDescent="0.3">
      <c r="B5" s="70"/>
      <c r="C5" s="70"/>
      <c r="D5" s="70"/>
      <c r="E5" s="70"/>
      <c r="F5" s="70"/>
      <c r="G5" s="70"/>
      <c r="H5" s="70"/>
      <c r="I5" s="1"/>
      <c r="J5" s="1"/>
      <c r="L5" s="1"/>
    </row>
    <row r="6" spans="2:16" ht="15.75" customHeight="1" x14ac:dyDescent="0.3">
      <c r="B6" s="6" t="s">
        <v>11</v>
      </c>
      <c r="C6" s="52"/>
    </row>
    <row r="7" spans="2:16" x14ac:dyDescent="0.3">
      <c r="B7" s="12" t="s">
        <v>38</v>
      </c>
      <c r="C7" s="62"/>
      <c r="D7" s="38" t="s">
        <v>32</v>
      </c>
      <c r="G7" s="1"/>
      <c r="H7" s="1"/>
      <c r="I7" s="1"/>
      <c r="K7" s="4"/>
      <c r="M7" s="4"/>
      <c r="N7" s="1"/>
      <c r="O7" s="1"/>
    </row>
    <row r="8" spans="2:16" x14ac:dyDescent="0.3">
      <c r="B8" s="12" t="s">
        <v>38</v>
      </c>
      <c r="C8" s="62"/>
      <c r="D8" s="38" t="s">
        <v>32</v>
      </c>
      <c r="G8" s="1"/>
      <c r="H8" s="1"/>
      <c r="I8" s="1"/>
      <c r="K8" s="4"/>
      <c r="M8" s="4"/>
      <c r="N8" s="1"/>
      <c r="O8" s="1"/>
    </row>
    <row r="9" spans="2:16" x14ac:dyDescent="0.3">
      <c r="B9" s="83" t="s">
        <v>37</v>
      </c>
      <c r="C9" s="62">
        <v>4050</v>
      </c>
      <c r="D9" s="38" t="s">
        <v>32</v>
      </c>
      <c r="G9" s="1"/>
      <c r="H9" s="1"/>
      <c r="I9" s="1"/>
      <c r="K9" s="4"/>
      <c r="M9" s="4"/>
      <c r="N9" s="1"/>
      <c r="O9" s="1"/>
    </row>
    <row r="10" spans="2:16" x14ac:dyDescent="0.3">
      <c r="B10" s="13" t="s">
        <v>5</v>
      </c>
      <c r="C10" s="53">
        <v>8500</v>
      </c>
      <c r="D10" s="14"/>
      <c r="F10" s="74"/>
      <c r="G10" s="52"/>
      <c r="H10" s="1"/>
      <c r="K10" s="4"/>
      <c r="M10" s="4"/>
      <c r="N10" s="1"/>
      <c r="O10" s="1"/>
    </row>
    <row r="11" spans="2:16" x14ac:dyDescent="0.3">
      <c r="B11" s="39" t="s">
        <v>16</v>
      </c>
      <c r="C11" s="88">
        <f>C9*C10</f>
        <v>34425000</v>
      </c>
      <c r="D11" s="14"/>
      <c r="G11" s="18"/>
      <c r="H11" s="1"/>
      <c r="K11" s="4"/>
      <c r="M11" s="4"/>
      <c r="N11" s="1"/>
      <c r="O11" s="1"/>
    </row>
    <row r="12" spans="2:16" ht="20.25" customHeight="1" x14ac:dyDescent="0.3">
      <c r="B12" s="40"/>
      <c r="C12" s="55"/>
      <c r="D12" s="41"/>
      <c r="F12" s="18"/>
      <c r="G12" s="20"/>
      <c r="H12" s="1"/>
      <c r="K12" s="4"/>
      <c r="M12" s="4"/>
      <c r="N12" s="1"/>
      <c r="O12" s="1"/>
    </row>
    <row r="13" spans="2:16" ht="33" customHeight="1" x14ac:dyDescent="0.3">
      <c r="B13" s="105" t="s">
        <v>46</v>
      </c>
      <c r="C13" s="105"/>
      <c r="E13" s="17"/>
    </row>
    <row r="14" spans="2:16" s="2" customFormat="1" ht="51" x14ac:dyDescent="0.2">
      <c r="B14" s="42" t="s">
        <v>17</v>
      </c>
      <c r="C14" s="56" t="s">
        <v>28</v>
      </c>
      <c r="D14" s="42" t="s">
        <v>0</v>
      </c>
      <c r="E14" s="42" t="s">
        <v>1</v>
      </c>
      <c r="F14" s="42" t="s">
        <v>2</v>
      </c>
      <c r="G14" s="42" t="s">
        <v>18</v>
      </c>
      <c r="H14" s="42" t="s">
        <v>31</v>
      </c>
      <c r="I14" s="42" t="s">
        <v>19</v>
      </c>
      <c r="J14" s="42" t="s">
        <v>3</v>
      </c>
      <c r="K14" s="42" t="s">
        <v>4</v>
      </c>
      <c r="L14" s="42" t="s">
        <v>14</v>
      </c>
      <c r="M14" s="42" t="s">
        <v>20</v>
      </c>
      <c r="N14" s="42" t="s">
        <v>15</v>
      </c>
      <c r="O14" s="42" t="s">
        <v>21</v>
      </c>
      <c r="P14" s="2" t="s">
        <v>34</v>
      </c>
    </row>
    <row r="15" spans="2:16" s="22" customFormat="1" x14ac:dyDescent="0.2">
      <c r="B15" s="21"/>
      <c r="C15" s="56" t="s">
        <v>36</v>
      </c>
      <c r="D15" s="42"/>
      <c r="E15" s="42"/>
      <c r="F15" s="42"/>
      <c r="G15" s="3" t="s">
        <v>22</v>
      </c>
      <c r="H15" s="42"/>
      <c r="I15" s="42"/>
      <c r="J15" s="3"/>
      <c r="K15" s="3"/>
      <c r="L15" s="3" t="s">
        <v>22</v>
      </c>
      <c r="M15" s="3" t="s">
        <v>22</v>
      </c>
      <c r="N15" s="3" t="s">
        <v>22</v>
      </c>
      <c r="O15" s="3" t="s">
        <v>22</v>
      </c>
    </row>
    <row r="16" spans="2:16" s="22" customFormat="1" x14ac:dyDescent="0.3">
      <c r="B16" s="45" t="s">
        <v>40</v>
      </c>
      <c r="C16" s="86">
        <v>1757</v>
      </c>
      <c r="D16" s="23">
        <v>1997</v>
      </c>
      <c r="E16" s="23">
        <v>2024</v>
      </c>
      <c r="F16" s="44">
        <v>50</v>
      </c>
      <c r="G16" s="44">
        <v>12000</v>
      </c>
      <c r="H16" s="44">
        <f t="shared" ref="H16:H21" si="0">E16-D16</f>
        <v>27</v>
      </c>
      <c r="I16" s="44">
        <f t="shared" ref="I16:I21" si="1">F16-H16</f>
        <v>23</v>
      </c>
      <c r="J16" s="44">
        <f t="shared" ref="J16:J21" si="2">IF(H16&gt;=5,90*H16/F16,0)</f>
        <v>48.6</v>
      </c>
      <c r="K16" s="44">
        <f t="shared" ref="K16:K25" si="3">G16/100*J16</f>
        <v>5832</v>
      </c>
      <c r="L16" s="44">
        <f t="shared" ref="L16:L25" si="4">ROUND((G16-K16),0)</f>
        <v>6168</v>
      </c>
      <c r="M16" s="44">
        <f t="shared" ref="M16:M24" si="5">O16-N16</f>
        <v>10246824</v>
      </c>
      <c r="N16" s="44">
        <f t="shared" ref="N16:N24" si="6">ROUND(L16*C16,0)</f>
        <v>10837176</v>
      </c>
      <c r="O16" s="44">
        <f t="shared" ref="O16:O24" si="7">ROUND(G16*C16,0)</f>
        <v>21084000</v>
      </c>
    </row>
    <row r="17" spans="2:16" s="22" customFormat="1" x14ac:dyDescent="0.3">
      <c r="B17" s="45" t="s">
        <v>41</v>
      </c>
      <c r="C17" s="86">
        <v>91</v>
      </c>
      <c r="D17" s="23">
        <v>1997</v>
      </c>
      <c r="E17" s="23">
        <v>2024</v>
      </c>
      <c r="F17" s="44">
        <v>50</v>
      </c>
      <c r="G17" s="44">
        <v>8500</v>
      </c>
      <c r="H17" s="44">
        <f t="shared" si="0"/>
        <v>27</v>
      </c>
      <c r="I17" s="44">
        <f t="shared" si="1"/>
        <v>23</v>
      </c>
      <c r="J17" s="44">
        <f t="shared" si="2"/>
        <v>48.6</v>
      </c>
      <c r="K17" s="44">
        <f t="shared" si="3"/>
        <v>4131</v>
      </c>
      <c r="L17" s="44">
        <f t="shared" si="4"/>
        <v>4369</v>
      </c>
      <c r="M17" s="44">
        <f t="shared" si="5"/>
        <v>375921</v>
      </c>
      <c r="N17" s="44">
        <f t="shared" si="6"/>
        <v>397579</v>
      </c>
      <c r="O17" s="44">
        <f t="shared" si="7"/>
        <v>773500</v>
      </c>
    </row>
    <row r="18" spans="2:16" s="22" customFormat="1" x14ac:dyDescent="0.3">
      <c r="B18" s="45" t="s">
        <v>42</v>
      </c>
      <c r="C18" s="86">
        <v>123</v>
      </c>
      <c r="D18" s="23">
        <v>1997</v>
      </c>
      <c r="E18" s="23">
        <v>2024</v>
      </c>
      <c r="F18" s="44">
        <v>50</v>
      </c>
      <c r="G18" s="44">
        <v>12500</v>
      </c>
      <c r="H18" s="44">
        <f t="shared" si="0"/>
        <v>27</v>
      </c>
      <c r="I18" s="44">
        <f t="shared" si="1"/>
        <v>23</v>
      </c>
      <c r="J18" s="44">
        <f t="shared" si="2"/>
        <v>48.6</v>
      </c>
      <c r="K18" s="44">
        <f t="shared" si="3"/>
        <v>6075</v>
      </c>
      <c r="L18" s="44">
        <f t="shared" si="4"/>
        <v>6425</v>
      </c>
      <c r="M18" s="44">
        <f t="shared" si="5"/>
        <v>747225</v>
      </c>
      <c r="N18" s="44">
        <f t="shared" si="6"/>
        <v>790275</v>
      </c>
      <c r="O18" s="44">
        <f t="shared" si="7"/>
        <v>1537500</v>
      </c>
    </row>
    <row r="19" spans="2:16" s="22" customFormat="1" x14ac:dyDescent="0.3">
      <c r="B19" s="45" t="s">
        <v>43</v>
      </c>
      <c r="C19" s="86">
        <v>15</v>
      </c>
      <c r="D19" s="23">
        <v>1997</v>
      </c>
      <c r="E19" s="23">
        <v>2024</v>
      </c>
      <c r="F19" s="44">
        <v>50</v>
      </c>
      <c r="G19" s="44">
        <v>12500</v>
      </c>
      <c r="H19" s="44">
        <f t="shared" si="0"/>
        <v>27</v>
      </c>
      <c r="I19" s="44">
        <f t="shared" si="1"/>
        <v>23</v>
      </c>
      <c r="J19" s="44">
        <f t="shared" si="2"/>
        <v>48.6</v>
      </c>
      <c r="K19" s="44">
        <f t="shared" si="3"/>
        <v>6075</v>
      </c>
      <c r="L19" s="44">
        <f t="shared" si="4"/>
        <v>6425</v>
      </c>
      <c r="M19" s="44">
        <f t="shared" si="5"/>
        <v>91125</v>
      </c>
      <c r="N19" s="44">
        <f t="shared" si="6"/>
        <v>96375</v>
      </c>
      <c r="O19" s="44">
        <f t="shared" si="7"/>
        <v>187500</v>
      </c>
    </row>
    <row r="20" spans="2:16" s="22" customFormat="1" x14ac:dyDescent="0.3">
      <c r="B20" s="45" t="s">
        <v>44</v>
      </c>
      <c r="C20" s="86">
        <v>14.75</v>
      </c>
      <c r="D20" s="23">
        <v>1997</v>
      </c>
      <c r="E20" s="23">
        <v>2024</v>
      </c>
      <c r="F20" s="44">
        <v>50</v>
      </c>
      <c r="G20" s="44">
        <v>7000</v>
      </c>
      <c r="H20" s="44">
        <f t="shared" si="0"/>
        <v>27</v>
      </c>
      <c r="I20" s="44">
        <f t="shared" si="1"/>
        <v>23</v>
      </c>
      <c r="J20" s="44">
        <f t="shared" si="2"/>
        <v>48.6</v>
      </c>
      <c r="K20" s="44">
        <f t="shared" si="3"/>
        <v>3402</v>
      </c>
      <c r="L20" s="44">
        <f t="shared" si="4"/>
        <v>3598</v>
      </c>
      <c r="M20" s="44">
        <f t="shared" si="5"/>
        <v>50179</v>
      </c>
      <c r="N20" s="44">
        <f t="shared" si="6"/>
        <v>53071</v>
      </c>
      <c r="O20" s="44">
        <f t="shared" si="7"/>
        <v>103250</v>
      </c>
    </row>
    <row r="21" spans="2:16" s="22" customFormat="1" x14ac:dyDescent="0.3">
      <c r="B21" s="45" t="s">
        <v>45</v>
      </c>
      <c r="C21" s="86">
        <v>9</v>
      </c>
      <c r="D21" s="23">
        <v>1997</v>
      </c>
      <c r="E21" s="23">
        <v>2024</v>
      </c>
      <c r="F21" s="44">
        <v>50</v>
      </c>
      <c r="G21" s="44">
        <v>7000</v>
      </c>
      <c r="H21" s="44">
        <f t="shared" si="0"/>
        <v>27</v>
      </c>
      <c r="I21" s="44">
        <f t="shared" si="1"/>
        <v>23</v>
      </c>
      <c r="J21" s="44">
        <f t="shared" si="2"/>
        <v>48.6</v>
      </c>
      <c r="K21" s="44">
        <f t="shared" si="3"/>
        <v>3402</v>
      </c>
      <c r="L21" s="44">
        <f t="shared" si="4"/>
        <v>3598</v>
      </c>
      <c r="M21" s="44">
        <f t="shared" si="5"/>
        <v>30618</v>
      </c>
      <c r="N21" s="44">
        <f t="shared" si="6"/>
        <v>32382</v>
      </c>
      <c r="O21" s="44">
        <f t="shared" si="7"/>
        <v>63000</v>
      </c>
    </row>
    <row r="22" spans="2:16" s="22" customFormat="1" x14ac:dyDescent="0.3">
      <c r="B22" s="45"/>
      <c r="C22" s="86"/>
      <c r="D22" s="23"/>
      <c r="E22" s="23"/>
      <c r="F22" s="44"/>
      <c r="G22" s="44"/>
      <c r="H22" s="44"/>
      <c r="I22" s="44"/>
      <c r="J22" s="44"/>
      <c r="K22" s="44">
        <f t="shared" si="3"/>
        <v>0</v>
      </c>
      <c r="L22" s="44">
        <f t="shared" si="4"/>
        <v>0</v>
      </c>
      <c r="M22" s="44">
        <f t="shared" si="5"/>
        <v>0</v>
      </c>
      <c r="N22" s="44">
        <f t="shared" si="6"/>
        <v>0</v>
      </c>
      <c r="O22" s="44">
        <f t="shared" si="7"/>
        <v>0</v>
      </c>
    </row>
    <row r="23" spans="2:16" s="22" customFormat="1" x14ac:dyDescent="0.3">
      <c r="B23" s="45"/>
      <c r="C23" s="86"/>
      <c r="D23" s="23"/>
      <c r="E23" s="23"/>
      <c r="F23" s="44"/>
      <c r="G23" s="44"/>
      <c r="H23" s="44"/>
      <c r="I23" s="44"/>
      <c r="J23" s="44"/>
      <c r="K23" s="44">
        <f t="shared" si="3"/>
        <v>0</v>
      </c>
      <c r="L23" s="44">
        <f t="shared" si="4"/>
        <v>0</v>
      </c>
      <c r="M23" s="44">
        <f t="shared" si="5"/>
        <v>0</v>
      </c>
      <c r="N23" s="44">
        <f t="shared" si="6"/>
        <v>0</v>
      </c>
      <c r="O23" s="44">
        <f t="shared" si="7"/>
        <v>0</v>
      </c>
    </row>
    <row r="24" spans="2:16" s="22" customFormat="1" x14ac:dyDescent="0.3">
      <c r="B24" s="45"/>
      <c r="C24" s="86"/>
      <c r="D24" s="23"/>
      <c r="E24" s="23"/>
      <c r="F24" s="44"/>
      <c r="G24" s="44"/>
      <c r="H24" s="44">
        <f t="shared" ref="H24" si="8">E24-D24</f>
        <v>0</v>
      </c>
      <c r="I24" s="44">
        <f t="shared" ref="I24" si="9">F24-H24</f>
        <v>0</v>
      </c>
      <c r="J24" s="44">
        <f t="shared" ref="J24" si="10">IF(H24&gt;=5,90*H24/F24,0)</f>
        <v>0</v>
      </c>
      <c r="K24" s="44">
        <f t="shared" si="3"/>
        <v>0</v>
      </c>
      <c r="L24" s="44">
        <f t="shared" si="4"/>
        <v>0</v>
      </c>
      <c r="M24" s="44">
        <f t="shared" si="5"/>
        <v>0</v>
      </c>
      <c r="N24" s="44">
        <f t="shared" si="6"/>
        <v>0</v>
      </c>
      <c r="O24" s="44">
        <f t="shared" si="7"/>
        <v>0</v>
      </c>
    </row>
    <row r="25" spans="2:16" s="26" customFormat="1" x14ac:dyDescent="0.3">
      <c r="B25" s="25" t="s">
        <v>33</v>
      </c>
      <c r="C25" s="57">
        <f>SUM(C16:C24)</f>
        <v>2009.75</v>
      </c>
      <c r="D25" s="45"/>
      <c r="E25" s="23"/>
      <c r="F25" s="44"/>
      <c r="G25" s="44"/>
      <c r="H25" s="44"/>
      <c r="I25" s="44"/>
      <c r="J25" s="44"/>
      <c r="K25" s="44">
        <f t="shared" si="3"/>
        <v>0</v>
      </c>
      <c r="L25" s="44">
        <f t="shared" si="4"/>
        <v>0</v>
      </c>
      <c r="M25" s="89">
        <f>SUM(M16:M24)</f>
        <v>11541892</v>
      </c>
      <c r="N25" s="89">
        <f>SUM(N16:N24)</f>
        <v>12206858</v>
      </c>
      <c r="O25" s="89">
        <f>SUM(O16:O24)</f>
        <v>23748750</v>
      </c>
      <c r="P25" s="76"/>
    </row>
    <row r="26" spans="2:16" s="26" customFormat="1" ht="18.75" customHeight="1" x14ac:dyDescent="0.3">
      <c r="B26" s="47"/>
      <c r="C26" s="58"/>
      <c r="D26" s="48"/>
      <c r="E26" s="48"/>
      <c r="F26" s="49"/>
      <c r="G26" s="50"/>
      <c r="H26" s="51"/>
      <c r="I26" s="51"/>
      <c r="J26" s="51"/>
      <c r="K26" s="51"/>
      <c r="L26" s="51"/>
    </row>
    <row r="27" spans="2:16" x14ac:dyDescent="0.3">
      <c r="B27" s="99" t="s">
        <v>23</v>
      </c>
      <c r="C27" s="99"/>
      <c r="D27" s="24"/>
      <c r="E27" s="24"/>
      <c r="G27" s="71"/>
      <c r="H27" s="29"/>
      <c r="I27" s="1"/>
      <c r="J27" s="1"/>
      <c r="L27" s="1"/>
      <c r="N27" s="1"/>
      <c r="O27" s="1"/>
      <c r="P27" s="19"/>
    </row>
    <row r="28" spans="2:16" x14ac:dyDescent="0.3">
      <c r="B28" s="12" t="s">
        <v>24</v>
      </c>
      <c r="C28" s="72"/>
      <c r="D28" s="24"/>
      <c r="E28" s="4"/>
      <c r="F28" s="71"/>
      <c r="H28" s="85"/>
      <c r="I28" s="1"/>
      <c r="J28" s="1"/>
      <c r="L28" s="1"/>
      <c r="M28" s="79"/>
      <c r="N28" s="79">
        <v>4050</v>
      </c>
      <c r="O28" s="1">
        <v>1030</v>
      </c>
      <c r="P28" s="87">
        <f>N28*O28</f>
        <v>4171500</v>
      </c>
    </row>
    <row r="29" spans="2:16" x14ac:dyDescent="0.3">
      <c r="B29" s="13" t="s">
        <v>5</v>
      </c>
      <c r="C29" s="73"/>
      <c r="D29" s="24"/>
      <c r="E29" s="24"/>
      <c r="G29" s="29"/>
      <c r="H29" s="29"/>
      <c r="I29" s="26"/>
      <c r="J29" s="26"/>
      <c r="K29" s="26"/>
      <c r="L29" s="26"/>
      <c r="N29" s="78"/>
      <c r="O29" s="1"/>
      <c r="P29" s="87">
        <f>N25</f>
        <v>12206858</v>
      </c>
    </row>
    <row r="30" spans="2:16" x14ac:dyDescent="0.3">
      <c r="B30" s="13" t="s">
        <v>6</v>
      </c>
      <c r="C30" s="72">
        <f>ROUND((C28*C29),0)</f>
        <v>0</v>
      </c>
      <c r="D30" s="24"/>
      <c r="E30" s="82"/>
      <c r="G30" s="29"/>
      <c r="H30" s="29"/>
      <c r="I30" s="1"/>
      <c r="J30" s="1"/>
      <c r="L30" s="19"/>
      <c r="M30" s="19"/>
      <c r="N30" s="19"/>
      <c r="O30" s="1"/>
      <c r="P30" s="87">
        <f>SUM(P28:P29)</f>
        <v>16378358</v>
      </c>
    </row>
    <row r="31" spans="2:16" x14ac:dyDescent="0.3">
      <c r="B31" s="27"/>
      <c r="C31" s="59"/>
      <c r="D31" s="24"/>
      <c r="E31" s="46"/>
      <c r="G31" s="80"/>
      <c r="H31" s="80"/>
      <c r="I31" s="1"/>
      <c r="J31" s="26"/>
      <c r="K31" s="26"/>
      <c r="L31" s="1"/>
      <c r="N31" s="1"/>
      <c r="O31" s="1"/>
    </row>
    <row r="32" spans="2:16" ht="16.5" customHeight="1" x14ac:dyDescent="0.3">
      <c r="B32" s="100" t="s">
        <v>13</v>
      </c>
      <c r="C32" s="101"/>
      <c r="D32" s="24"/>
      <c r="E32" s="28"/>
      <c r="F32" s="11"/>
      <c r="G32" s="68"/>
      <c r="H32" s="67"/>
      <c r="I32" s="1"/>
      <c r="J32" s="1"/>
      <c r="L32" s="1"/>
      <c r="M32" s="77"/>
      <c r="N32" s="1"/>
      <c r="O32" s="1"/>
    </row>
    <row r="33" spans="2:16" x14ac:dyDescent="0.3">
      <c r="B33" s="12" t="s">
        <v>9</v>
      </c>
      <c r="C33" s="54">
        <f>C9-C25</f>
        <v>2040.25</v>
      </c>
      <c r="D33" s="30"/>
      <c r="E33" s="4"/>
      <c r="F33" s="11"/>
      <c r="H33" s="1"/>
      <c r="I33" s="1"/>
      <c r="J33" s="1"/>
      <c r="L33" s="1"/>
      <c r="M33" s="77"/>
      <c r="N33" s="1"/>
      <c r="O33" s="1"/>
    </row>
    <row r="34" spans="2:16" x14ac:dyDescent="0.3">
      <c r="B34" s="13" t="s">
        <v>5</v>
      </c>
      <c r="C34" s="53">
        <v>1500</v>
      </c>
      <c r="D34" s="17"/>
      <c r="E34" s="4"/>
      <c r="H34" s="1"/>
      <c r="I34" s="1"/>
      <c r="J34" s="1"/>
      <c r="L34" s="1"/>
      <c r="N34" s="1"/>
      <c r="O34" s="1"/>
    </row>
    <row r="35" spans="2:16" x14ac:dyDescent="0.3">
      <c r="B35" s="13" t="s">
        <v>6</v>
      </c>
      <c r="C35" s="54">
        <f>MROUND(C33*C34,100000)</f>
        <v>3100000</v>
      </c>
      <c r="D35" s="5"/>
      <c r="E35" s="4"/>
      <c r="H35" s="1"/>
      <c r="I35" s="1"/>
      <c r="J35" s="1"/>
      <c r="L35" s="1"/>
      <c r="M35" s="26"/>
      <c r="O35" s="1"/>
    </row>
    <row r="36" spans="2:16" x14ac:dyDescent="0.3">
      <c r="C36" s="60"/>
      <c r="D36" s="5"/>
      <c r="E36" s="5"/>
      <c r="G36" s="11"/>
      <c r="I36" s="7"/>
      <c r="J36" s="7"/>
      <c r="M36" s="77"/>
      <c r="N36" s="1"/>
    </row>
    <row r="37" spans="2:16" x14ac:dyDescent="0.3">
      <c r="B37" s="102" t="s">
        <v>47</v>
      </c>
      <c r="C37" s="103"/>
      <c r="D37" s="11"/>
      <c r="E37" s="4"/>
      <c r="F37" s="7"/>
      <c r="G37" s="7"/>
      <c r="H37" s="1"/>
      <c r="J37" s="11"/>
      <c r="K37" s="4"/>
      <c r="M37" s="26"/>
      <c r="O37" s="1"/>
    </row>
    <row r="38" spans="2:16" x14ac:dyDescent="0.3">
      <c r="B38" s="31" t="s">
        <v>11</v>
      </c>
      <c r="C38" s="88">
        <f>C11</f>
        <v>34425000</v>
      </c>
      <c r="D38" s="9"/>
      <c r="E38" s="9"/>
      <c r="F38" s="10"/>
      <c r="G38" s="10"/>
      <c r="H38" s="1"/>
      <c r="J38" s="8"/>
      <c r="K38" s="4"/>
      <c r="M38" s="77"/>
      <c r="N38" s="1"/>
      <c r="O38" s="1"/>
    </row>
    <row r="39" spans="2:16" x14ac:dyDescent="0.3">
      <c r="B39" s="31" t="s">
        <v>12</v>
      </c>
      <c r="C39" s="88">
        <f>N25</f>
        <v>12206858</v>
      </c>
      <c r="D39" s="9"/>
      <c r="E39" s="9"/>
      <c r="F39" s="75"/>
      <c r="J39" s="10"/>
      <c r="K39" s="4"/>
      <c r="M39" s="77"/>
      <c r="N39" s="1"/>
      <c r="P39" s="4"/>
    </row>
    <row r="40" spans="2:16" x14ac:dyDescent="0.3">
      <c r="B40" s="31" t="s">
        <v>25</v>
      </c>
      <c r="C40" s="88"/>
      <c r="D40" s="9"/>
      <c r="E40" s="9"/>
      <c r="F40" s="10"/>
      <c r="G40" s="10"/>
      <c r="J40" s="10"/>
      <c r="K40" s="4"/>
      <c r="M40" s="77"/>
      <c r="N40" s="1"/>
      <c r="O40" s="1"/>
    </row>
    <row r="41" spans="2:16" x14ac:dyDescent="0.3">
      <c r="B41" s="31" t="s">
        <v>10</v>
      </c>
      <c r="C41" s="88">
        <f>C35</f>
        <v>3100000</v>
      </c>
      <c r="D41" s="9"/>
      <c r="E41" s="9"/>
      <c r="F41" s="10"/>
      <c r="G41" s="10"/>
      <c r="H41" s="1"/>
      <c r="J41" s="10"/>
      <c r="K41" s="4"/>
      <c r="M41" s="4"/>
      <c r="N41" s="1"/>
      <c r="O41" s="1"/>
    </row>
    <row r="42" spans="2:16" x14ac:dyDescent="0.3">
      <c r="B42" s="32" t="s">
        <v>29</v>
      </c>
      <c r="C42" s="90">
        <f>C38+C39+C40+C41</f>
        <v>49731858</v>
      </c>
      <c r="D42" s="8"/>
      <c r="E42" s="4"/>
      <c r="F42" s="15"/>
      <c r="G42" s="4" t="s">
        <v>30</v>
      </c>
      <c r="J42" s="1"/>
      <c r="K42" s="4"/>
      <c r="M42" s="4"/>
      <c r="N42" s="1"/>
      <c r="O42" s="1"/>
    </row>
    <row r="43" spans="2:16" x14ac:dyDescent="0.3">
      <c r="B43" s="32" t="s">
        <v>7</v>
      </c>
      <c r="C43" s="90">
        <f>ROUND(C42*0.9,0)</f>
        <v>44758672</v>
      </c>
      <c r="D43" s="8"/>
      <c r="E43" s="4"/>
      <c r="J43" s="1"/>
      <c r="K43" s="4"/>
      <c r="M43" s="4"/>
      <c r="N43" s="1"/>
      <c r="O43" s="1"/>
    </row>
    <row r="44" spans="2:16" x14ac:dyDescent="0.3">
      <c r="B44" s="32" t="s">
        <v>8</v>
      </c>
      <c r="C44" s="90">
        <f>MROUND(C42*80%,1)</f>
        <v>39785486</v>
      </c>
      <c r="D44" s="8"/>
      <c r="E44" s="4"/>
      <c r="F44" s="15"/>
      <c r="G44" s="15"/>
      <c r="J44" s="1"/>
      <c r="K44" s="4"/>
      <c r="M44" s="4"/>
      <c r="N44" s="1"/>
      <c r="O44" s="1"/>
    </row>
    <row r="45" spans="2:16" x14ac:dyDescent="0.3">
      <c r="B45" s="32" t="s">
        <v>26</v>
      </c>
      <c r="C45" s="90">
        <f>C39*0.85</f>
        <v>10375829.299999999</v>
      </c>
      <c r="D45" s="4"/>
      <c r="E45" s="4"/>
      <c r="F45" s="4"/>
      <c r="J45" s="1"/>
      <c r="K45" s="4"/>
      <c r="M45" s="33"/>
      <c r="N45" s="1"/>
      <c r="O45" s="1"/>
    </row>
    <row r="46" spans="2:16" x14ac:dyDescent="0.3">
      <c r="B46" s="31" t="s">
        <v>27</v>
      </c>
      <c r="C46" s="69"/>
      <c r="D46" s="4"/>
      <c r="E46" s="4"/>
      <c r="F46" s="4"/>
      <c r="J46" s="1"/>
      <c r="K46" s="4"/>
      <c r="M46" s="33"/>
      <c r="N46" s="1"/>
      <c r="O46" s="1"/>
    </row>
    <row r="47" spans="2:16" x14ac:dyDescent="0.3">
      <c r="B47" s="1"/>
      <c r="F47" s="75"/>
    </row>
    <row r="48" spans="2:16" x14ac:dyDescent="0.3">
      <c r="B48" s="1"/>
      <c r="F48" s="75"/>
      <c r="M48" s="34"/>
    </row>
    <row r="49" spans="2:13" x14ac:dyDescent="0.3">
      <c r="B49" s="1"/>
      <c r="M49" s="34"/>
    </row>
    <row r="50" spans="2:13" x14ac:dyDescent="0.3">
      <c r="B50" s="1"/>
      <c r="M50" s="34"/>
    </row>
    <row r="51" spans="2:13" x14ac:dyDescent="0.3">
      <c r="B51" s="1"/>
      <c r="M51" s="34"/>
    </row>
    <row r="52" spans="2:13" x14ac:dyDescent="0.3">
      <c r="B52" s="1"/>
      <c r="M52" s="34"/>
    </row>
    <row r="53" spans="2:13" ht="16.5" customHeight="1" x14ac:dyDescent="0.3">
      <c r="B53" s="1"/>
      <c r="M53" s="34"/>
    </row>
    <row r="54" spans="2:13" x14ac:dyDescent="0.3">
      <c r="B54" s="1"/>
      <c r="M54" s="34"/>
    </row>
    <row r="55" spans="2:13" x14ac:dyDescent="0.3">
      <c r="B55" s="1"/>
    </row>
    <row r="56" spans="2:13" x14ac:dyDescent="0.3">
      <c r="B56" s="1"/>
    </row>
    <row r="57" spans="2:13" x14ac:dyDescent="0.3">
      <c r="B57" s="1"/>
      <c r="C57" s="52"/>
    </row>
    <row r="58" spans="2:13" x14ac:dyDescent="0.3">
      <c r="B58" s="1"/>
      <c r="C58" s="52"/>
    </row>
    <row r="59" spans="2:13" x14ac:dyDescent="0.3">
      <c r="B59" s="1"/>
      <c r="C59" s="52"/>
    </row>
    <row r="60" spans="2:13" x14ac:dyDescent="0.3">
      <c r="B60" s="1"/>
    </row>
    <row r="61" spans="2:13" x14ac:dyDescent="0.3">
      <c r="B61" s="1"/>
      <c r="C61" s="52"/>
    </row>
    <row r="62" spans="2:13" x14ac:dyDescent="0.3">
      <c r="B62" s="1"/>
      <c r="C62" s="52"/>
      <c r="F62" s="15"/>
      <c r="G62" s="15"/>
    </row>
    <row r="63" spans="2:13" x14ac:dyDescent="0.3">
      <c r="B63" s="1"/>
      <c r="C63" s="52"/>
    </row>
    <row r="64" spans="2:13" x14ac:dyDescent="0.3">
      <c r="B64" s="1"/>
      <c r="C64" s="52"/>
    </row>
    <row r="65" spans="2:11" x14ac:dyDescent="0.3">
      <c r="B65" s="1"/>
      <c r="C65" s="52"/>
    </row>
    <row r="66" spans="2:11" x14ac:dyDescent="0.3">
      <c r="B66" s="1"/>
      <c r="C66" s="52"/>
      <c r="G66" s="35"/>
      <c r="H66" s="35"/>
      <c r="I66" s="35"/>
      <c r="J66" s="35"/>
      <c r="K66" s="6"/>
    </row>
    <row r="67" spans="2:11" x14ac:dyDescent="0.3">
      <c r="B67" s="1"/>
      <c r="C67" s="52"/>
      <c r="G67" s="33"/>
      <c r="H67" s="1"/>
      <c r="I67" s="33"/>
      <c r="J67" s="33"/>
    </row>
    <row r="68" spans="2:11" x14ac:dyDescent="0.3">
      <c r="B68" s="1"/>
      <c r="C68" s="52"/>
      <c r="G68" s="33"/>
      <c r="H68" s="33"/>
      <c r="I68" s="43"/>
      <c r="J68" s="43"/>
    </row>
    <row r="69" spans="2:11" x14ac:dyDescent="0.3">
      <c r="B69" s="1"/>
      <c r="C69" s="52"/>
      <c r="G69" s="33"/>
      <c r="H69" s="33"/>
      <c r="I69" s="33"/>
      <c r="J69" s="33"/>
    </row>
    <row r="70" spans="2:11" x14ac:dyDescent="0.3">
      <c r="B70" s="1"/>
      <c r="C70" s="52"/>
      <c r="G70" s="33"/>
      <c r="H70" s="36"/>
      <c r="I70" s="33"/>
      <c r="J70" s="33"/>
    </row>
    <row r="71" spans="2:11" x14ac:dyDescent="0.3">
      <c r="B71" s="1"/>
      <c r="C71" s="52"/>
      <c r="G71" s="33"/>
      <c r="H71" s="33"/>
      <c r="I71" s="33"/>
      <c r="J71" s="33"/>
    </row>
    <row r="72" spans="2:11" x14ac:dyDescent="0.3">
      <c r="B72" s="1"/>
      <c r="C72" s="52"/>
      <c r="G72" s="33"/>
      <c r="H72" s="33"/>
      <c r="I72" s="33"/>
      <c r="J72" s="33"/>
    </row>
    <row r="73" spans="2:11" x14ac:dyDescent="0.3">
      <c r="B73" s="1"/>
      <c r="C73" s="52"/>
      <c r="G73" s="33"/>
      <c r="H73" s="33"/>
      <c r="I73" s="33"/>
      <c r="J73" s="33"/>
    </row>
    <row r="74" spans="2:11" x14ac:dyDescent="0.3">
      <c r="B74" s="1"/>
      <c r="C74" s="52"/>
      <c r="G74" s="33"/>
      <c r="H74" s="33"/>
      <c r="I74" s="33"/>
      <c r="J74" s="33"/>
    </row>
    <row r="75" spans="2:11" x14ac:dyDescent="0.3">
      <c r="B75" s="1"/>
      <c r="C75" s="52"/>
      <c r="G75" s="33"/>
      <c r="H75" s="33"/>
      <c r="I75" s="33"/>
      <c r="J75" s="33"/>
    </row>
    <row r="76" spans="2:11" x14ac:dyDescent="0.3">
      <c r="B76" s="1"/>
      <c r="C76" s="52"/>
      <c r="G76" s="33"/>
      <c r="H76" s="33"/>
      <c r="I76" s="33"/>
      <c r="J76" s="33"/>
    </row>
    <row r="77" spans="2:11" x14ac:dyDescent="0.3">
      <c r="B77" s="1"/>
      <c r="C77" s="52"/>
    </row>
    <row r="78" spans="2:11" x14ac:dyDescent="0.3">
      <c r="B78" s="1"/>
      <c r="C78" s="52"/>
    </row>
    <row r="79" spans="2:11" x14ac:dyDescent="0.3">
      <c r="B79" s="1"/>
      <c r="C79" s="52"/>
    </row>
    <row r="80" spans="2:11" x14ac:dyDescent="0.3">
      <c r="B80" s="1"/>
      <c r="C80" s="52"/>
    </row>
    <row r="81" spans="2:7" x14ac:dyDescent="0.3">
      <c r="B81" s="1"/>
      <c r="C81" s="52"/>
    </row>
    <row r="82" spans="2:7" x14ac:dyDescent="0.3">
      <c r="B82" s="1"/>
      <c r="C82" s="52"/>
      <c r="G82" s="37"/>
    </row>
    <row r="83" spans="2:7" x14ac:dyDescent="0.3">
      <c r="B83" s="1"/>
      <c r="C83" s="52"/>
      <c r="G83" s="37"/>
    </row>
    <row r="84" spans="2:7" x14ac:dyDescent="0.3">
      <c r="B84" s="1"/>
      <c r="C84" s="52"/>
      <c r="G84" s="37"/>
    </row>
    <row r="85" spans="2:7" x14ac:dyDescent="0.3">
      <c r="B85" s="1"/>
      <c r="C85" s="52"/>
      <c r="G85" s="37"/>
    </row>
    <row r="86" spans="2:7" x14ac:dyDescent="0.3">
      <c r="B86" s="1"/>
      <c r="C86" s="52"/>
      <c r="G86" s="37"/>
    </row>
    <row r="87" spans="2:7" x14ac:dyDescent="0.3">
      <c r="B87" s="1"/>
      <c r="C87" s="52"/>
      <c r="G87" s="37"/>
    </row>
    <row r="88" spans="2:7" x14ac:dyDescent="0.3">
      <c r="B88" s="1"/>
      <c r="C88" s="52"/>
      <c r="G88" s="37"/>
    </row>
    <row r="89" spans="2:7" x14ac:dyDescent="0.3">
      <c r="B89" s="1"/>
      <c r="C89" s="52"/>
      <c r="G89" s="37"/>
    </row>
    <row r="90" spans="2:7" x14ac:dyDescent="0.3">
      <c r="B90" s="1"/>
      <c r="C90" s="52"/>
      <c r="G90" s="37"/>
    </row>
    <row r="91" spans="2:7" x14ac:dyDescent="0.3">
      <c r="B91" s="1"/>
      <c r="C91" s="52"/>
      <c r="G91" s="37"/>
    </row>
    <row r="92" spans="2:7" x14ac:dyDescent="0.3">
      <c r="B92" s="1"/>
      <c r="C92" s="52"/>
    </row>
    <row r="93" spans="2:7" x14ac:dyDescent="0.3">
      <c r="B93" s="1"/>
      <c r="C93" s="52"/>
    </row>
    <row r="94" spans="2:7" x14ac:dyDescent="0.3">
      <c r="B94" s="1">
        <f>3350000/300</f>
        <v>11166.666666666666</v>
      </c>
      <c r="C94" s="52"/>
    </row>
    <row r="95" spans="2:7" x14ac:dyDescent="0.3">
      <c r="B95" s="1">
        <f>B94/10.764</f>
        <v>1037.4086461042982</v>
      </c>
      <c r="C95" s="52"/>
    </row>
    <row r="96" spans="2:7" x14ac:dyDescent="0.3">
      <c r="B96" s="1"/>
      <c r="C96" s="52"/>
    </row>
    <row r="97" spans="2:3" x14ac:dyDescent="0.3">
      <c r="B97" s="1"/>
      <c r="C97" s="52"/>
    </row>
    <row r="98" spans="2:3" x14ac:dyDescent="0.3">
      <c r="B98" s="1"/>
      <c r="C98" s="52"/>
    </row>
    <row r="99" spans="2:3" x14ac:dyDescent="0.3">
      <c r="B99" s="1"/>
      <c r="C99" s="52"/>
    </row>
    <row r="100" spans="2:3" x14ac:dyDescent="0.3">
      <c r="B100" s="1"/>
      <c r="C100" s="52"/>
    </row>
    <row r="101" spans="2:3" x14ac:dyDescent="0.3">
      <c r="B101" s="1"/>
      <c r="C101" s="52"/>
    </row>
    <row r="102" spans="2:3" x14ac:dyDescent="0.3">
      <c r="B102" s="1"/>
      <c r="C102" s="52"/>
    </row>
    <row r="103" spans="2:3" x14ac:dyDescent="0.3">
      <c r="B103" s="1"/>
      <c r="C103" s="52"/>
    </row>
    <row r="104" spans="2:3" x14ac:dyDescent="0.3">
      <c r="B104" s="1"/>
      <c r="C104" s="52"/>
    </row>
    <row r="105" spans="2:3" x14ac:dyDescent="0.3">
      <c r="B105" s="1"/>
      <c r="C105" s="52"/>
    </row>
    <row r="106" spans="2:3" x14ac:dyDescent="0.3">
      <c r="B106" s="1"/>
      <c r="C106" s="52"/>
    </row>
    <row r="107" spans="2:3" x14ac:dyDescent="0.3">
      <c r="B107" s="1"/>
      <c r="C107" s="52"/>
    </row>
    <row r="108" spans="2:3" x14ac:dyDescent="0.3">
      <c r="B108" s="1"/>
      <c r="C108" s="52"/>
    </row>
    <row r="109" spans="2:3" x14ac:dyDescent="0.3">
      <c r="B109" s="1"/>
      <c r="C109" s="52"/>
    </row>
    <row r="110" spans="2:3" x14ac:dyDescent="0.3">
      <c r="B110" s="1"/>
      <c r="C110" s="52"/>
    </row>
    <row r="111" spans="2:3" x14ac:dyDescent="0.3">
      <c r="B111" s="1"/>
      <c r="C111" s="52"/>
    </row>
    <row r="112" spans="2:3" x14ac:dyDescent="0.3">
      <c r="B112" s="1"/>
      <c r="C112" s="52"/>
    </row>
    <row r="113" spans="2:3" x14ac:dyDescent="0.3">
      <c r="B113" s="1"/>
      <c r="C113" s="52"/>
    </row>
    <row r="114" spans="2:3" x14ac:dyDescent="0.3">
      <c r="B114" s="1"/>
      <c r="C114" s="52"/>
    </row>
    <row r="115" spans="2:3" x14ac:dyDescent="0.3">
      <c r="B115" s="1"/>
      <c r="C115" s="52"/>
    </row>
    <row r="116" spans="2:3" x14ac:dyDescent="0.3">
      <c r="B116" s="1"/>
      <c r="C116" s="52"/>
    </row>
    <row r="117" spans="2:3" x14ac:dyDescent="0.3">
      <c r="B117" s="1"/>
      <c r="C117" s="52"/>
    </row>
    <row r="118" spans="2:3" x14ac:dyDescent="0.3">
      <c r="B118" s="1"/>
      <c r="C118" s="52"/>
    </row>
    <row r="119" spans="2:3" x14ac:dyDescent="0.3">
      <c r="B119" s="1"/>
      <c r="C119" s="52"/>
    </row>
    <row r="120" spans="2:3" x14ac:dyDescent="0.3">
      <c r="B120" s="1"/>
      <c r="C120" s="52"/>
    </row>
    <row r="121" spans="2:3" x14ac:dyDescent="0.3">
      <c r="B121" s="1"/>
      <c r="C121" s="52"/>
    </row>
    <row r="122" spans="2:3" x14ac:dyDescent="0.3">
      <c r="B122" s="1"/>
      <c r="C122" s="52"/>
    </row>
    <row r="123" spans="2:3" x14ac:dyDescent="0.3">
      <c r="B123" s="1"/>
      <c r="C123" s="52"/>
    </row>
    <row r="124" spans="2:3" x14ac:dyDescent="0.3">
      <c r="B124" s="1"/>
      <c r="C124" s="52"/>
    </row>
    <row r="125" spans="2:3" x14ac:dyDescent="0.3">
      <c r="B125" s="1"/>
      <c r="C125" s="52">
        <f>1969*10.764</f>
        <v>21194.315999999999</v>
      </c>
    </row>
    <row r="126" spans="2:3" x14ac:dyDescent="0.3">
      <c r="B126" s="1"/>
      <c r="C126" s="52"/>
    </row>
    <row r="127" spans="2:3" x14ac:dyDescent="0.3">
      <c r="B127" s="1"/>
      <c r="C127" s="52"/>
    </row>
    <row r="128" spans="2:3" x14ac:dyDescent="0.3">
      <c r="B128" s="1"/>
      <c r="C128" s="52"/>
    </row>
    <row r="129" spans="2:3" x14ac:dyDescent="0.3">
      <c r="B129" s="1"/>
      <c r="C129" s="52"/>
    </row>
    <row r="130" spans="2:3" x14ac:dyDescent="0.3">
      <c r="B130" s="1"/>
      <c r="C130" s="52"/>
    </row>
    <row r="131" spans="2:3" x14ac:dyDescent="0.3">
      <c r="B131" s="1"/>
      <c r="C131" s="52"/>
    </row>
    <row r="132" spans="2:3" x14ac:dyDescent="0.3">
      <c r="B132" s="1"/>
      <c r="C132" s="52"/>
    </row>
    <row r="133" spans="2:3" x14ac:dyDescent="0.3">
      <c r="B133" s="1"/>
      <c r="C133" s="52"/>
    </row>
    <row r="134" spans="2:3" x14ac:dyDescent="0.3">
      <c r="B134" s="1"/>
      <c r="C134" s="52"/>
    </row>
    <row r="135" spans="2:3" x14ac:dyDescent="0.3">
      <c r="B135" s="1"/>
      <c r="C135" s="52"/>
    </row>
    <row r="136" spans="2:3" x14ac:dyDescent="0.3">
      <c r="B136" s="1"/>
      <c r="C136" s="52"/>
    </row>
    <row r="137" spans="2:3" x14ac:dyDescent="0.3">
      <c r="B137" s="1"/>
      <c r="C137" s="52"/>
    </row>
    <row r="138" spans="2:3" x14ac:dyDescent="0.3">
      <c r="B138" s="1"/>
      <c r="C138" s="52"/>
    </row>
    <row r="139" spans="2:3" x14ac:dyDescent="0.3">
      <c r="B139" s="1"/>
      <c r="C139" s="52"/>
    </row>
    <row r="140" spans="2:3" x14ac:dyDescent="0.3">
      <c r="B140" s="1"/>
      <c r="C140" s="52"/>
    </row>
    <row r="141" spans="2:3" x14ac:dyDescent="0.3">
      <c r="B141" s="1"/>
      <c r="C141" s="52"/>
    </row>
    <row r="142" spans="2:3" x14ac:dyDescent="0.3">
      <c r="B142" s="1"/>
      <c r="C142" s="52"/>
    </row>
    <row r="143" spans="2:3" x14ac:dyDescent="0.3">
      <c r="B143" s="1"/>
      <c r="C143" s="52"/>
    </row>
    <row r="144" spans="2:3" x14ac:dyDescent="0.3">
      <c r="B144" s="1"/>
      <c r="C144" s="52"/>
    </row>
    <row r="145" spans="2:3" x14ac:dyDescent="0.3">
      <c r="B145" s="1"/>
      <c r="C145" s="52"/>
    </row>
    <row r="146" spans="2:3" x14ac:dyDescent="0.3">
      <c r="B146" s="1"/>
      <c r="C146" s="52"/>
    </row>
    <row r="147" spans="2:3" x14ac:dyDescent="0.3">
      <c r="B147" s="1"/>
      <c r="C147" s="52"/>
    </row>
    <row r="148" spans="2:3" x14ac:dyDescent="0.3">
      <c r="B148" s="1"/>
      <c r="C148" s="52"/>
    </row>
    <row r="149" spans="2:3" x14ac:dyDescent="0.3">
      <c r="B149" s="1"/>
      <c r="C149" s="52"/>
    </row>
    <row r="150" spans="2:3" x14ac:dyDescent="0.3">
      <c r="B150" s="1"/>
      <c r="C150" s="52"/>
    </row>
    <row r="151" spans="2:3" x14ac:dyDescent="0.3">
      <c r="B151" s="1"/>
      <c r="C151" s="52"/>
    </row>
    <row r="152" spans="2:3" x14ac:dyDescent="0.3">
      <c r="B152" s="1"/>
      <c r="C152" s="52"/>
    </row>
    <row r="153" spans="2:3" x14ac:dyDescent="0.3">
      <c r="B153" s="1"/>
      <c r="C153" s="52"/>
    </row>
    <row r="154" spans="2:3" x14ac:dyDescent="0.3">
      <c r="B154" s="1"/>
      <c r="C154" s="52"/>
    </row>
    <row r="155" spans="2:3" x14ac:dyDescent="0.3">
      <c r="B155" s="1"/>
      <c r="C155" s="52"/>
    </row>
    <row r="156" spans="2:3" x14ac:dyDescent="0.3">
      <c r="B156" s="1"/>
      <c r="C156" s="52"/>
    </row>
    <row r="157" spans="2:3" x14ac:dyDescent="0.3">
      <c r="B157" s="1"/>
      <c r="C157" s="52"/>
    </row>
    <row r="158" spans="2:3" x14ac:dyDescent="0.3">
      <c r="B158" s="1"/>
      <c r="C158" s="52"/>
    </row>
    <row r="159" spans="2:3" x14ac:dyDescent="0.3">
      <c r="B159" s="1"/>
      <c r="C159" s="52"/>
    </row>
    <row r="160" spans="2:3" x14ac:dyDescent="0.3">
      <c r="B160" s="1"/>
      <c r="C160" s="52"/>
    </row>
    <row r="161" spans="2:3" x14ac:dyDescent="0.3">
      <c r="B161" s="1"/>
      <c r="C161" s="52"/>
    </row>
    <row r="162" spans="2:3" x14ac:dyDescent="0.3">
      <c r="B162" s="1"/>
      <c r="C162" s="52"/>
    </row>
    <row r="163" spans="2:3" x14ac:dyDescent="0.3">
      <c r="B163" s="1"/>
      <c r="C163" s="52"/>
    </row>
    <row r="164" spans="2:3" x14ac:dyDescent="0.3">
      <c r="B164" s="1"/>
      <c r="C164" s="52"/>
    </row>
    <row r="165" spans="2:3" x14ac:dyDescent="0.3">
      <c r="B165" s="1"/>
      <c r="C165" s="52"/>
    </row>
    <row r="166" spans="2:3" x14ac:dyDescent="0.3">
      <c r="B166" s="1"/>
      <c r="C166" s="52"/>
    </row>
    <row r="167" spans="2:3" x14ac:dyDescent="0.3">
      <c r="B167" s="1"/>
      <c r="C167" s="52"/>
    </row>
    <row r="168" spans="2:3" x14ac:dyDescent="0.3">
      <c r="B168" s="1"/>
      <c r="C168" s="52"/>
    </row>
    <row r="169" spans="2:3" x14ac:dyDescent="0.3">
      <c r="B169" s="1"/>
      <c r="C169" s="52"/>
    </row>
    <row r="170" spans="2:3" x14ac:dyDescent="0.3">
      <c r="B170" s="1"/>
      <c r="C170" s="52"/>
    </row>
    <row r="171" spans="2:3" x14ac:dyDescent="0.3">
      <c r="B171" s="1"/>
      <c r="C171" s="52"/>
    </row>
    <row r="172" spans="2:3" x14ac:dyDescent="0.3">
      <c r="B172" s="1"/>
      <c r="C172" s="52"/>
    </row>
    <row r="173" spans="2:3" x14ac:dyDescent="0.3">
      <c r="B173" s="1"/>
      <c r="C173" s="52"/>
    </row>
    <row r="174" spans="2:3" x14ac:dyDescent="0.3">
      <c r="B174" s="1"/>
      <c r="C174" s="52"/>
    </row>
    <row r="175" spans="2:3" x14ac:dyDescent="0.3">
      <c r="B175" s="1"/>
      <c r="C175" s="52"/>
    </row>
    <row r="176" spans="2:3" x14ac:dyDescent="0.3">
      <c r="B176" s="1"/>
      <c r="C176" s="52"/>
    </row>
    <row r="177" spans="2:3" x14ac:dyDescent="0.3">
      <c r="B177" s="1"/>
      <c r="C177" s="52"/>
    </row>
    <row r="178" spans="2:3" x14ac:dyDescent="0.3">
      <c r="B178" s="1"/>
      <c r="C178" s="52"/>
    </row>
    <row r="179" spans="2:3" x14ac:dyDescent="0.3">
      <c r="B179" s="1"/>
      <c r="C179" s="52"/>
    </row>
    <row r="180" spans="2:3" x14ac:dyDescent="0.3">
      <c r="B180" s="1"/>
      <c r="C180" s="52"/>
    </row>
    <row r="181" spans="2:3" x14ac:dyDescent="0.3">
      <c r="B181" s="1"/>
      <c r="C181" s="52"/>
    </row>
    <row r="182" spans="2:3" x14ac:dyDescent="0.3">
      <c r="B182" s="1"/>
      <c r="C182" s="52"/>
    </row>
  </sheetData>
  <mergeCells count="6">
    <mergeCell ref="B37:C37"/>
    <mergeCell ref="B3:G3"/>
    <mergeCell ref="B4:G4"/>
    <mergeCell ref="B13:C13"/>
    <mergeCell ref="B27:C27"/>
    <mergeCell ref="B32:C32"/>
  </mergeCells>
  <pageMargins left="0" right="0" top="0" bottom="0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9F8C5-082E-4135-89E9-3D6E39E00D31}">
  <dimension ref="B1:P182"/>
  <sheetViews>
    <sheetView tabSelected="1" topLeftCell="A16" zoomScaleNormal="100" workbookViewId="0">
      <selection activeCell="C42" sqref="C42"/>
    </sheetView>
  </sheetViews>
  <sheetFormatPr defaultColWidth="20" defaultRowHeight="16.5" x14ac:dyDescent="0.3"/>
  <cols>
    <col min="1" max="1" width="6.7109375" style="1" customWidth="1"/>
    <col min="2" max="2" width="28.28515625" style="16" customWidth="1"/>
    <col min="3" max="3" width="14" style="61" customWidth="1"/>
    <col min="4" max="4" width="8.7109375" style="1" customWidth="1"/>
    <col min="5" max="5" width="9.42578125" style="1" customWidth="1"/>
    <col min="6" max="6" width="11.28515625" style="1" customWidth="1"/>
    <col min="7" max="7" width="16.7109375" style="4" customWidth="1"/>
    <col min="8" max="8" width="13.140625" style="4" customWidth="1"/>
    <col min="9" max="9" width="12.42578125" style="4" customWidth="1"/>
    <col min="10" max="10" width="11.85546875" style="4" customWidth="1"/>
    <col min="11" max="11" width="10.85546875" style="1" customWidth="1"/>
    <col min="12" max="12" width="14" style="4" customWidth="1"/>
    <col min="13" max="13" width="16" style="1" customWidth="1"/>
    <col min="14" max="14" width="17.28515625" style="4" customWidth="1"/>
    <col min="15" max="15" width="18.140625" style="4" customWidth="1"/>
    <col min="16" max="16384" width="20" style="1"/>
  </cols>
  <sheetData>
    <row r="1" spans="2:16" x14ac:dyDescent="0.3">
      <c r="C1" s="63"/>
    </row>
    <row r="2" spans="2:16" x14ac:dyDescent="0.3">
      <c r="B2" s="66"/>
      <c r="C2" s="64"/>
      <c r="D2" s="65"/>
      <c r="E2"/>
    </row>
    <row r="3" spans="2:16" ht="21.75" customHeight="1" x14ac:dyDescent="0.3">
      <c r="B3" s="104"/>
      <c r="C3" s="104"/>
      <c r="D3" s="104"/>
      <c r="E3" s="104"/>
      <c r="F3" s="104"/>
      <c r="G3" s="104"/>
    </row>
    <row r="4" spans="2:16" ht="29.25" customHeight="1" x14ac:dyDescent="0.3">
      <c r="B4" s="106" t="s">
        <v>39</v>
      </c>
      <c r="C4" s="106"/>
      <c r="D4" s="106"/>
      <c r="E4" s="106"/>
      <c r="F4" s="106"/>
      <c r="G4" s="106"/>
      <c r="H4" s="70"/>
      <c r="I4" s="1"/>
      <c r="J4" s="1"/>
      <c r="L4" s="1"/>
    </row>
    <row r="5" spans="2:16" ht="17.25" customHeight="1" x14ac:dyDescent="0.3">
      <c r="B5" s="70"/>
      <c r="C5" s="70"/>
      <c r="D5" s="70"/>
      <c r="E5" s="70"/>
      <c r="F5" s="70"/>
      <c r="G5" s="70"/>
      <c r="H5" s="70"/>
      <c r="I5" s="1"/>
      <c r="J5" s="1"/>
      <c r="L5" s="1"/>
    </row>
    <row r="6" spans="2:16" ht="15.75" customHeight="1" x14ac:dyDescent="0.3">
      <c r="B6" s="6" t="s">
        <v>11</v>
      </c>
      <c r="C6" s="52"/>
    </row>
    <row r="7" spans="2:16" x14ac:dyDescent="0.3">
      <c r="B7" s="12" t="s">
        <v>38</v>
      </c>
      <c r="C7" s="62"/>
      <c r="D7" s="38" t="s">
        <v>32</v>
      </c>
      <c r="G7" s="1"/>
      <c r="H7" s="1"/>
      <c r="I7" s="1"/>
      <c r="K7" s="4"/>
      <c r="M7" s="4"/>
      <c r="N7" s="1"/>
      <c r="O7" s="1"/>
    </row>
    <row r="8" spans="2:16" x14ac:dyDescent="0.3">
      <c r="B8" s="12" t="s">
        <v>38</v>
      </c>
      <c r="C8" s="62"/>
      <c r="D8" s="38" t="s">
        <v>32</v>
      </c>
      <c r="G8" s="1"/>
      <c r="H8" s="1"/>
      <c r="I8" s="1"/>
      <c r="K8" s="4"/>
      <c r="M8" s="4"/>
      <c r="N8" s="1"/>
      <c r="O8" s="1"/>
    </row>
    <row r="9" spans="2:16" x14ac:dyDescent="0.3">
      <c r="B9" s="83" t="s">
        <v>37</v>
      </c>
      <c r="C9" s="62">
        <v>4050</v>
      </c>
      <c r="D9" s="38" t="s">
        <v>32</v>
      </c>
      <c r="G9" s="1"/>
      <c r="H9" s="1"/>
      <c r="I9" s="1"/>
      <c r="K9" s="4"/>
      <c r="M9" s="4"/>
      <c r="N9" s="1"/>
      <c r="O9" s="1"/>
    </row>
    <row r="10" spans="2:16" x14ac:dyDescent="0.3">
      <c r="B10" s="13" t="s">
        <v>5</v>
      </c>
      <c r="C10" s="53">
        <v>8500</v>
      </c>
      <c r="D10" s="14"/>
      <c r="F10" s="74"/>
      <c r="G10" s="52"/>
      <c r="H10" s="1"/>
      <c r="K10" s="4"/>
      <c r="M10" s="4"/>
      <c r="N10" s="1"/>
      <c r="O10" s="1"/>
    </row>
    <row r="11" spans="2:16" x14ac:dyDescent="0.3">
      <c r="B11" s="39" t="s">
        <v>16</v>
      </c>
      <c r="C11" s="88">
        <f>C9*C10</f>
        <v>34425000</v>
      </c>
      <c r="D11" s="14"/>
      <c r="G11" s="18"/>
      <c r="H11" s="1"/>
      <c r="K11" s="4"/>
      <c r="M11" s="4"/>
      <c r="N11" s="1"/>
      <c r="O11" s="1"/>
    </row>
    <row r="12" spans="2:16" ht="20.25" customHeight="1" x14ac:dyDescent="0.3">
      <c r="B12" s="40"/>
      <c r="C12" s="55"/>
      <c r="D12" s="41"/>
      <c r="F12" s="18"/>
      <c r="G12" s="20"/>
      <c r="H12" s="1"/>
      <c r="K12" s="4"/>
      <c r="M12" s="4"/>
      <c r="N12" s="1"/>
      <c r="O12" s="1"/>
    </row>
    <row r="13" spans="2:16" ht="33" customHeight="1" x14ac:dyDescent="0.3">
      <c r="B13" s="105" t="s">
        <v>46</v>
      </c>
      <c r="C13" s="105"/>
      <c r="E13" s="17"/>
    </row>
    <row r="14" spans="2:16" s="2" customFormat="1" ht="51" x14ac:dyDescent="0.2">
      <c r="B14" s="42" t="s">
        <v>17</v>
      </c>
      <c r="C14" s="56" t="s">
        <v>28</v>
      </c>
      <c r="D14" s="42" t="s">
        <v>0</v>
      </c>
      <c r="E14" s="42" t="s">
        <v>1</v>
      </c>
      <c r="F14" s="42" t="s">
        <v>2</v>
      </c>
      <c r="G14" s="42" t="s">
        <v>18</v>
      </c>
      <c r="H14" s="42" t="s">
        <v>31</v>
      </c>
      <c r="I14" s="42" t="s">
        <v>19</v>
      </c>
      <c r="J14" s="42" t="s">
        <v>3</v>
      </c>
      <c r="K14" s="42" t="s">
        <v>4</v>
      </c>
      <c r="L14" s="42" t="s">
        <v>14</v>
      </c>
      <c r="M14" s="42" t="s">
        <v>20</v>
      </c>
      <c r="N14" s="42" t="s">
        <v>15</v>
      </c>
      <c r="O14" s="42" t="s">
        <v>21</v>
      </c>
      <c r="P14" s="2" t="s">
        <v>34</v>
      </c>
    </row>
    <row r="15" spans="2:16" s="22" customFormat="1" x14ac:dyDescent="0.2">
      <c r="B15" s="21"/>
      <c r="C15" s="56" t="s">
        <v>36</v>
      </c>
      <c r="D15" s="42"/>
      <c r="E15" s="42"/>
      <c r="F15" s="42"/>
      <c r="G15" s="3" t="s">
        <v>22</v>
      </c>
      <c r="H15" s="42"/>
      <c r="I15" s="42"/>
      <c r="J15" s="3"/>
      <c r="K15" s="3"/>
      <c r="L15" s="3" t="s">
        <v>22</v>
      </c>
      <c r="M15" s="3" t="s">
        <v>22</v>
      </c>
      <c r="N15" s="3" t="s">
        <v>22</v>
      </c>
      <c r="O15" s="3" t="s">
        <v>22</v>
      </c>
    </row>
    <row r="16" spans="2:16" s="22" customFormat="1" x14ac:dyDescent="0.3">
      <c r="B16" s="45" t="s">
        <v>40</v>
      </c>
      <c r="C16" s="86">
        <v>1757</v>
      </c>
      <c r="D16" s="23">
        <v>1997</v>
      </c>
      <c r="E16" s="23">
        <v>2024</v>
      </c>
      <c r="F16" s="44">
        <v>50</v>
      </c>
      <c r="G16" s="44">
        <v>11500</v>
      </c>
      <c r="H16" s="44">
        <f t="shared" ref="H16:H21" si="0">E16-D16</f>
        <v>27</v>
      </c>
      <c r="I16" s="44">
        <f t="shared" ref="I16:I21" si="1">F16-H16</f>
        <v>23</v>
      </c>
      <c r="J16" s="44">
        <f t="shared" ref="J16:J21" si="2">IF(H16&gt;=5,90*H16/F16,0)</f>
        <v>48.6</v>
      </c>
      <c r="K16" s="44">
        <f t="shared" ref="K16:K25" si="3">G16/100*J16</f>
        <v>5589</v>
      </c>
      <c r="L16" s="44">
        <f t="shared" ref="L16:L25" si="4">ROUND((G16-K16),0)</f>
        <v>5911</v>
      </c>
      <c r="M16" s="44">
        <f t="shared" ref="M16:M24" si="5">O16-N16</f>
        <v>9819873</v>
      </c>
      <c r="N16" s="44">
        <f t="shared" ref="N16:N24" si="6">ROUND(L16*C16,0)</f>
        <v>10385627</v>
      </c>
      <c r="O16" s="44">
        <f t="shared" ref="O16:O24" si="7">ROUND(G16*C16,0)</f>
        <v>20205500</v>
      </c>
    </row>
    <row r="17" spans="2:16" s="22" customFormat="1" x14ac:dyDescent="0.3">
      <c r="B17" s="45" t="s">
        <v>41</v>
      </c>
      <c r="C17" s="86">
        <v>91</v>
      </c>
      <c r="D17" s="23">
        <v>1997</v>
      </c>
      <c r="E17" s="23">
        <v>2024</v>
      </c>
      <c r="F17" s="44">
        <v>50</v>
      </c>
      <c r="G17" s="44">
        <v>8000</v>
      </c>
      <c r="H17" s="44">
        <f t="shared" si="0"/>
        <v>27</v>
      </c>
      <c r="I17" s="44">
        <f t="shared" si="1"/>
        <v>23</v>
      </c>
      <c r="J17" s="44">
        <f t="shared" si="2"/>
        <v>48.6</v>
      </c>
      <c r="K17" s="44">
        <f t="shared" si="3"/>
        <v>3888</v>
      </c>
      <c r="L17" s="44">
        <f t="shared" si="4"/>
        <v>4112</v>
      </c>
      <c r="M17" s="44">
        <f t="shared" si="5"/>
        <v>353808</v>
      </c>
      <c r="N17" s="44">
        <f t="shared" si="6"/>
        <v>374192</v>
      </c>
      <c r="O17" s="44">
        <f t="shared" si="7"/>
        <v>728000</v>
      </c>
    </row>
    <row r="18" spans="2:16" s="22" customFormat="1" x14ac:dyDescent="0.3">
      <c r="B18" s="45" t="s">
        <v>42</v>
      </c>
      <c r="C18" s="86">
        <v>123</v>
      </c>
      <c r="D18" s="23">
        <v>1997</v>
      </c>
      <c r="E18" s="23">
        <v>2024</v>
      </c>
      <c r="F18" s="44">
        <v>50</v>
      </c>
      <c r="G18" s="44">
        <v>11500</v>
      </c>
      <c r="H18" s="44">
        <f t="shared" si="0"/>
        <v>27</v>
      </c>
      <c r="I18" s="44">
        <f t="shared" si="1"/>
        <v>23</v>
      </c>
      <c r="J18" s="44">
        <f t="shared" si="2"/>
        <v>48.6</v>
      </c>
      <c r="K18" s="44">
        <f t="shared" si="3"/>
        <v>5589</v>
      </c>
      <c r="L18" s="44">
        <f t="shared" si="4"/>
        <v>5911</v>
      </c>
      <c r="M18" s="44">
        <f t="shared" si="5"/>
        <v>687447</v>
      </c>
      <c r="N18" s="44">
        <f t="shared" si="6"/>
        <v>727053</v>
      </c>
      <c r="O18" s="44">
        <f t="shared" si="7"/>
        <v>1414500</v>
      </c>
    </row>
    <row r="19" spans="2:16" s="22" customFormat="1" x14ac:dyDescent="0.3">
      <c r="B19" s="45" t="s">
        <v>43</v>
      </c>
      <c r="C19" s="86">
        <v>15</v>
      </c>
      <c r="D19" s="23">
        <v>1997</v>
      </c>
      <c r="E19" s="23">
        <v>2024</v>
      </c>
      <c r="F19" s="44">
        <v>50</v>
      </c>
      <c r="G19" s="44">
        <v>11500</v>
      </c>
      <c r="H19" s="44">
        <f t="shared" si="0"/>
        <v>27</v>
      </c>
      <c r="I19" s="44">
        <f t="shared" si="1"/>
        <v>23</v>
      </c>
      <c r="J19" s="44">
        <f t="shared" si="2"/>
        <v>48.6</v>
      </c>
      <c r="K19" s="44">
        <f t="shared" si="3"/>
        <v>5589</v>
      </c>
      <c r="L19" s="44">
        <f t="shared" si="4"/>
        <v>5911</v>
      </c>
      <c r="M19" s="44">
        <f t="shared" si="5"/>
        <v>83835</v>
      </c>
      <c r="N19" s="44">
        <f t="shared" si="6"/>
        <v>88665</v>
      </c>
      <c r="O19" s="44">
        <f t="shared" si="7"/>
        <v>172500</v>
      </c>
    </row>
    <row r="20" spans="2:16" s="22" customFormat="1" x14ac:dyDescent="0.3">
      <c r="B20" s="45" t="s">
        <v>44</v>
      </c>
      <c r="C20" s="86">
        <v>14.75</v>
      </c>
      <c r="D20" s="23">
        <v>1997</v>
      </c>
      <c r="E20" s="23">
        <v>2024</v>
      </c>
      <c r="F20" s="44">
        <v>50</v>
      </c>
      <c r="G20" s="44">
        <v>6000</v>
      </c>
      <c r="H20" s="44">
        <f t="shared" si="0"/>
        <v>27</v>
      </c>
      <c r="I20" s="44">
        <f t="shared" si="1"/>
        <v>23</v>
      </c>
      <c r="J20" s="44">
        <f t="shared" si="2"/>
        <v>48.6</v>
      </c>
      <c r="K20" s="44">
        <f t="shared" si="3"/>
        <v>2916</v>
      </c>
      <c r="L20" s="44">
        <f t="shared" si="4"/>
        <v>3084</v>
      </c>
      <c r="M20" s="44">
        <f t="shared" si="5"/>
        <v>43011</v>
      </c>
      <c r="N20" s="44">
        <f t="shared" si="6"/>
        <v>45489</v>
      </c>
      <c r="O20" s="44">
        <f t="shared" si="7"/>
        <v>88500</v>
      </c>
    </row>
    <row r="21" spans="2:16" s="22" customFormat="1" x14ac:dyDescent="0.3">
      <c r="B21" s="45" t="s">
        <v>45</v>
      </c>
      <c r="C21" s="86">
        <v>9</v>
      </c>
      <c r="D21" s="23">
        <v>1997</v>
      </c>
      <c r="E21" s="23">
        <v>2024</v>
      </c>
      <c r="F21" s="44">
        <v>50</v>
      </c>
      <c r="G21" s="44">
        <v>6000</v>
      </c>
      <c r="H21" s="44">
        <f t="shared" si="0"/>
        <v>27</v>
      </c>
      <c r="I21" s="44">
        <f t="shared" si="1"/>
        <v>23</v>
      </c>
      <c r="J21" s="44">
        <f t="shared" si="2"/>
        <v>48.6</v>
      </c>
      <c r="K21" s="44">
        <f t="shared" si="3"/>
        <v>2916</v>
      </c>
      <c r="L21" s="44">
        <f t="shared" si="4"/>
        <v>3084</v>
      </c>
      <c r="M21" s="44">
        <f t="shared" si="5"/>
        <v>26244</v>
      </c>
      <c r="N21" s="44">
        <f t="shared" si="6"/>
        <v>27756</v>
      </c>
      <c r="O21" s="44">
        <f t="shared" si="7"/>
        <v>54000</v>
      </c>
    </row>
    <row r="22" spans="2:16" s="22" customFormat="1" x14ac:dyDescent="0.3">
      <c r="B22" s="45"/>
      <c r="C22" s="86"/>
      <c r="D22" s="23"/>
      <c r="E22" s="23"/>
      <c r="F22" s="44"/>
      <c r="G22" s="44"/>
      <c r="H22" s="44"/>
      <c r="I22" s="44"/>
      <c r="J22" s="44"/>
      <c r="K22" s="44">
        <f t="shared" si="3"/>
        <v>0</v>
      </c>
      <c r="L22" s="44">
        <f t="shared" si="4"/>
        <v>0</v>
      </c>
      <c r="M22" s="44">
        <f t="shared" si="5"/>
        <v>0</v>
      </c>
      <c r="N22" s="44">
        <f t="shared" si="6"/>
        <v>0</v>
      </c>
      <c r="O22" s="44">
        <f t="shared" si="7"/>
        <v>0</v>
      </c>
    </row>
    <row r="23" spans="2:16" s="22" customFormat="1" x14ac:dyDescent="0.3">
      <c r="B23" s="45"/>
      <c r="C23" s="86"/>
      <c r="D23" s="23"/>
      <c r="E23" s="23"/>
      <c r="F23" s="44"/>
      <c r="G23" s="44"/>
      <c r="H23" s="44"/>
      <c r="I23" s="44"/>
      <c r="J23" s="44"/>
      <c r="K23" s="44">
        <f t="shared" si="3"/>
        <v>0</v>
      </c>
      <c r="L23" s="44">
        <f t="shared" si="4"/>
        <v>0</v>
      </c>
      <c r="M23" s="44">
        <f t="shared" si="5"/>
        <v>0</v>
      </c>
      <c r="N23" s="44">
        <f t="shared" si="6"/>
        <v>0</v>
      </c>
      <c r="O23" s="44">
        <f t="shared" si="7"/>
        <v>0</v>
      </c>
    </row>
    <row r="24" spans="2:16" s="22" customFormat="1" x14ac:dyDescent="0.3">
      <c r="B24" s="45"/>
      <c r="C24" s="86"/>
      <c r="D24" s="23"/>
      <c r="E24" s="23"/>
      <c r="F24" s="44"/>
      <c r="G24" s="44"/>
      <c r="H24" s="44">
        <f t="shared" ref="H24" si="8">E24-D24</f>
        <v>0</v>
      </c>
      <c r="I24" s="44">
        <f t="shared" ref="I24" si="9">F24-H24</f>
        <v>0</v>
      </c>
      <c r="J24" s="44">
        <f t="shared" ref="J24" si="10">IF(H24&gt;=5,90*H24/F24,0)</f>
        <v>0</v>
      </c>
      <c r="K24" s="44">
        <f t="shared" si="3"/>
        <v>0</v>
      </c>
      <c r="L24" s="44">
        <f t="shared" si="4"/>
        <v>0</v>
      </c>
      <c r="M24" s="44">
        <f t="shared" si="5"/>
        <v>0</v>
      </c>
      <c r="N24" s="44">
        <f t="shared" si="6"/>
        <v>0</v>
      </c>
      <c r="O24" s="44">
        <f t="shared" si="7"/>
        <v>0</v>
      </c>
    </row>
    <row r="25" spans="2:16" s="26" customFormat="1" x14ac:dyDescent="0.3">
      <c r="B25" s="25" t="s">
        <v>33</v>
      </c>
      <c r="C25" s="57">
        <f>SUM(C16:C24)</f>
        <v>2009.75</v>
      </c>
      <c r="D25" s="45"/>
      <c r="E25" s="23"/>
      <c r="F25" s="44"/>
      <c r="G25" s="44"/>
      <c r="H25" s="44"/>
      <c r="I25" s="44"/>
      <c r="J25" s="44"/>
      <c r="K25" s="44">
        <f t="shared" si="3"/>
        <v>0</v>
      </c>
      <c r="L25" s="44">
        <f t="shared" si="4"/>
        <v>0</v>
      </c>
      <c r="M25" s="89">
        <f>SUM(M16:M24)</f>
        <v>11014218</v>
      </c>
      <c r="N25" s="89">
        <f>SUM(N16:N24)</f>
        <v>11648782</v>
      </c>
      <c r="O25" s="89">
        <f>SUM(O16:O24)</f>
        <v>22663000</v>
      </c>
      <c r="P25" s="76"/>
    </row>
    <row r="26" spans="2:16" s="26" customFormat="1" ht="18.75" customHeight="1" x14ac:dyDescent="0.3">
      <c r="B26" s="47"/>
      <c r="C26" s="58"/>
      <c r="D26" s="48"/>
      <c r="E26" s="48"/>
      <c r="F26" s="49"/>
      <c r="G26" s="50"/>
      <c r="H26" s="51"/>
      <c r="I26" s="51"/>
      <c r="J26" s="51"/>
      <c r="K26" s="51"/>
      <c r="L26" s="51"/>
    </row>
    <row r="27" spans="2:16" x14ac:dyDescent="0.3">
      <c r="B27" s="99" t="s">
        <v>23</v>
      </c>
      <c r="C27" s="99"/>
      <c r="D27" s="24"/>
      <c r="E27" s="24"/>
      <c r="G27" s="71"/>
      <c r="H27" s="29"/>
      <c r="I27" s="1"/>
      <c r="J27" s="1"/>
      <c r="L27" s="1"/>
      <c r="N27" s="1"/>
      <c r="O27" s="1"/>
      <c r="P27" s="19"/>
    </row>
    <row r="28" spans="2:16" x14ac:dyDescent="0.3">
      <c r="B28" s="12" t="s">
        <v>24</v>
      </c>
      <c r="C28" s="72"/>
      <c r="D28" s="24"/>
      <c r="E28" s="4"/>
      <c r="F28" s="71"/>
      <c r="H28" s="85"/>
      <c r="I28" s="1"/>
      <c r="J28" s="1"/>
      <c r="L28" s="1"/>
      <c r="M28" s="79"/>
      <c r="N28" s="79">
        <v>4050</v>
      </c>
      <c r="O28" s="1">
        <v>1030</v>
      </c>
      <c r="P28" s="87">
        <f>N28*O28</f>
        <v>4171500</v>
      </c>
    </row>
    <row r="29" spans="2:16" x14ac:dyDescent="0.3">
      <c r="B29" s="13" t="s">
        <v>5</v>
      </c>
      <c r="C29" s="73"/>
      <c r="D29" s="24"/>
      <c r="E29" s="24"/>
      <c r="G29" s="29"/>
      <c r="H29" s="29"/>
      <c r="I29" s="26"/>
      <c r="J29" s="26"/>
      <c r="K29" s="26"/>
      <c r="L29" s="26"/>
      <c r="N29" s="78"/>
      <c r="O29" s="1"/>
      <c r="P29" s="87">
        <f>N25</f>
        <v>11648782</v>
      </c>
    </row>
    <row r="30" spans="2:16" x14ac:dyDescent="0.3">
      <c r="B30" s="13" t="s">
        <v>6</v>
      </c>
      <c r="C30" s="72">
        <f>ROUND((C28*C29),0)</f>
        <v>0</v>
      </c>
      <c r="D30" s="24"/>
      <c r="E30" s="82"/>
      <c r="G30" s="29"/>
      <c r="H30" s="29"/>
      <c r="I30" s="1"/>
      <c r="J30" s="1"/>
      <c r="L30" s="19"/>
      <c r="M30" s="19"/>
      <c r="N30" s="19"/>
      <c r="O30" s="1"/>
      <c r="P30" s="87">
        <f>SUM(P28:P29)</f>
        <v>15820282</v>
      </c>
    </row>
    <row r="31" spans="2:16" x14ac:dyDescent="0.3">
      <c r="B31" s="27"/>
      <c r="C31" s="59"/>
      <c r="D31" s="24"/>
      <c r="E31" s="46"/>
      <c r="G31" s="80"/>
      <c r="H31" s="80"/>
      <c r="I31" s="1"/>
      <c r="J31" s="26"/>
      <c r="K31" s="26"/>
      <c r="L31" s="1"/>
      <c r="N31" s="1"/>
      <c r="O31" s="1"/>
    </row>
    <row r="32" spans="2:16" ht="16.5" customHeight="1" x14ac:dyDescent="0.3">
      <c r="B32" s="100" t="s">
        <v>13</v>
      </c>
      <c r="C32" s="101"/>
      <c r="D32" s="24"/>
      <c r="E32" s="28"/>
      <c r="F32" s="11"/>
      <c r="G32" s="68"/>
      <c r="H32" s="67"/>
      <c r="I32" s="1"/>
      <c r="J32" s="1"/>
      <c r="L32" s="1"/>
      <c r="M32" s="77"/>
      <c r="N32" s="1"/>
      <c r="O32" s="1"/>
    </row>
    <row r="33" spans="2:16" x14ac:dyDescent="0.3">
      <c r="B33" s="12" t="s">
        <v>9</v>
      </c>
      <c r="C33" s="54">
        <f>C9-C25</f>
        <v>2040.25</v>
      </c>
      <c r="D33" s="30"/>
      <c r="E33" s="4"/>
      <c r="F33" s="11"/>
      <c r="H33" s="1"/>
      <c r="I33" s="1"/>
      <c r="J33" s="1"/>
      <c r="L33" s="1"/>
      <c r="M33" s="77"/>
      <c r="N33" s="1"/>
      <c r="O33" s="1"/>
    </row>
    <row r="34" spans="2:16" x14ac:dyDescent="0.3">
      <c r="B34" s="13" t="s">
        <v>5</v>
      </c>
      <c r="C34" s="53">
        <f>C35/C33</f>
        <v>1470.408038230609</v>
      </c>
      <c r="D34" s="17"/>
      <c r="E34" s="4"/>
      <c r="H34" s="1"/>
      <c r="I34" s="1"/>
      <c r="J34" s="1"/>
      <c r="L34" s="1"/>
      <c r="N34" s="1"/>
      <c r="O34" s="1"/>
    </row>
    <row r="35" spans="2:16" x14ac:dyDescent="0.3">
      <c r="B35" s="13" t="s">
        <v>6</v>
      </c>
      <c r="C35" s="88">
        <f>C41</f>
        <v>3000000</v>
      </c>
      <c r="D35" s="5"/>
      <c r="E35" s="4"/>
      <c r="H35" s="1"/>
      <c r="I35" s="1"/>
      <c r="J35" s="1"/>
      <c r="L35" s="1"/>
      <c r="M35" s="26"/>
      <c r="O35" s="1"/>
    </row>
    <row r="36" spans="2:16" x14ac:dyDescent="0.3">
      <c r="C36" s="60"/>
      <c r="D36" s="5"/>
      <c r="E36" s="5"/>
      <c r="G36" s="11"/>
      <c r="I36" s="7"/>
      <c r="J36" s="7"/>
      <c r="M36" s="77"/>
      <c r="N36" s="1"/>
    </row>
    <row r="37" spans="2:16" x14ac:dyDescent="0.3">
      <c r="B37" s="102" t="s">
        <v>47</v>
      </c>
      <c r="C37" s="103"/>
      <c r="D37" s="11"/>
      <c r="E37" s="4"/>
      <c r="F37" s="7"/>
      <c r="G37" s="7"/>
      <c r="H37" s="1"/>
      <c r="J37" s="11"/>
      <c r="K37" s="4"/>
      <c r="M37" s="26"/>
      <c r="O37" s="1"/>
    </row>
    <row r="38" spans="2:16" x14ac:dyDescent="0.3">
      <c r="B38" s="31" t="s">
        <v>11</v>
      </c>
      <c r="C38" s="88">
        <f>C11</f>
        <v>34425000</v>
      </c>
      <c r="D38" s="9"/>
      <c r="E38" s="9"/>
      <c r="F38" s="10"/>
      <c r="G38" s="10"/>
      <c r="H38" s="1"/>
      <c r="J38" s="8"/>
      <c r="K38" s="4"/>
      <c r="M38" s="77"/>
      <c r="N38" s="1"/>
      <c r="O38" s="1"/>
    </row>
    <row r="39" spans="2:16" x14ac:dyDescent="0.3">
      <c r="B39" s="31" t="s">
        <v>12</v>
      </c>
      <c r="C39" s="88">
        <f>N25</f>
        <v>11648782</v>
      </c>
      <c r="D39" s="9"/>
      <c r="E39" s="9"/>
      <c r="F39" s="75"/>
      <c r="J39" s="10"/>
      <c r="K39" s="4"/>
      <c r="M39" s="77"/>
      <c r="N39" s="1"/>
      <c r="P39" s="4"/>
    </row>
    <row r="40" spans="2:16" x14ac:dyDescent="0.3">
      <c r="B40" s="31" t="s">
        <v>25</v>
      </c>
      <c r="C40" s="88"/>
      <c r="D40" s="9"/>
      <c r="E40" s="9"/>
      <c r="F40" s="10"/>
      <c r="G40" s="10"/>
      <c r="J40" s="10"/>
      <c r="K40" s="4"/>
      <c r="M40" s="77"/>
      <c r="N40" s="1"/>
      <c r="O40" s="1"/>
    </row>
    <row r="41" spans="2:16" x14ac:dyDescent="0.3">
      <c r="B41" s="31" t="s">
        <v>10</v>
      </c>
      <c r="C41" s="88">
        <v>3000000</v>
      </c>
      <c r="D41" s="9"/>
      <c r="E41" s="9"/>
      <c r="F41" s="10"/>
      <c r="G41" s="10"/>
      <c r="H41" s="1"/>
      <c r="J41" s="10"/>
      <c r="K41" s="4"/>
      <c r="M41" s="4"/>
      <c r="N41" s="1"/>
      <c r="O41" s="1"/>
    </row>
    <row r="42" spans="2:16" x14ac:dyDescent="0.3">
      <c r="B42" s="32" t="s">
        <v>29</v>
      </c>
      <c r="C42" s="90">
        <f>C38+C39+C40+C41</f>
        <v>49073782</v>
      </c>
      <c r="D42" s="8"/>
      <c r="E42" s="4"/>
      <c r="F42" s="15"/>
      <c r="G42" s="4" t="s">
        <v>30</v>
      </c>
      <c r="J42" s="1"/>
      <c r="K42" s="4"/>
      <c r="M42" s="4"/>
      <c r="N42" s="1"/>
      <c r="O42" s="1"/>
    </row>
    <row r="43" spans="2:16" x14ac:dyDescent="0.3">
      <c r="B43" s="32" t="s">
        <v>7</v>
      </c>
      <c r="C43" s="90">
        <f>ROUND(C42*0.9,0)</f>
        <v>44166404</v>
      </c>
      <c r="D43" s="8"/>
      <c r="E43" s="4"/>
      <c r="J43" s="1"/>
      <c r="K43" s="4"/>
      <c r="M43" s="4"/>
      <c r="N43" s="1"/>
      <c r="O43" s="1"/>
    </row>
    <row r="44" spans="2:16" x14ac:dyDescent="0.3">
      <c r="B44" s="32" t="s">
        <v>8</v>
      </c>
      <c r="C44" s="90">
        <f>MROUND(C42*80%,1)</f>
        <v>39259026</v>
      </c>
      <c r="D44" s="8"/>
      <c r="E44" s="4"/>
      <c r="F44" s="15"/>
      <c r="G44" s="15"/>
      <c r="J44" s="1"/>
      <c r="K44" s="4"/>
      <c r="M44" s="4"/>
      <c r="N44" s="1"/>
      <c r="O44" s="1"/>
    </row>
    <row r="45" spans="2:16" x14ac:dyDescent="0.3">
      <c r="B45" s="32" t="s">
        <v>26</v>
      </c>
      <c r="C45" s="90">
        <f>C39*0.85</f>
        <v>9901464.6999999993</v>
      </c>
      <c r="D45" s="4"/>
      <c r="E45" s="4"/>
      <c r="F45" s="4"/>
      <c r="J45" s="1"/>
      <c r="K45" s="4"/>
      <c r="M45" s="33"/>
      <c r="N45" s="1"/>
      <c r="O45" s="1"/>
    </row>
    <row r="46" spans="2:16" x14ac:dyDescent="0.3">
      <c r="B46" s="31" t="s">
        <v>27</v>
      </c>
      <c r="C46" s="69"/>
      <c r="D46" s="4"/>
      <c r="E46" s="4"/>
      <c r="F46" s="4"/>
      <c r="J46" s="1"/>
      <c r="K46" s="4"/>
      <c r="M46" s="33"/>
      <c r="N46" s="1"/>
      <c r="O46" s="1"/>
    </row>
    <row r="47" spans="2:16" x14ac:dyDescent="0.3">
      <c r="B47" s="1"/>
      <c r="F47" s="75"/>
    </row>
    <row r="48" spans="2:16" x14ac:dyDescent="0.3">
      <c r="B48" s="1"/>
      <c r="F48" s="75"/>
      <c r="M48" s="34"/>
    </row>
    <row r="49" spans="2:13" x14ac:dyDescent="0.3">
      <c r="B49" s="1"/>
      <c r="M49" s="34"/>
    </row>
    <row r="50" spans="2:13" x14ac:dyDescent="0.3">
      <c r="B50" s="1"/>
      <c r="M50" s="34"/>
    </row>
    <row r="51" spans="2:13" x14ac:dyDescent="0.3">
      <c r="B51" s="1"/>
      <c r="M51" s="34"/>
    </row>
    <row r="52" spans="2:13" x14ac:dyDescent="0.3">
      <c r="B52" s="1"/>
      <c r="M52" s="34"/>
    </row>
    <row r="53" spans="2:13" ht="16.5" customHeight="1" x14ac:dyDescent="0.3">
      <c r="B53" s="1"/>
      <c r="M53" s="34"/>
    </row>
    <row r="54" spans="2:13" x14ac:dyDescent="0.3">
      <c r="B54" s="1"/>
      <c r="M54" s="34"/>
    </row>
    <row r="55" spans="2:13" x14ac:dyDescent="0.3">
      <c r="B55" s="1"/>
    </row>
    <row r="56" spans="2:13" x14ac:dyDescent="0.3">
      <c r="B56" s="1"/>
    </row>
    <row r="57" spans="2:13" x14ac:dyDescent="0.3">
      <c r="B57" s="1"/>
      <c r="C57" s="52"/>
    </row>
    <row r="58" spans="2:13" x14ac:dyDescent="0.3">
      <c r="B58" s="1"/>
      <c r="C58" s="52"/>
    </row>
    <row r="59" spans="2:13" x14ac:dyDescent="0.3">
      <c r="B59" s="1"/>
      <c r="C59" s="52"/>
    </row>
    <row r="60" spans="2:13" x14ac:dyDescent="0.3">
      <c r="B60" s="1"/>
    </row>
    <row r="61" spans="2:13" x14ac:dyDescent="0.3">
      <c r="B61" s="1"/>
      <c r="C61" s="52"/>
    </row>
    <row r="62" spans="2:13" x14ac:dyDescent="0.3">
      <c r="B62" s="1"/>
      <c r="C62" s="52"/>
      <c r="F62" s="15"/>
      <c r="G62" s="15"/>
    </row>
    <row r="63" spans="2:13" x14ac:dyDescent="0.3">
      <c r="B63" s="1"/>
      <c r="C63" s="52"/>
    </row>
    <row r="64" spans="2:13" x14ac:dyDescent="0.3">
      <c r="B64" s="1"/>
      <c r="C64" s="52"/>
    </row>
    <row r="65" spans="2:11" x14ac:dyDescent="0.3">
      <c r="B65" s="1"/>
      <c r="C65" s="52"/>
    </row>
    <row r="66" spans="2:11" x14ac:dyDescent="0.3">
      <c r="B66" s="1"/>
      <c r="C66" s="52"/>
      <c r="G66" s="35"/>
      <c r="H66" s="35"/>
      <c r="I66" s="35"/>
      <c r="J66" s="35"/>
      <c r="K66" s="6"/>
    </row>
    <row r="67" spans="2:11" x14ac:dyDescent="0.3">
      <c r="B67" s="1"/>
      <c r="C67" s="52"/>
      <c r="G67" s="33"/>
      <c r="H67" s="1"/>
      <c r="I67" s="33"/>
      <c r="J67" s="33"/>
    </row>
    <row r="68" spans="2:11" x14ac:dyDescent="0.3">
      <c r="B68" s="1"/>
      <c r="C68" s="52"/>
      <c r="G68" s="33"/>
      <c r="H68" s="33"/>
      <c r="I68" s="43"/>
      <c r="J68" s="43"/>
    </row>
    <row r="69" spans="2:11" x14ac:dyDescent="0.3">
      <c r="B69" s="1"/>
      <c r="C69" s="52"/>
      <c r="G69" s="33"/>
      <c r="H69" s="33"/>
      <c r="I69" s="33"/>
      <c r="J69" s="33"/>
    </row>
    <row r="70" spans="2:11" x14ac:dyDescent="0.3">
      <c r="B70" s="1"/>
      <c r="C70" s="52"/>
      <c r="G70" s="33"/>
      <c r="H70" s="36"/>
      <c r="I70" s="33"/>
      <c r="J70" s="33"/>
    </row>
    <row r="71" spans="2:11" x14ac:dyDescent="0.3">
      <c r="B71" s="1"/>
      <c r="C71" s="52"/>
      <c r="G71" s="33"/>
      <c r="H71" s="33"/>
      <c r="I71" s="33"/>
      <c r="J71" s="33"/>
    </row>
    <row r="72" spans="2:11" x14ac:dyDescent="0.3">
      <c r="B72" s="1"/>
      <c r="C72" s="52"/>
      <c r="G72" s="33"/>
      <c r="H72" s="33"/>
      <c r="I72" s="33"/>
      <c r="J72" s="33"/>
    </row>
    <row r="73" spans="2:11" x14ac:dyDescent="0.3">
      <c r="B73" s="1"/>
      <c r="C73" s="52"/>
      <c r="G73" s="33"/>
      <c r="H73" s="33"/>
      <c r="I73" s="33"/>
      <c r="J73" s="33"/>
    </row>
    <row r="74" spans="2:11" x14ac:dyDescent="0.3">
      <c r="B74" s="1"/>
      <c r="C74" s="52"/>
      <c r="G74" s="33"/>
      <c r="H74" s="33"/>
      <c r="I74" s="33"/>
      <c r="J74" s="33"/>
    </row>
    <row r="75" spans="2:11" x14ac:dyDescent="0.3">
      <c r="B75" s="1"/>
      <c r="C75" s="52"/>
      <c r="G75" s="33"/>
      <c r="H75" s="33"/>
      <c r="I75" s="33"/>
      <c r="J75" s="33"/>
    </row>
    <row r="76" spans="2:11" x14ac:dyDescent="0.3">
      <c r="B76" s="1"/>
      <c r="C76" s="52"/>
      <c r="G76" s="33"/>
      <c r="H76" s="33"/>
      <c r="I76" s="33"/>
      <c r="J76" s="33"/>
    </row>
    <row r="77" spans="2:11" x14ac:dyDescent="0.3">
      <c r="B77" s="1"/>
      <c r="C77" s="52"/>
    </row>
    <row r="78" spans="2:11" x14ac:dyDescent="0.3">
      <c r="B78" s="1"/>
      <c r="C78" s="52"/>
    </row>
    <row r="79" spans="2:11" x14ac:dyDescent="0.3">
      <c r="B79" s="1"/>
      <c r="C79" s="52"/>
    </row>
    <row r="80" spans="2:11" x14ac:dyDescent="0.3">
      <c r="B80" s="1"/>
      <c r="C80" s="52"/>
    </row>
    <row r="81" spans="2:7" x14ac:dyDescent="0.3">
      <c r="B81" s="1"/>
      <c r="C81" s="52"/>
    </row>
    <row r="82" spans="2:7" x14ac:dyDescent="0.3">
      <c r="B82" s="1"/>
      <c r="C82" s="52"/>
      <c r="G82" s="37"/>
    </row>
    <row r="83" spans="2:7" x14ac:dyDescent="0.3">
      <c r="B83" s="1"/>
      <c r="C83" s="52"/>
      <c r="G83" s="37"/>
    </row>
    <row r="84" spans="2:7" x14ac:dyDescent="0.3">
      <c r="B84" s="1"/>
      <c r="C84" s="52"/>
      <c r="G84" s="37"/>
    </row>
    <row r="85" spans="2:7" x14ac:dyDescent="0.3">
      <c r="B85" s="1"/>
      <c r="C85" s="52"/>
      <c r="G85" s="37"/>
    </row>
    <row r="86" spans="2:7" x14ac:dyDescent="0.3">
      <c r="B86" s="1"/>
      <c r="C86" s="52"/>
      <c r="G86" s="37"/>
    </row>
    <row r="87" spans="2:7" x14ac:dyDescent="0.3">
      <c r="B87" s="1"/>
      <c r="C87" s="52"/>
      <c r="G87" s="37"/>
    </row>
    <row r="88" spans="2:7" x14ac:dyDescent="0.3">
      <c r="B88" s="1"/>
      <c r="C88" s="52"/>
      <c r="G88" s="37"/>
    </row>
    <row r="89" spans="2:7" x14ac:dyDescent="0.3">
      <c r="B89" s="1"/>
      <c r="C89" s="52"/>
      <c r="G89" s="37"/>
    </row>
    <row r="90" spans="2:7" x14ac:dyDescent="0.3">
      <c r="B90" s="1"/>
      <c r="C90" s="52"/>
      <c r="G90" s="37"/>
    </row>
    <row r="91" spans="2:7" x14ac:dyDescent="0.3">
      <c r="B91" s="1"/>
      <c r="C91" s="52"/>
      <c r="G91" s="37"/>
    </row>
    <row r="92" spans="2:7" x14ac:dyDescent="0.3">
      <c r="B92" s="1"/>
      <c r="C92" s="52"/>
    </row>
    <row r="93" spans="2:7" x14ac:dyDescent="0.3">
      <c r="B93" s="1"/>
      <c r="C93" s="52"/>
    </row>
    <row r="94" spans="2:7" x14ac:dyDescent="0.3">
      <c r="B94" s="1">
        <f>3350000/300</f>
        <v>11166.666666666666</v>
      </c>
      <c r="C94" s="52"/>
    </row>
    <row r="95" spans="2:7" x14ac:dyDescent="0.3">
      <c r="B95" s="1">
        <f>B94/10.764</f>
        <v>1037.4086461042982</v>
      </c>
      <c r="C95" s="52"/>
    </row>
    <row r="96" spans="2:7" x14ac:dyDescent="0.3">
      <c r="B96" s="1"/>
      <c r="C96" s="52"/>
    </row>
    <row r="97" spans="2:3" x14ac:dyDescent="0.3">
      <c r="B97" s="1"/>
      <c r="C97" s="52"/>
    </row>
    <row r="98" spans="2:3" x14ac:dyDescent="0.3">
      <c r="B98" s="1"/>
      <c r="C98" s="52"/>
    </row>
    <row r="99" spans="2:3" x14ac:dyDescent="0.3">
      <c r="B99" s="1"/>
      <c r="C99" s="52"/>
    </row>
    <row r="100" spans="2:3" x14ac:dyDescent="0.3">
      <c r="B100" s="1"/>
      <c r="C100" s="52"/>
    </row>
    <row r="101" spans="2:3" x14ac:dyDescent="0.3">
      <c r="B101" s="1"/>
      <c r="C101" s="52"/>
    </row>
    <row r="102" spans="2:3" x14ac:dyDescent="0.3">
      <c r="B102" s="1"/>
      <c r="C102" s="52"/>
    </row>
    <row r="103" spans="2:3" x14ac:dyDescent="0.3">
      <c r="B103" s="1"/>
      <c r="C103" s="52"/>
    </row>
    <row r="104" spans="2:3" x14ac:dyDescent="0.3">
      <c r="B104" s="1"/>
      <c r="C104" s="52"/>
    </row>
    <row r="105" spans="2:3" x14ac:dyDescent="0.3">
      <c r="B105" s="1"/>
      <c r="C105" s="52"/>
    </row>
    <row r="106" spans="2:3" x14ac:dyDescent="0.3">
      <c r="B106" s="1"/>
      <c r="C106" s="52"/>
    </row>
    <row r="107" spans="2:3" x14ac:dyDescent="0.3">
      <c r="B107" s="1"/>
      <c r="C107" s="52"/>
    </row>
    <row r="108" spans="2:3" x14ac:dyDescent="0.3">
      <c r="B108" s="1"/>
      <c r="C108" s="52"/>
    </row>
    <row r="109" spans="2:3" x14ac:dyDescent="0.3">
      <c r="B109" s="1"/>
      <c r="C109" s="52"/>
    </row>
    <row r="110" spans="2:3" x14ac:dyDescent="0.3">
      <c r="B110" s="1"/>
      <c r="C110" s="52"/>
    </row>
    <row r="111" spans="2:3" x14ac:dyDescent="0.3">
      <c r="B111" s="1"/>
      <c r="C111" s="52"/>
    </row>
    <row r="112" spans="2:3" x14ac:dyDescent="0.3">
      <c r="B112" s="1"/>
      <c r="C112" s="52"/>
    </row>
    <row r="113" spans="2:3" x14ac:dyDescent="0.3">
      <c r="B113" s="1"/>
      <c r="C113" s="52"/>
    </row>
    <row r="114" spans="2:3" x14ac:dyDescent="0.3">
      <c r="B114" s="1"/>
      <c r="C114" s="52"/>
    </row>
    <row r="115" spans="2:3" x14ac:dyDescent="0.3">
      <c r="B115" s="1"/>
      <c r="C115" s="52"/>
    </row>
    <row r="116" spans="2:3" x14ac:dyDescent="0.3">
      <c r="B116" s="1"/>
      <c r="C116" s="52"/>
    </row>
    <row r="117" spans="2:3" x14ac:dyDescent="0.3">
      <c r="B117" s="1"/>
      <c r="C117" s="52"/>
    </row>
    <row r="118" spans="2:3" x14ac:dyDescent="0.3">
      <c r="B118" s="1"/>
      <c r="C118" s="52"/>
    </row>
    <row r="119" spans="2:3" x14ac:dyDescent="0.3">
      <c r="B119" s="1"/>
      <c r="C119" s="52"/>
    </row>
    <row r="120" spans="2:3" x14ac:dyDescent="0.3">
      <c r="B120" s="1"/>
      <c r="C120" s="52"/>
    </row>
    <row r="121" spans="2:3" x14ac:dyDescent="0.3">
      <c r="B121" s="1"/>
      <c r="C121" s="52"/>
    </row>
    <row r="122" spans="2:3" x14ac:dyDescent="0.3">
      <c r="B122" s="1"/>
      <c r="C122" s="52"/>
    </row>
    <row r="123" spans="2:3" x14ac:dyDescent="0.3">
      <c r="B123" s="1"/>
      <c r="C123" s="52"/>
    </row>
    <row r="124" spans="2:3" x14ac:dyDescent="0.3">
      <c r="B124" s="1"/>
      <c r="C124" s="52"/>
    </row>
    <row r="125" spans="2:3" x14ac:dyDescent="0.3">
      <c r="B125" s="1"/>
      <c r="C125" s="52">
        <f>1969*10.764</f>
        <v>21194.315999999999</v>
      </c>
    </row>
    <row r="126" spans="2:3" x14ac:dyDescent="0.3">
      <c r="B126" s="1"/>
      <c r="C126" s="52"/>
    </row>
    <row r="127" spans="2:3" x14ac:dyDescent="0.3">
      <c r="B127" s="1"/>
      <c r="C127" s="52"/>
    </row>
    <row r="128" spans="2:3" x14ac:dyDescent="0.3">
      <c r="B128" s="1"/>
      <c r="C128" s="52"/>
    </row>
    <row r="129" spans="2:3" x14ac:dyDescent="0.3">
      <c r="B129" s="1"/>
      <c r="C129" s="52"/>
    </row>
    <row r="130" spans="2:3" x14ac:dyDescent="0.3">
      <c r="B130" s="1"/>
      <c r="C130" s="52"/>
    </row>
    <row r="131" spans="2:3" x14ac:dyDescent="0.3">
      <c r="B131" s="1"/>
      <c r="C131" s="52"/>
    </row>
    <row r="132" spans="2:3" x14ac:dyDescent="0.3">
      <c r="B132" s="1"/>
      <c r="C132" s="52"/>
    </row>
    <row r="133" spans="2:3" x14ac:dyDescent="0.3">
      <c r="B133" s="1"/>
      <c r="C133" s="52"/>
    </row>
    <row r="134" spans="2:3" x14ac:dyDescent="0.3">
      <c r="B134" s="1"/>
      <c r="C134" s="52"/>
    </row>
    <row r="135" spans="2:3" x14ac:dyDescent="0.3">
      <c r="B135" s="1"/>
      <c r="C135" s="52"/>
    </row>
    <row r="136" spans="2:3" x14ac:dyDescent="0.3">
      <c r="B136" s="1"/>
      <c r="C136" s="52"/>
    </row>
    <row r="137" spans="2:3" x14ac:dyDescent="0.3">
      <c r="B137" s="1"/>
      <c r="C137" s="52"/>
    </row>
    <row r="138" spans="2:3" x14ac:dyDescent="0.3">
      <c r="B138" s="1"/>
      <c r="C138" s="52"/>
    </row>
    <row r="139" spans="2:3" x14ac:dyDescent="0.3">
      <c r="B139" s="1"/>
      <c r="C139" s="52"/>
    </row>
    <row r="140" spans="2:3" x14ac:dyDescent="0.3">
      <c r="B140" s="1"/>
      <c r="C140" s="52"/>
    </row>
    <row r="141" spans="2:3" x14ac:dyDescent="0.3">
      <c r="B141" s="1"/>
      <c r="C141" s="52"/>
    </row>
    <row r="142" spans="2:3" x14ac:dyDescent="0.3">
      <c r="B142" s="1"/>
      <c r="C142" s="52"/>
    </row>
    <row r="143" spans="2:3" x14ac:dyDescent="0.3">
      <c r="B143" s="1"/>
      <c r="C143" s="52"/>
    </row>
    <row r="144" spans="2:3" x14ac:dyDescent="0.3">
      <c r="B144" s="1"/>
      <c r="C144" s="52"/>
    </row>
    <row r="145" spans="2:3" x14ac:dyDescent="0.3">
      <c r="B145" s="1"/>
      <c r="C145" s="52"/>
    </row>
    <row r="146" spans="2:3" x14ac:dyDescent="0.3">
      <c r="B146" s="1"/>
      <c r="C146" s="52"/>
    </row>
    <row r="147" spans="2:3" x14ac:dyDescent="0.3">
      <c r="B147" s="1"/>
      <c r="C147" s="52"/>
    </row>
    <row r="148" spans="2:3" x14ac:dyDescent="0.3">
      <c r="B148" s="1"/>
      <c r="C148" s="52"/>
    </row>
    <row r="149" spans="2:3" x14ac:dyDescent="0.3">
      <c r="B149" s="1"/>
      <c r="C149" s="52"/>
    </row>
    <row r="150" spans="2:3" x14ac:dyDescent="0.3">
      <c r="B150" s="1"/>
      <c r="C150" s="52"/>
    </row>
    <row r="151" spans="2:3" x14ac:dyDescent="0.3">
      <c r="B151" s="1"/>
      <c r="C151" s="52"/>
    </row>
    <row r="152" spans="2:3" x14ac:dyDescent="0.3">
      <c r="B152" s="1"/>
      <c r="C152" s="52"/>
    </row>
    <row r="153" spans="2:3" x14ac:dyDescent="0.3">
      <c r="B153" s="1"/>
      <c r="C153" s="52"/>
    </row>
    <row r="154" spans="2:3" x14ac:dyDescent="0.3">
      <c r="B154" s="1"/>
      <c r="C154" s="52"/>
    </row>
    <row r="155" spans="2:3" x14ac:dyDescent="0.3">
      <c r="B155" s="1"/>
      <c r="C155" s="52"/>
    </row>
    <row r="156" spans="2:3" x14ac:dyDescent="0.3">
      <c r="B156" s="1"/>
      <c r="C156" s="52"/>
    </row>
    <row r="157" spans="2:3" x14ac:dyDescent="0.3">
      <c r="B157" s="1"/>
      <c r="C157" s="52"/>
    </row>
    <row r="158" spans="2:3" x14ac:dyDescent="0.3">
      <c r="B158" s="1"/>
      <c r="C158" s="52"/>
    </row>
    <row r="159" spans="2:3" x14ac:dyDescent="0.3">
      <c r="B159" s="1"/>
      <c r="C159" s="52"/>
    </row>
    <row r="160" spans="2:3" x14ac:dyDescent="0.3">
      <c r="B160" s="1"/>
      <c r="C160" s="52"/>
    </row>
    <row r="161" spans="2:3" x14ac:dyDescent="0.3">
      <c r="B161" s="1"/>
      <c r="C161" s="52"/>
    </row>
    <row r="162" spans="2:3" x14ac:dyDescent="0.3">
      <c r="B162" s="1"/>
      <c r="C162" s="52"/>
    </row>
    <row r="163" spans="2:3" x14ac:dyDescent="0.3">
      <c r="B163" s="1"/>
      <c r="C163" s="52"/>
    </row>
    <row r="164" spans="2:3" x14ac:dyDescent="0.3">
      <c r="B164" s="1"/>
      <c r="C164" s="52"/>
    </row>
    <row r="165" spans="2:3" x14ac:dyDescent="0.3">
      <c r="B165" s="1"/>
      <c r="C165" s="52"/>
    </row>
    <row r="166" spans="2:3" x14ac:dyDescent="0.3">
      <c r="B166" s="1"/>
      <c r="C166" s="52"/>
    </row>
    <row r="167" spans="2:3" x14ac:dyDescent="0.3">
      <c r="B167" s="1"/>
      <c r="C167" s="52"/>
    </row>
    <row r="168" spans="2:3" x14ac:dyDescent="0.3">
      <c r="B168" s="1"/>
      <c r="C168" s="52"/>
    </row>
    <row r="169" spans="2:3" x14ac:dyDescent="0.3">
      <c r="B169" s="1"/>
      <c r="C169" s="52"/>
    </row>
    <row r="170" spans="2:3" x14ac:dyDescent="0.3">
      <c r="B170" s="1"/>
      <c r="C170" s="52"/>
    </row>
    <row r="171" spans="2:3" x14ac:dyDescent="0.3">
      <c r="B171" s="1"/>
      <c r="C171" s="52"/>
    </row>
    <row r="172" spans="2:3" x14ac:dyDescent="0.3">
      <c r="B172" s="1"/>
      <c r="C172" s="52"/>
    </row>
    <row r="173" spans="2:3" x14ac:dyDescent="0.3">
      <c r="B173" s="1"/>
      <c r="C173" s="52"/>
    </row>
    <row r="174" spans="2:3" x14ac:dyDescent="0.3">
      <c r="B174" s="1"/>
      <c r="C174" s="52"/>
    </row>
    <row r="175" spans="2:3" x14ac:dyDescent="0.3">
      <c r="B175" s="1"/>
      <c r="C175" s="52"/>
    </row>
    <row r="176" spans="2:3" x14ac:dyDescent="0.3">
      <c r="B176" s="1"/>
      <c r="C176" s="52"/>
    </row>
    <row r="177" spans="2:3" x14ac:dyDescent="0.3">
      <c r="B177" s="1"/>
      <c r="C177" s="52"/>
    </row>
    <row r="178" spans="2:3" x14ac:dyDescent="0.3">
      <c r="B178" s="1"/>
      <c r="C178" s="52"/>
    </row>
    <row r="179" spans="2:3" x14ac:dyDescent="0.3">
      <c r="B179" s="1"/>
      <c r="C179" s="52"/>
    </row>
    <row r="180" spans="2:3" x14ac:dyDescent="0.3">
      <c r="B180" s="1"/>
      <c r="C180" s="52"/>
    </row>
    <row r="181" spans="2:3" x14ac:dyDescent="0.3">
      <c r="B181" s="1"/>
      <c r="C181" s="52"/>
    </row>
    <row r="182" spans="2:3" x14ac:dyDescent="0.3">
      <c r="B182" s="1"/>
      <c r="C182" s="52"/>
    </row>
  </sheetData>
  <mergeCells count="6">
    <mergeCell ref="B37:C37"/>
    <mergeCell ref="B3:G3"/>
    <mergeCell ref="B4:G4"/>
    <mergeCell ref="B13:C13"/>
    <mergeCell ref="B27:C27"/>
    <mergeCell ref="B32:C32"/>
  </mergeCells>
  <pageMargins left="0" right="0" top="0" bottom="0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P14:Q14"/>
  <sheetViews>
    <sheetView workbookViewId="0">
      <selection activeCell="N18" sqref="N18"/>
    </sheetView>
  </sheetViews>
  <sheetFormatPr defaultRowHeight="15" x14ac:dyDescent="0.25"/>
  <sheetData>
    <row r="14" spans="16:17" x14ac:dyDescent="0.25">
      <c r="P14" s="81">
        <f>130600000/40483.27</f>
        <v>3226.0239847225785</v>
      </c>
      <c r="Q14" t="s">
        <v>35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O13"/>
  <sheetViews>
    <sheetView workbookViewId="0"/>
  </sheetViews>
  <sheetFormatPr defaultRowHeight="15" x14ac:dyDescent="0.25"/>
  <sheetData>
    <row r="13" spans="15:15" x14ac:dyDescent="0.25">
      <c r="O13" s="8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0A7-1E62-47E1-8D3D-C13DB9C75851}">
  <dimension ref="P17"/>
  <sheetViews>
    <sheetView workbookViewId="0"/>
  </sheetViews>
  <sheetFormatPr defaultRowHeight="15" x14ac:dyDescent="0.25"/>
  <sheetData>
    <row r="17" spans="16:16" x14ac:dyDescent="0.25">
      <c r="P17" s="8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41BCC-DA78-4A99-978D-B77EAF6F13CC}">
  <dimension ref="O18:P18"/>
  <sheetViews>
    <sheetView workbookViewId="0">
      <selection activeCell="Q18" sqref="Q17:Q18"/>
    </sheetView>
  </sheetViews>
  <sheetFormatPr defaultRowHeight="15" x14ac:dyDescent="0.25"/>
  <sheetData>
    <row r="18" spans="15:16" x14ac:dyDescent="0.25">
      <c r="O18" s="81"/>
      <c r="P18" s="81" t="s">
        <v>35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0B537-7B0E-452C-8761-5EDEF345321A}">
  <dimension ref="O15:P15"/>
  <sheetViews>
    <sheetView workbookViewId="0">
      <selection activeCell="V23" sqref="V23"/>
    </sheetView>
  </sheetViews>
  <sheetFormatPr defaultRowHeight="15" x14ac:dyDescent="0.25"/>
  <sheetData>
    <row r="15" spans="15:16" x14ac:dyDescent="0.25">
      <c r="O15" s="81"/>
      <c r="P15" s="8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Valuation </vt:lpstr>
      <vt:lpstr>Final</vt:lpstr>
      <vt:lpstr>Final (2)</vt:lpstr>
      <vt:lpstr>Final (3)</vt:lpstr>
      <vt:lpstr>Sheet1</vt:lpstr>
      <vt:lpstr>Sheet3</vt:lpstr>
      <vt:lpstr>Sheet4</vt:lpstr>
      <vt:lpstr>Sheet5</vt:lpstr>
      <vt:lpstr>Sheet6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2024-10-03T06:13:47Z</dcterms:modified>
</cp:coreProperties>
</file>