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August - 2024\"/>
    </mc:Choice>
  </mc:AlternateContent>
  <xr:revisionPtr revIDLastSave="0" documentId="13_ncr:1_{40D7F04B-3197-496C-9717-A8DF0C9919C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0" i="4" l="1"/>
  <c r="D30" i="4"/>
  <c r="Q16" i="4" l="1"/>
  <c r="Q46" i="4"/>
  <c r="Q44" i="4"/>
  <c r="Q41" i="4"/>
  <c r="Q39" i="4"/>
  <c r="Q48" i="4"/>
  <c r="Q42" i="4"/>
  <c r="Q14" i="4"/>
  <c r="P10" i="4"/>
  <c r="J10" i="4"/>
  <c r="Q9" i="4"/>
  <c r="J9" i="4"/>
  <c r="P8" i="4"/>
  <c r="J8" i="4"/>
  <c r="P7" i="4"/>
  <c r="J7" i="4"/>
  <c r="P6" i="4"/>
  <c r="Q6" i="4" s="1"/>
  <c r="J6" i="4"/>
  <c r="P5" i="4"/>
  <c r="J5" i="4"/>
  <c r="P4" i="4"/>
  <c r="J4" i="4"/>
  <c r="P3" i="4"/>
  <c r="J3" i="4"/>
  <c r="P20" i="4"/>
  <c r="Q20" i="4" s="1"/>
  <c r="J20" i="4"/>
  <c r="P19" i="4"/>
  <c r="Q19" i="4" s="1"/>
  <c r="J19" i="4"/>
  <c r="P18" i="4"/>
  <c r="Q18" i="4" s="1"/>
  <c r="J18" i="4"/>
  <c r="P17" i="4"/>
  <c r="Q17" i="4" s="1"/>
  <c r="J17" i="4"/>
  <c r="P16" i="4"/>
  <c r="J16" i="4"/>
  <c r="Q15" i="4"/>
  <c r="J15" i="4"/>
  <c r="J14" i="4"/>
  <c r="P13" i="4"/>
  <c r="J13" i="4"/>
  <c r="Q47" i="4" l="1"/>
  <c r="P49" i="4"/>
  <c r="Q49" i="4" s="1"/>
  <c r="P21" i="4" l="1"/>
  <c r="Q21" i="4" s="1"/>
  <c r="J21" i="4"/>
  <c r="D38" i="4" l="1"/>
  <c r="D32" i="4"/>
  <c r="D28" i="4"/>
  <c r="D29" i="4" s="1"/>
  <c r="D33" i="4" l="1"/>
  <c r="D34" i="4" s="1"/>
  <c r="D35" i="4" s="1"/>
  <c r="D39" i="4" s="1"/>
  <c r="D44" i="4" s="1"/>
  <c r="D41" i="4" l="1"/>
  <c r="P22" i="4"/>
  <c r="Q22" i="4" s="1"/>
  <c r="B22" i="4" s="1"/>
  <c r="C22" i="4" s="1"/>
  <c r="D22" i="4" s="1"/>
  <c r="J22" i="4"/>
  <c r="I22" i="4"/>
  <c r="E22" i="4"/>
  <c r="A22" i="4"/>
  <c r="B21" i="4"/>
  <c r="C21" i="4" s="1"/>
  <c r="D21" i="4" s="1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H22" i="4" l="1"/>
  <c r="D43" i="4"/>
  <c r="D42" i="4"/>
  <c r="H21" i="4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G8" i="4" l="1"/>
  <c r="H11" i="4"/>
  <c r="H8" i="4"/>
  <c r="H9" i="4"/>
  <c r="F8" i="4"/>
  <c r="F9" i="4"/>
  <c r="F11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8" i="4" s="1"/>
  <c r="F15" i="4"/>
  <c r="F16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F7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<sst xmlns="http://schemas.openxmlformats.org/spreadsheetml/2006/main" count="62" uniqueCount="51">
  <si>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</si>
  <si>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</si>
  <si>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</si>
  <si>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</si>
  <si>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</si>
  <si>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</si>
  <si>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</si>
  <si>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</si>
  <si>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</si>
  <si>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</si>
  <si>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</si>
  <si>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</si>
  <si>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</si>
  <si>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</si>
  <si>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</si>
  <si>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</si>
  <si>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</si>
  <si>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</si>
  <si>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</si>
  <si>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</si>
  <si>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</si>
  <si>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</si>
  <si>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</si>
  <si>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</si>
  <si>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</si>
  <si>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</si>
  <si>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</si>
  <si>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</si>
  <si>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 xml:space="preserve">{(100-10) x Year/60 </t>
  </si>
  <si>
    <t>INDEX-II</t>
  </si>
  <si>
    <t xml:space="preserve">Price Indicator </t>
  </si>
  <si>
    <t xml:space="preserve">4th Floor </t>
  </si>
  <si>
    <t>approx</t>
  </si>
  <si>
    <t xml:space="preserve">Total </t>
  </si>
  <si>
    <t>APPROVED PLAN AREA</t>
  </si>
  <si>
    <t xml:space="preserve">Ground Floor Area </t>
  </si>
  <si>
    <t xml:space="preserve">First Floor </t>
  </si>
  <si>
    <t xml:space="preserve">Second Floor </t>
  </si>
  <si>
    <t xml:space="preserve">Stilt/Skylite  Area </t>
  </si>
  <si>
    <t>Total</t>
  </si>
  <si>
    <t>Sq.Ft</t>
  </si>
  <si>
    <t>Total BUA (Including 40% Terrace &amp; Stilt)</t>
  </si>
  <si>
    <t>Sq.M</t>
  </si>
  <si>
    <t xml:space="preserve">Attached Terrace Area </t>
  </si>
  <si>
    <t>Open Balcony/Terrace</t>
  </si>
  <si>
    <t xml:space="preserve">BUA Statement </t>
  </si>
  <si>
    <t>Total Depreciated Fair Market Value</t>
  </si>
  <si>
    <t xml:space="preserve">Sujata </t>
  </si>
  <si>
    <t>Carpet Area  in sq.ft -Bungalow</t>
  </si>
  <si>
    <t>Agreement value -04.01.2018</t>
  </si>
  <si>
    <t>Residential Bungalow No. Bunglow No 6, Ground Floor, Silver Valley CHSL, Village - Tungarli, Lonavala, Taluka - Maval, District - Pune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</si>
</sst>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sz val="13"/>
      <color rgb="FF888282"/>
      <name val="Arial"/>
      <family val="2"/>
    </font>
    <font>
      <sz val="11"/>
      <color rgb="FFFF0000"/>
      <name val="Arial Narrow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u/>
      <sz val="16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2" fontId="0" fillId="0" borderId="0" xfId="0" applyNumberFormat="1" applyAlignment="1">
      <alignment wrapText="1"/>
    </xf>
    <xf numFmtId="0" fontId="5" fillId="0" borderId="1" xfId="0" applyFont="1" applyBorder="1"/>
    <xf numFmtId="43" fontId="5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4" fontId="0" fillId="0" borderId="0" xfId="0" applyNumberFormat="1" applyFill="1"/>
    <xf numFmtId="0" fontId="7" fillId="0" borderId="1" xfId="1" applyNumberFormat="1" applyFont="1" applyFill="1" applyBorder="1"/>
    <xf numFmtId="0" fontId="8" fillId="0" borderId="1" xfId="1" applyNumberFormat="1" applyFont="1" applyFill="1" applyBorder="1" applyAlignment="1">
      <alignment wrapText="1"/>
    </xf>
    <xf numFmtId="0" fontId="0" fillId="0" borderId="1" xfId="0" applyBorder="1"/>
    <xf numFmtId="0" fontId="8" fillId="0" borderId="1" xfId="1" applyNumberFormat="1" applyFont="1" applyFill="1" applyBorder="1"/>
    <xf numFmtId="0" fontId="7" fillId="0" borderId="1" xfId="0" applyFont="1" applyBorder="1"/>
    <xf numFmtId="43" fontId="0" fillId="0" borderId="1" xfId="0" applyNumberFormat="1" applyBorder="1"/>
    <xf numFmtId="0" fontId="5" fillId="0" borderId="1" xfId="1" applyNumberFormat="1" applyFont="1" applyFill="1" applyBorder="1"/>
    <xf numFmtId="10" fontId="5" fillId="0" borderId="1" xfId="1" applyNumberFormat="1" applyFont="1" applyFill="1" applyBorder="1"/>
    <xf numFmtId="0" fontId="8" fillId="3" borderId="1" xfId="0" applyFont="1" applyFill="1" applyBorder="1"/>
    <xf numFmtId="0" fontId="5" fillId="0" borderId="0" xfId="0" applyFont="1" applyBorder="1"/>
    <xf numFmtId="43" fontId="5" fillId="0" borderId="0" xfId="0" applyNumberFormat="1" applyFont="1" applyBorder="1"/>
    <xf numFmtId="10" fontId="5" fillId="0" borderId="0" xfId="0" applyNumberFormat="1" applyFont="1" applyBorder="1"/>
    <xf numFmtId="0" fontId="10" fillId="0" borderId="0" xfId="0" applyFont="1" applyFill="1"/>
    <xf numFmtId="0" fontId="9" fillId="0" borderId="0" xfId="0" applyFont="1"/>
    <xf numFmtId="43" fontId="0" fillId="0" borderId="0" xfId="0" applyNumberFormat="1"/>
    <xf numFmtId="0" fontId="0" fillId="0" borderId="0" xfId="0" applyAlignment="1">
      <alignment horizontal="right"/>
    </xf>
    <xf numFmtId="0" fontId="5" fillId="0" borderId="0" xfId="0" applyFont="1" applyBorder="1" applyAlignment="1">
      <alignment horizontal="right"/>
    </xf>
    <xf numFmtId="0" fontId="12" fillId="0" borderId="0" xfId="0" applyFont="1"/>
    <xf numFmtId="43" fontId="13" fillId="0" borderId="1" xfId="0" applyNumberFormat="1" applyFont="1" applyBorder="1"/>
    <xf numFmtId="0" fontId="14" fillId="0" borderId="0" xfId="0" applyFont="1"/>
    <xf numFmtId="0" fontId="13" fillId="0" borderId="1" xfId="1" applyNumberFormat="1" applyFont="1" applyFill="1" applyBorder="1" applyAlignment="1">
      <alignment wrapText="1"/>
    </xf>
    <xf numFmtId="0" fontId="0" fillId="0" borderId="0" xfId="0" applyBorder="1"/>
    <xf numFmtId="0" fontId="7" fillId="0" borderId="0" xfId="1" applyNumberFormat="1" applyFont="1" applyFill="1" applyBorder="1"/>
    <xf numFmtId="0" fontId="8" fillId="0" borderId="0" xfId="1" applyNumberFormat="1" applyFont="1" applyFill="1" applyBorder="1" applyAlignment="1">
      <alignment wrapText="1"/>
    </xf>
    <xf numFmtId="0" fontId="8" fillId="0" borderId="0" xfId="1" applyNumberFormat="1" applyFont="1" applyFill="1" applyBorder="1"/>
    <xf numFmtId="0" fontId="7" fillId="0" borderId="0" xfId="0" applyFont="1" applyBorder="1"/>
    <xf numFmtId="43" fontId="0" fillId="0" borderId="0" xfId="0" applyNumberFormat="1" applyBorder="1"/>
    <xf numFmtId="0" fontId="5" fillId="0" borderId="0" xfId="1" applyNumberFormat="1" applyFont="1" applyFill="1" applyBorder="1"/>
    <xf numFmtId="10" fontId="5" fillId="0" borderId="0" xfId="1" applyNumberFormat="1" applyFont="1" applyFill="1" applyBorder="1"/>
    <xf numFmtId="0" fontId="13" fillId="0" borderId="0" xfId="1" applyNumberFormat="1" applyFont="1" applyFill="1" applyBorder="1" applyAlignment="1">
      <alignment wrapText="1"/>
    </xf>
    <xf numFmtId="43" fontId="13" fillId="0" borderId="0" xfId="0" applyNumberFormat="1" applyFont="1" applyBorder="1"/>
    <xf numFmtId="0" fontId="1" fillId="4" borderId="0" xfId="0" applyFont="1" applyFill="1"/>
    <xf numFmtId="2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0" fontId="16" fillId="0" borderId="0" xfId="0" applyFont="1"/>
    <xf numFmtId="0" fontId="0" fillId="0" borderId="2" xfId="0" applyBorder="1"/>
    <xf numFmtId="0" fontId="0" fillId="0" borderId="3" xfId="0" applyBorder="1"/>
    <xf numFmtId="2" fontId="0" fillId="0" borderId="3" xfId="0" applyNumberFormat="1" applyBorder="1"/>
    <xf numFmtId="0" fontId="0" fillId="0" borderId="4" xfId="0" applyBorder="1"/>
    <xf numFmtId="0" fontId="0" fillId="0" borderId="5" xfId="0" applyBorder="1"/>
    <xf numFmtId="2" fontId="0" fillId="0" borderId="0" xfId="0" applyNumberFormat="1" applyBorder="1"/>
    <xf numFmtId="0" fontId="0" fillId="0" borderId="6" xfId="0" applyBorder="1"/>
    <xf numFmtId="0" fontId="0" fillId="0" borderId="0" xfId="0" applyFont="1" applyBorder="1"/>
    <xf numFmtId="2" fontId="0" fillId="0" borderId="0" xfId="0" applyNumberFormat="1" applyFont="1" applyBorder="1"/>
    <xf numFmtId="0" fontId="0" fillId="0" borderId="6" xfId="0" applyFont="1" applyBorder="1"/>
    <xf numFmtId="2" fontId="2" fillId="0" borderId="0" xfId="0" applyNumberFormat="1" applyFont="1" applyBorder="1"/>
    <xf numFmtId="0" fontId="2" fillId="0" borderId="6" xfId="0" applyFont="1" applyBorder="1"/>
    <xf numFmtId="0" fontId="15" fillId="0" borderId="0" xfId="0" applyFont="1" applyBorder="1" applyAlignment="1">
      <alignment wrapText="1"/>
    </xf>
    <xf numFmtId="0" fontId="15" fillId="0" borderId="0" xfId="0" applyFont="1" applyBorder="1"/>
    <xf numFmtId="2" fontId="15" fillId="0" borderId="0" xfId="0" applyNumberFormat="1" applyFont="1" applyBorder="1"/>
    <xf numFmtId="0" fontId="15" fillId="0" borderId="6" xfId="0" applyFont="1" applyBorder="1"/>
    <xf numFmtId="0" fontId="0" fillId="0" borderId="7" xfId="0" applyBorder="1"/>
    <xf numFmtId="0" fontId="0" fillId="0" borderId="8" xfId="0" applyBorder="1"/>
    <xf numFmtId="2" fontId="0" fillId="0" borderId="8" xfId="0" applyNumberFormat="1" applyBorder="1"/>
    <xf numFmtId="0" fontId="0" fillId="0" borderId="9" xfId="0" applyBorder="1"/>
    <xf numFmtId="0" fontId="0" fillId="0" borderId="3" xfId="0" applyBorder="1" applyAlignment="1">
      <alignment horizontal="right"/>
    </xf>
    <xf numFmtId="0" fontId="18" fillId="0" borderId="0" xfId="0" applyFont="1"/>
    <xf numFmtId="0" fontId="0" fillId="4" borderId="0" xfId="0" applyFill="1" applyBorder="1"/>
    <xf numFmtId="43" fontId="8" fillId="3" borderId="1" xfId="1" applyFont="1" applyFill="1" applyBorder="1"/>
    <xf numFmtId="0" fontId="0" fillId="4" borderId="1" xfId="0" applyFill="1" applyBorder="1"/>
    <xf numFmtId="43" fontId="5" fillId="0" borderId="0" xfId="1" applyFont="1" applyBorder="1"/>
    <xf numFmtId="0" fontId="11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137583</xdr:colOff>
      <xdr:row>53</xdr:row>
      <xdr:rowOff>74034</xdr:rowOff>
    </xdr:from>
    <xdr:to>
      <xdr:col>9</xdr:col>
      <xdr:colOff>645583</xdr:colOff>
      <xdr:row>74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435A18-7989-4B10-ADAB-9E59A5A84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3" y="11959117"/>
          <a:ext cx="10498667" cy="43392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22</xdr:col>
      <xdr:colOff>67705</xdr:colOff>
      <xdr:row>43</xdr:row>
      <xdr:rowOff>58275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D90B23-01AB-4C72-8C07-D83835D4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7382905" cy="805927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34</xdr:col>
      <xdr:colOff>524884</xdr:colOff>
      <xdr:row>41</xdr:row>
      <xdr:rowOff>163011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C10C3B-365F-4556-9CB3-5D8D3A4CF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0800" y="190500"/>
          <a:ext cx="7230484" cy="7783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14</xdr:col>
      <xdr:colOff>48653</xdr:colOff>
      <xdr:row>43</xdr:row>
      <xdr:rowOff>67790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52BD9E-70BC-49DC-833D-CB584ED5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7363853" cy="79925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27</xdr:col>
      <xdr:colOff>67705</xdr:colOff>
      <xdr:row>46</xdr:row>
      <xdr:rowOff>86896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3A8EE1-2D5E-4BCB-B205-8D58E167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90500"/>
          <a:ext cx="7382905" cy="8392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572516</xdr:colOff>
      <xdr:row>41</xdr:row>
      <xdr:rowOff>1064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496BEE-EADE-40F1-9234-2905C8FDB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78116" cy="7621064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1</xdr:row>
      <xdr:rowOff>28575</xdr:rowOff>
    </xdr:from>
    <xdr:to>
      <xdr:col>25</xdr:col>
      <xdr:colOff>505857</xdr:colOff>
      <xdr:row>41</xdr:row>
      <xdr:rowOff>115376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828ABD-8424-4FD2-9D8D-57423CF84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3425" y="219075"/>
          <a:ext cx="7392432" cy="7706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144001</xdr:colOff>
      <xdr:row>48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7445D-F6F4-4E2C-808B-4016A30F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068801" cy="9059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210600</xdr:colOff>
      <xdr:row>45</xdr:row>
      <xdr:rowOff>48755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D96739-38A4-4ECD-B0C6-ACA196F8E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25800" cy="80973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381989</xdr:colOff>
      <xdr:row>42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024F7-724B-4769-ACA3-6FF7001EB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87589" cy="79163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23</xdr:col>
      <xdr:colOff>448673</xdr:colOff>
      <xdr:row>38</xdr:row>
      <xdr:rowOff>77194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650B5D-14C0-41C4-94FC-407FF3745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7154273" cy="71256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515358</xdr:colOff>
      <xdr:row>38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D3543D-3877-4FEE-9DF4-98131F994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20958" cy="715427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26</xdr:col>
      <xdr:colOff>96284</xdr:colOff>
      <xdr:row>46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98875E-51E4-4A11-B354-D65F7E257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90500"/>
          <a:ext cx="7411484" cy="8735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143916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E37CB4-DA89-4BDC-A6ED-1D9C1413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59116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"/>
  <sheetViews>
    <sheetView tabSelected="1" topLeftCell="A22" zoomScale="90" zoomScaleNormal="90" workbookViewId="0">
      <selection activeCell="F43" sqref="F43"/>
    </sheetView>
  </sheetViews>
  <sheetFormatPr defaultRowHeight="15" x14ac:dyDescent="0.25"/>
  <cols>
    <col min="1" max="1" width="4.28515625" customWidth="1"/>
    <col min="2" max="2" width="11.140625" bestFit="1" customWidth="1"/>
    <col min="3" max="3" width="31.5703125" customWidth="1"/>
    <col min="4" max="4" width="18.140625" customWidth="1"/>
    <col min="5" max="5" width="19.42578125" customWidth="1"/>
    <col min="6" max="6" width="26.140625" customWidth="1"/>
    <col min="7" max="7" width="17.28515625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20.7109375" customWidth="1"/>
    <col min="16" max="16" width="10.7109375" customWidth="1"/>
    <col min="17" max="17" width="10.7109375" style="13" customWidth="1"/>
    <col min="18" max="18" width="10.140625" customWidth="1"/>
    <col min="19" max="19" width="16.28515625" customWidth="1"/>
    <col min="20" max="20" width="12" customWidth="1"/>
    <col min="21" max="21" width="21.570312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37" t="s">
        <v>30</v>
      </c>
      <c r="H2" s="11"/>
      <c r="I2" s="3"/>
      <c r="J2" s="4"/>
      <c r="K2"/>
      <c r="L2"/>
      <c r="M2"/>
      <c r="N2"/>
      <c r="O2"/>
      <c r="P2"/>
      <c r="Q2" s="13"/>
      <c r="R2" s="2"/>
    </row>
    <row r="3" spans="1:19" s="22" customFormat="1" x14ac:dyDescent="0.25">
      <c r="A3" s="19">
        <f t="shared" ref="A3:A16" si="0">N3</f>
        <v>0</v>
      </c>
      <c r="B3" s="19">
        <f t="shared" ref="B3:B16" si="1">Q3</f>
        <v>1500</v>
      </c>
      <c r="C3" s="19">
        <f>B3*1.2</f>
        <v>1800</v>
      </c>
      <c r="D3" s="19">
        <f t="shared" ref="D3:D16" si="2">C3*1.2</f>
        <v>2160</v>
      </c>
      <c r="E3" s="20">
        <f t="shared" ref="E3:E16" si="3">R3</f>
        <v>32500000</v>
      </c>
      <c r="F3" s="19">
        <f t="shared" ref="F3:F16" si="4">ROUND((E3/B3),0)</f>
        <v>21667</v>
      </c>
      <c r="G3" s="19">
        <f t="shared" ref="G3:G16" si="5">ROUND((E3/C3),0)</f>
        <v>18056</v>
      </c>
      <c r="H3" s="21">
        <f t="shared" ref="H3:H16" si="6">ROUND((E3/D3),0)</f>
        <v>15046</v>
      </c>
      <c r="I3" s="19" t="e">
        <f>#REF!</f>
        <v>#REF!</v>
      </c>
      <c r="J3" s="4">
        <f t="shared" ref="J3:J10" si="7">S3</f>
        <v>0</v>
      </c>
      <c r="K3"/>
      <c r="L3"/>
      <c r="M3"/>
      <c r="N3"/>
      <c r="O3">
        <v>0</v>
      </c>
      <c r="P3">
        <f t="shared" ref="P3:P10" si="8">O3/1.2</f>
        <v>0</v>
      </c>
      <c r="Q3" s="13">
        <v>1500</v>
      </c>
      <c r="R3" s="2">
        <v>32500000</v>
      </c>
    </row>
    <row r="4" spans="1:19" s="22" customFormat="1" x14ac:dyDescent="0.25">
      <c r="A4" s="19">
        <f t="shared" si="0"/>
        <v>0</v>
      </c>
      <c r="B4" s="19">
        <f t="shared" si="1"/>
        <v>2200</v>
      </c>
      <c r="C4" s="19">
        <f t="shared" ref="C4:C16" si="9">B4*1.2</f>
        <v>2640</v>
      </c>
      <c r="D4" s="19">
        <f t="shared" si="2"/>
        <v>3168</v>
      </c>
      <c r="E4" s="20">
        <f t="shared" si="3"/>
        <v>35000000</v>
      </c>
      <c r="F4" s="19">
        <f t="shared" si="4"/>
        <v>15909</v>
      </c>
      <c r="G4" s="19">
        <f t="shared" si="5"/>
        <v>13258</v>
      </c>
      <c r="H4" s="21">
        <f t="shared" si="6"/>
        <v>11048</v>
      </c>
      <c r="I4" s="19" t="e">
        <f>#REF!</f>
        <v>#REF!</v>
      </c>
      <c r="J4" s="4">
        <f t="shared" si="7"/>
        <v>0</v>
      </c>
      <c r="K4"/>
      <c r="L4"/>
      <c r="M4"/>
      <c r="N4"/>
      <c r="O4">
        <v>0</v>
      </c>
      <c r="P4">
        <f t="shared" si="8"/>
        <v>0</v>
      </c>
      <c r="Q4" s="13">
        <v>2200</v>
      </c>
      <c r="R4" s="2">
        <v>35000000</v>
      </c>
    </row>
    <row r="5" spans="1:19" s="22" customFormat="1" x14ac:dyDescent="0.25">
      <c r="A5" s="19">
        <f t="shared" si="0"/>
        <v>0</v>
      </c>
      <c r="B5" s="19">
        <f t="shared" si="1"/>
        <v>2670</v>
      </c>
      <c r="C5" s="19">
        <f t="shared" si="9"/>
        <v>3204</v>
      </c>
      <c r="D5" s="19">
        <f t="shared" si="2"/>
        <v>3844.7999999999997</v>
      </c>
      <c r="E5" s="20">
        <f t="shared" si="3"/>
        <v>40000000</v>
      </c>
      <c r="F5" s="19">
        <f t="shared" si="4"/>
        <v>14981</v>
      </c>
      <c r="G5" s="56">
        <f t="shared" si="5"/>
        <v>12484</v>
      </c>
      <c r="H5" s="21">
        <f t="shared" si="6"/>
        <v>10404</v>
      </c>
      <c r="I5" s="19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f t="shared" si="8"/>
        <v>0</v>
      </c>
      <c r="Q5" s="13">
        <v>2670</v>
      </c>
      <c r="R5" s="2">
        <v>40000000</v>
      </c>
    </row>
    <row r="6" spans="1:19" s="22" customFormat="1" x14ac:dyDescent="0.25">
      <c r="A6" s="19">
        <f t="shared" si="0"/>
        <v>0</v>
      </c>
      <c r="B6" s="19">
        <f t="shared" si="1"/>
        <v>4536.8055555555557</v>
      </c>
      <c r="C6" s="19">
        <f t="shared" si="9"/>
        <v>5444.166666666667</v>
      </c>
      <c r="D6" s="19">
        <f t="shared" si="2"/>
        <v>6533</v>
      </c>
      <c r="E6" s="20">
        <f t="shared" si="3"/>
        <v>75100000</v>
      </c>
      <c r="F6" s="19">
        <f t="shared" si="4"/>
        <v>16553</v>
      </c>
      <c r="G6" s="56">
        <f t="shared" si="5"/>
        <v>13795</v>
      </c>
      <c r="H6" s="21">
        <f t="shared" si="6"/>
        <v>11495</v>
      </c>
      <c r="I6" s="19" t="e">
        <f>#REF!</f>
        <v>#REF!</v>
      </c>
      <c r="J6" s="4">
        <f t="shared" si="7"/>
        <v>0</v>
      </c>
      <c r="K6"/>
      <c r="L6"/>
      <c r="M6"/>
      <c r="N6"/>
      <c r="O6">
        <v>6533</v>
      </c>
      <c r="P6">
        <f t="shared" si="8"/>
        <v>5444.166666666667</v>
      </c>
      <c r="Q6" s="13">
        <f t="shared" ref="Q6:Q9" si="10">P6/1.2</f>
        <v>4536.8055555555557</v>
      </c>
      <c r="R6" s="2">
        <v>75100000</v>
      </c>
    </row>
    <row r="7" spans="1:19" s="22" customFormat="1" x14ac:dyDescent="0.25">
      <c r="A7" s="19">
        <f t="shared" si="0"/>
        <v>0</v>
      </c>
      <c r="B7" s="19">
        <f t="shared" si="1"/>
        <v>2500</v>
      </c>
      <c r="C7" s="19">
        <f t="shared" si="9"/>
        <v>3000</v>
      </c>
      <c r="D7" s="19">
        <f t="shared" si="2"/>
        <v>3600</v>
      </c>
      <c r="E7" s="20">
        <f t="shared" si="3"/>
        <v>45000000</v>
      </c>
      <c r="F7" s="19">
        <f t="shared" si="4"/>
        <v>18000</v>
      </c>
      <c r="G7" s="19">
        <f t="shared" si="5"/>
        <v>15000</v>
      </c>
      <c r="H7" s="21">
        <f t="shared" si="6"/>
        <v>12500</v>
      </c>
      <c r="I7" s="19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8"/>
        <v>0</v>
      </c>
      <c r="Q7" s="13">
        <v>2500</v>
      </c>
      <c r="R7" s="2">
        <v>45000000</v>
      </c>
    </row>
    <row r="8" spans="1:19" s="22" customFormat="1" x14ac:dyDescent="0.25">
      <c r="A8" s="19">
        <f t="shared" ref="A8:A11" si="11">N8</f>
        <v>0</v>
      </c>
      <c r="B8" s="19">
        <f t="shared" ref="B8:B11" si="12">Q8</f>
        <v>3137</v>
      </c>
      <c r="C8" s="19">
        <f t="shared" ref="C8:C11" si="13">B8*1.2</f>
        <v>3764.3999999999996</v>
      </c>
      <c r="D8" s="19">
        <f t="shared" ref="D8:D11" si="14">C8*1.2</f>
        <v>4517.28</v>
      </c>
      <c r="E8" s="20">
        <f t="shared" ref="E8:E11" si="15">R8</f>
        <v>35000000</v>
      </c>
      <c r="F8" s="19">
        <f t="shared" ref="F8:F11" si="16">ROUND((E8/B8),0)</f>
        <v>11157</v>
      </c>
      <c r="G8" s="56">
        <f t="shared" ref="G8:G11" si="17">ROUND((E8/C8),0)</f>
        <v>9298</v>
      </c>
      <c r="H8" s="21">
        <f t="shared" ref="H8:H11" si="18">ROUND((E8/D8),0)</f>
        <v>7748</v>
      </c>
      <c r="I8" s="19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8"/>
        <v>0</v>
      </c>
      <c r="Q8" s="13">
        <v>3137</v>
      </c>
      <c r="R8" s="2">
        <v>35000000</v>
      </c>
    </row>
    <row r="9" spans="1:19" s="22" customFormat="1" x14ac:dyDescent="0.25">
      <c r="A9" s="19">
        <f t="shared" si="11"/>
        <v>0</v>
      </c>
      <c r="B9" s="19">
        <f t="shared" si="12"/>
        <v>2333.3333333333335</v>
      </c>
      <c r="C9" s="19">
        <f t="shared" si="13"/>
        <v>2800</v>
      </c>
      <c r="D9" s="19">
        <f t="shared" si="14"/>
        <v>3360</v>
      </c>
      <c r="E9" s="20">
        <f t="shared" si="15"/>
        <v>45000000</v>
      </c>
      <c r="F9" s="19">
        <f t="shared" si="16"/>
        <v>19286</v>
      </c>
      <c r="G9" s="19">
        <f t="shared" si="17"/>
        <v>16071</v>
      </c>
      <c r="H9" s="21">
        <f t="shared" si="18"/>
        <v>13393</v>
      </c>
      <c r="I9" s="19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v>2800</v>
      </c>
      <c r="Q9" s="13">
        <f t="shared" si="10"/>
        <v>2333.3333333333335</v>
      </c>
      <c r="R9" s="2">
        <v>45000000</v>
      </c>
    </row>
    <row r="10" spans="1:19" s="22" customFormat="1" x14ac:dyDescent="0.25">
      <c r="A10" s="19"/>
      <c r="B10" s="19">
        <f t="shared" ref="B10" si="19">Q10</f>
        <v>2200</v>
      </c>
      <c r="C10" s="19">
        <f t="shared" ref="C10" si="20">B10*1.2</f>
        <v>2640</v>
      </c>
      <c r="D10" s="19">
        <f t="shared" ref="D10" si="21">C10*1.2</f>
        <v>3168</v>
      </c>
      <c r="E10" s="20">
        <f t="shared" ref="E10" si="22">R10</f>
        <v>52500000</v>
      </c>
      <c r="F10" s="19">
        <f t="shared" ref="F10" si="23">ROUND((E10/B10),0)</f>
        <v>23864</v>
      </c>
      <c r="G10" s="19">
        <f t="shared" ref="G10" si="24">ROUND((E10/C10),0)</f>
        <v>19886</v>
      </c>
      <c r="H10" s="21">
        <f t="shared" ref="H10" si="25">ROUND((E10/D10),0)</f>
        <v>16572</v>
      </c>
      <c r="I10" s="19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8"/>
        <v>0</v>
      </c>
      <c r="Q10" s="13">
        <v>2200</v>
      </c>
      <c r="R10" s="2">
        <v>52500000</v>
      </c>
    </row>
    <row r="11" spans="1:19" s="22" customFormat="1" x14ac:dyDescent="0.25">
      <c r="A11" s="19">
        <f t="shared" si="11"/>
        <v>0</v>
      </c>
      <c r="B11" s="19">
        <f t="shared" si="12"/>
        <v>0</v>
      </c>
      <c r="C11" s="19">
        <f t="shared" si="13"/>
        <v>0</v>
      </c>
      <c r="D11" s="19">
        <f t="shared" si="14"/>
        <v>0</v>
      </c>
      <c r="E11" s="20">
        <f t="shared" si="15"/>
        <v>0</v>
      </c>
      <c r="F11" s="19" t="e">
        <f t="shared" si="16"/>
        <v>#DIV/0!</v>
      </c>
      <c r="G11" s="19" t="e">
        <f t="shared" si="17"/>
        <v>#DIV/0!</v>
      </c>
      <c r="H11" s="21" t="e">
        <f t="shared" si="18"/>
        <v>#DIV/0!</v>
      </c>
      <c r="I11" s="19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19" s="22" customFormat="1" ht="18.75" x14ac:dyDescent="0.3">
      <c r="A12" s="19"/>
      <c r="B12" s="19"/>
      <c r="C12" s="19"/>
      <c r="D12" s="19"/>
      <c r="E12" s="20"/>
      <c r="F12" s="19"/>
      <c r="G12" s="37" t="s">
        <v>29</v>
      </c>
      <c r="H12" s="21"/>
      <c r="I12" s="19"/>
      <c r="J12" s="19"/>
      <c r="Q12" s="23"/>
      <c r="R12" s="24"/>
    </row>
    <row r="13" spans="1:19" s="22" customFormat="1" x14ac:dyDescent="0.25">
      <c r="A13" s="19">
        <f t="shared" si="0"/>
        <v>0</v>
      </c>
      <c r="B13" s="19">
        <f t="shared" si="1"/>
        <v>1694</v>
      </c>
      <c r="C13" s="19">
        <f t="shared" si="9"/>
        <v>2032.8</v>
      </c>
      <c r="D13" s="19">
        <f t="shared" si="2"/>
        <v>2439.3599999999997</v>
      </c>
      <c r="E13" s="20">
        <f t="shared" si="3"/>
        <v>28500000</v>
      </c>
      <c r="F13" s="19">
        <f t="shared" si="4"/>
        <v>16824</v>
      </c>
      <c r="G13" s="56">
        <f t="shared" si="5"/>
        <v>14020</v>
      </c>
      <c r="H13" s="21">
        <f t="shared" si="6"/>
        <v>11683</v>
      </c>
      <c r="I13" s="19" t="e">
        <f>#REF!</f>
        <v>#REF!</v>
      </c>
      <c r="J13" s="4">
        <f t="shared" ref="J13:J20" si="29">S13</f>
        <v>0</v>
      </c>
      <c r="K13"/>
      <c r="L13"/>
      <c r="M13"/>
      <c r="N13"/>
      <c r="O13">
        <v>0</v>
      </c>
      <c r="P13">
        <f t="shared" ref="P13:P20" si="30">O13/1.2</f>
        <v>0</v>
      </c>
      <c r="Q13" s="13">
        <v>1694</v>
      </c>
      <c r="R13" s="2">
        <v>28500000</v>
      </c>
    </row>
    <row r="14" spans="1:19" s="22" customFormat="1" x14ac:dyDescent="0.25">
      <c r="A14" s="19">
        <f t="shared" si="0"/>
        <v>0</v>
      </c>
      <c r="B14" s="19">
        <f t="shared" si="1"/>
        <v>1799.1666666666667</v>
      </c>
      <c r="C14" s="19">
        <f t="shared" si="9"/>
        <v>2159</v>
      </c>
      <c r="D14" s="19">
        <f t="shared" si="2"/>
        <v>2590.7999999999997</v>
      </c>
      <c r="E14" s="20">
        <f t="shared" si="3"/>
        <v>34700000</v>
      </c>
      <c r="F14" s="19">
        <f t="shared" si="4"/>
        <v>19287</v>
      </c>
      <c r="G14" s="19">
        <f t="shared" si="5"/>
        <v>16072</v>
      </c>
      <c r="H14" s="21">
        <f t="shared" si="6"/>
        <v>13394</v>
      </c>
      <c r="I14" s="19" t="e">
        <f>#REF!</f>
        <v>#REF!</v>
      </c>
      <c r="J14" s="4">
        <f t="shared" si="29"/>
        <v>0</v>
      </c>
      <c r="K14"/>
      <c r="L14"/>
      <c r="M14"/>
      <c r="N14"/>
      <c r="O14">
        <v>0</v>
      </c>
      <c r="P14">
        <v>2159</v>
      </c>
      <c r="Q14" s="13">
        <f t="shared" ref="Q14:Q20" si="31">P14/1.2</f>
        <v>1799.1666666666667</v>
      </c>
      <c r="R14" s="2">
        <v>34700000</v>
      </c>
    </row>
    <row r="15" spans="1:19" s="22" customFormat="1" x14ac:dyDescent="0.25">
      <c r="A15" s="19">
        <f t="shared" si="0"/>
        <v>0</v>
      </c>
      <c r="B15" s="19">
        <f t="shared" si="1"/>
        <v>1416.6666666666667</v>
      </c>
      <c r="C15" s="19">
        <f t="shared" si="9"/>
        <v>1700</v>
      </c>
      <c r="D15" s="19">
        <f t="shared" si="2"/>
        <v>2040</v>
      </c>
      <c r="E15" s="20">
        <f t="shared" si="3"/>
        <v>35000000</v>
      </c>
      <c r="F15" s="19">
        <f t="shared" si="4"/>
        <v>24706</v>
      </c>
      <c r="G15" s="19">
        <f t="shared" si="5"/>
        <v>20588</v>
      </c>
      <c r="H15" s="21">
        <f t="shared" si="6"/>
        <v>17157</v>
      </c>
      <c r="I15" s="19" t="e">
        <f>#REF!</f>
        <v>#REF!</v>
      </c>
      <c r="J15" s="4">
        <f t="shared" si="29"/>
        <v>0</v>
      </c>
      <c r="K15"/>
      <c r="L15"/>
      <c r="M15"/>
      <c r="N15"/>
      <c r="O15">
        <v>0</v>
      </c>
      <c r="P15">
        <v>1700</v>
      </c>
      <c r="Q15" s="13">
        <f t="shared" si="31"/>
        <v>1416.6666666666667</v>
      </c>
      <c r="R15" s="2">
        <v>35000000</v>
      </c>
    </row>
    <row r="16" spans="1:19" s="22" customFormat="1" x14ac:dyDescent="0.25">
      <c r="A16" s="19">
        <f t="shared" si="0"/>
        <v>0</v>
      </c>
      <c r="B16" s="19">
        <f t="shared" si="1"/>
        <v>1426.23</v>
      </c>
      <c r="C16" s="19">
        <f t="shared" si="9"/>
        <v>1711.4759999999999</v>
      </c>
      <c r="D16" s="19">
        <f t="shared" si="2"/>
        <v>2053.7711999999997</v>
      </c>
      <c r="E16" s="20">
        <f t="shared" si="3"/>
        <v>13400000</v>
      </c>
      <c r="F16" s="19">
        <f t="shared" si="4"/>
        <v>9395</v>
      </c>
      <c r="G16" s="56">
        <f t="shared" si="5"/>
        <v>7829</v>
      </c>
      <c r="H16" s="21">
        <f t="shared" si="6"/>
        <v>6525</v>
      </c>
      <c r="I16" s="19" t="e">
        <f>#REF!</f>
        <v>#REF!</v>
      </c>
      <c r="J16" s="4">
        <f t="shared" si="29"/>
        <v>0</v>
      </c>
      <c r="K16"/>
      <c r="L16"/>
      <c r="M16"/>
      <c r="N16"/>
      <c r="O16">
        <v>0</v>
      </c>
      <c r="P16">
        <f t="shared" si="30"/>
        <v>0</v>
      </c>
      <c r="Q16" s="13">
        <f>132.5*10.764</f>
        <v>1426.23</v>
      </c>
      <c r="R16" s="2">
        <v>13400000</v>
      </c>
    </row>
    <row r="17" spans="1:26" x14ac:dyDescent="0.25">
      <c r="A17" s="4">
        <f t="shared" ref="A17:A18" si="32">N17</f>
        <v>0</v>
      </c>
      <c r="B17" s="4">
        <f t="shared" ref="B17:B18" si="33">Q17</f>
        <v>0</v>
      </c>
      <c r="C17" s="4">
        <f t="shared" ref="C17:C18" si="34">B17*1.2</f>
        <v>0</v>
      </c>
      <c r="D17" s="4">
        <f t="shared" ref="D17:D18" si="35">C17*1.2</f>
        <v>0</v>
      </c>
      <c r="E17" s="5">
        <f t="shared" ref="E17:E18" si="36">R17</f>
        <v>19000000</v>
      </c>
      <c r="F17" s="8" t="e">
        <f t="shared" ref="F17:F18" si="37">ROUND((E17/B17),0)</f>
        <v>#DIV/0!</v>
      </c>
      <c r="G17" s="8" t="e">
        <f t="shared" ref="G17:G18" si="38">ROUND((E17/C17),0)</f>
        <v>#DIV/0!</v>
      </c>
      <c r="H17" s="12" t="e">
        <f t="shared" ref="H17:H18" si="39">ROUND((E17/D17),0)</f>
        <v>#DIV/0!</v>
      </c>
      <c r="I17" s="4" t="e">
        <f>#REF!</f>
        <v>#REF!</v>
      </c>
      <c r="J17" s="4">
        <f t="shared" si="29"/>
        <v>0</v>
      </c>
      <c r="O17">
        <v>0</v>
      </c>
      <c r="P17">
        <f t="shared" si="30"/>
        <v>0</v>
      </c>
      <c r="Q17" s="13">
        <f t="shared" si="31"/>
        <v>0</v>
      </c>
      <c r="R17" s="2">
        <v>19000000</v>
      </c>
      <c r="S17" s="15"/>
      <c r="T17" s="15"/>
    </row>
    <row r="18" spans="1:26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8" t="e">
        <f t="shared" si="37"/>
        <v>#DIV/0!</v>
      </c>
      <c r="G18" s="8" t="e">
        <f t="shared" si="38"/>
        <v>#DIV/0!</v>
      </c>
      <c r="H18" s="12" t="e">
        <f t="shared" si="39"/>
        <v>#DIV/0!</v>
      </c>
      <c r="I18" s="4" t="e">
        <f>#REF!</f>
        <v>#REF!</v>
      </c>
      <c r="J18" s="4">
        <f t="shared" si="29"/>
        <v>0</v>
      </c>
      <c r="O18">
        <v>0</v>
      </c>
      <c r="P18">
        <f t="shared" si="30"/>
        <v>0</v>
      </c>
      <c r="Q18" s="13">
        <f t="shared" si="31"/>
        <v>0</v>
      </c>
      <c r="R18" s="2">
        <v>0</v>
      </c>
      <c r="S18" s="15"/>
      <c r="T18" s="15"/>
    </row>
    <row r="19" spans="1:26" x14ac:dyDescent="0.25">
      <c r="A19" s="4">
        <f t="shared" ref="A19:A22" si="40">N19</f>
        <v>0</v>
      </c>
      <c r="B19" s="4">
        <f t="shared" ref="B19:B22" si="41">Q19</f>
        <v>0</v>
      </c>
      <c r="C19" s="4">
        <f t="shared" ref="C19:C22" si="42">B19*1.2</f>
        <v>0</v>
      </c>
      <c r="D19" s="4">
        <f t="shared" ref="D19:D22" si="43">C19*1.2</f>
        <v>0</v>
      </c>
      <c r="E19" s="5">
        <f t="shared" ref="E19:E22" si="44">R19</f>
        <v>0</v>
      </c>
      <c r="F19" s="8" t="e">
        <f t="shared" ref="F19:F22" si="45">ROUND((E19/B19),0)</f>
        <v>#DIV/0!</v>
      </c>
      <c r="G19" s="8" t="e">
        <f t="shared" ref="G19:G22" si="46">ROUND((E19/C19),0)</f>
        <v>#DIV/0!</v>
      </c>
      <c r="H19" s="12" t="e">
        <f t="shared" ref="H19:H22" si="47">ROUND((E19/D19),0)</f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0"/>
        <v>0</v>
      </c>
      <c r="Q19" s="13">
        <f t="shared" si="31"/>
        <v>0</v>
      </c>
      <c r="R19" s="2">
        <v>0</v>
      </c>
      <c r="S19" s="15"/>
      <c r="T19" s="15"/>
    </row>
    <row r="20" spans="1:26" x14ac:dyDescent="0.25">
      <c r="A20" s="4">
        <f t="shared" si="40"/>
        <v>0</v>
      </c>
      <c r="B20" s="4">
        <f t="shared" si="41"/>
        <v>0</v>
      </c>
      <c r="C20" s="4">
        <f t="shared" si="42"/>
        <v>0</v>
      </c>
      <c r="D20" s="4">
        <f t="shared" si="43"/>
        <v>0</v>
      </c>
      <c r="E20" s="5">
        <f t="shared" si="44"/>
        <v>0</v>
      </c>
      <c r="F20" s="8" t="e">
        <f t="shared" si="45"/>
        <v>#DIV/0!</v>
      </c>
      <c r="G20" s="8" t="e">
        <f t="shared" si="46"/>
        <v>#DIV/0!</v>
      </c>
      <c r="H20" s="12" t="e">
        <f t="shared" si="47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0"/>
        <v>0</v>
      </c>
      <c r="Q20" s="13">
        <f t="shared" si="31"/>
        <v>0</v>
      </c>
      <c r="R20" s="2">
        <v>0</v>
      </c>
      <c r="S20" s="15"/>
      <c r="T20" s="15"/>
    </row>
    <row r="21" spans="1:26" x14ac:dyDescent="0.25">
      <c r="A21" s="4">
        <f t="shared" si="40"/>
        <v>0</v>
      </c>
      <c r="B21" s="4">
        <f t="shared" si="41"/>
        <v>0</v>
      </c>
      <c r="C21" s="4">
        <f t="shared" si="42"/>
        <v>0</v>
      </c>
      <c r="D21" s="4">
        <f t="shared" si="43"/>
        <v>0</v>
      </c>
      <c r="E21" s="5">
        <f t="shared" si="44"/>
        <v>0</v>
      </c>
      <c r="F21" s="8" t="e">
        <f t="shared" si="45"/>
        <v>#DIV/0!</v>
      </c>
      <c r="G21" s="8" t="e">
        <f t="shared" si="46"/>
        <v>#DIV/0!</v>
      </c>
      <c r="H21" s="12" t="e">
        <f t="shared" si="47"/>
        <v>#DIV/0!</v>
      </c>
      <c r="I21" s="4" t="e">
        <f>#REF!</f>
        <v>#REF!</v>
      </c>
      <c r="J21" s="4">
        <f t="shared" ref="J21" si="48">S21</f>
        <v>0</v>
      </c>
      <c r="O21">
        <v>0</v>
      </c>
      <c r="P21">
        <f t="shared" ref="P21" si="49">O21/1.2</f>
        <v>0</v>
      </c>
      <c r="Q21" s="13">
        <f t="shared" ref="Q21" si="50">P21/1.2</f>
        <v>0</v>
      </c>
      <c r="R21" s="2">
        <v>0</v>
      </c>
      <c r="S21" s="15"/>
      <c r="T21" s="15"/>
    </row>
    <row r="22" spans="1:26" x14ac:dyDescent="0.25">
      <c r="A22" s="4">
        <f t="shared" si="40"/>
        <v>0</v>
      </c>
      <c r="B22" s="4">
        <f t="shared" si="41"/>
        <v>0</v>
      </c>
      <c r="C22" s="4">
        <f t="shared" si="42"/>
        <v>0</v>
      </c>
      <c r="D22" s="4">
        <f t="shared" si="43"/>
        <v>0</v>
      </c>
      <c r="E22" s="5">
        <f t="shared" si="44"/>
        <v>0</v>
      </c>
      <c r="F22" s="8" t="e">
        <f t="shared" si="45"/>
        <v>#DIV/0!</v>
      </c>
      <c r="G22" s="8" t="e">
        <f t="shared" si="46"/>
        <v>#DIV/0!</v>
      </c>
      <c r="H22" s="12" t="e">
        <f t="shared" si="47"/>
        <v>#DIV/0!</v>
      </c>
      <c r="I22" s="4" t="e">
        <f>#REF!</f>
        <v>#REF!</v>
      </c>
      <c r="J22" s="4">
        <f t="shared" ref="J22" si="51">S22</f>
        <v>0</v>
      </c>
      <c r="O22">
        <v>0</v>
      </c>
      <c r="P22">
        <f t="shared" ref="P22" si="52">O22/1.2</f>
        <v>0</v>
      </c>
      <c r="Q22" s="13">
        <f t="shared" ref="Q22" si="53">P22/1.2</f>
        <v>0</v>
      </c>
      <c r="R22" s="2">
        <v>0</v>
      </c>
      <c r="S22" s="15"/>
      <c r="T22" s="15"/>
    </row>
    <row r="23" spans="1:26" x14ac:dyDescent="0.25">
      <c r="A23" s="4"/>
      <c r="B23" s="4"/>
      <c r="C23" s="4"/>
      <c r="D23" s="4"/>
      <c r="E23" s="5"/>
      <c r="F23" s="8"/>
      <c r="G23" s="8"/>
      <c r="H23" s="12"/>
      <c r="I23" s="4"/>
      <c r="J23" s="4"/>
      <c r="R23" s="2"/>
      <c r="S23" s="15"/>
      <c r="T23" s="15"/>
    </row>
    <row r="24" spans="1:26" x14ac:dyDescent="0.25">
      <c r="C24" s="4" t="s">
        <v>31</v>
      </c>
    </row>
    <row r="25" spans="1:26" ht="16.5" x14ac:dyDescent="0.3">
      <c r="C25" s="25" t="s">
        <v>14</v>
      </c>
      <c r="D25" s="17"/>
      <c r="E25" s="34"/>
      <c r="F25" s="38" t="s">
        <v>13</v>
      </c>
      <c r="H25"/>
      <c r="Q25"/>
      <c r="R25" s="9"/>
      <c r="S25" s="9"/>
      <c r="T25" s="9"/>
      <c r="U25" s="9"/>
    </row>
    <row r="26" spans="1:26" ht="34.5" customHeight="1" x14ac:dyDescent="0.3">
      <c r="C26" s="25" t="s">
        <v>15</v>
      </c>
      <c r="D26" s="17">
        <v>2024</v>
      </c>
      <c r="E26" s="34"/>
      <c r="F26" s="86" t="s">
        <v>50</v>
      </c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6"/>
      <c r="T26" s="6"/>
      <c r="U26" s="6"/>
    </row>
    <row r="27" spans="1:26" ht="17.25" x14ac:dyDescent="0.3">
      <c r="C27" s="26" t="s">
        <v>16</v>
      </c>
      <c r="D27" s="84">
        <v>2015</v>
      </c>
      <c r="E27" s="34" t="s">
        <v>32</v>
      </c>
      <c r="F27" s="42"/>
      <c r="Q27"/>
      <c r="R27" s="9"/>
      <c r="S27" s="9"/>
      <c r="T27" s="9"/>
      <c r="U27" s="9"/>
      <c r="W27" s="9"/>
      <c r="X27" s="9"/>
      <c r="Y27" s="9"/>
      <c r="Z27" s="9"/>
    </row>
    <row r="28" spans="1:26" ht="20.25" customHeight="1" x14ac:dyDescent="0.3">
      <c r="C28" s="28" t="s">
        <v>17</v>
      </c>
      <c r="D28" s="27">
        <f>D26-D27</f>
        <v>9</v>
      </c>
      <c r="E28" s="34"/>
      <c r="F28" s="44"/>
      <c r="G28" s="39"/>
      <c r="H28"/>
      <c r="I28" s="13"/>
      <c r="Q28"/>
      <c r="R28" s="9"/>
      <c r="S28" s="9">
        <f>F14*1.1</f>
        <v>21215.7</v>
      </c>
      <c r="T28" s="9"/>
      <c r="U28" s="9"/>
      <c r="W28" s="9"/>
      <c r="X28" s="9"/>
      <c r="Y28" s="9"/>
      <c r="Z28" s="9"/>
    </row>
    <row r="29" spans="1:26" ht="18.75" x14ac:dyDescent="0.3">
      <c r="C29" s="29"/>
      <c r="D29" s="27">
        <f>D28-60</f>
        <v>-51</v>
      </c>
      <c r="E29" s="34"/>
      <c r="G29" s="39"/>
      <c r="I29" s="57"/>
      <c r="P29" s="13"/>
      <c r="R29" s="13"/>
      <c r="S29" s="13"/>
      <c r="T29" s="13"/>
      <c r="U29" s="87"/>
      <c r="V29" s="87"/>
      <c r="W29" s="87"/>
      <c r="X29" s="9"/>
      <c r="Y29" s="9"/>
      <c r="Z29" s="9"/>
    </row>
    <row r="30" spans="1:26" ht="18.75" x14ac:dyDescent="0.3">
      <c r="C30" s="29" t="s">
        <v>18</v>
      </c>
      <c r="D30" s="30">
        <f>1678.5*2500</f>
        <v>4196250</v>
      </c>
      <c r="E30" s="35"/>
      <c r="F30" s="87" t="s">
        <v>34</v>
      </c>
      <c r="G30" s="87"/>
      <c r="H30" s="87"/>
      <c r="I30" s="13"/>
      <c r="W30" s="9"/>
      <c r="X30" s="9"/>
      <c r="Y30" s="9"/>
      <c r="Z30" s="9"/>
    </row>
    <row r="31" spans="1:26" ht="27.75" customHeight="1" x14ac:dyDescent="0.3">
      <c r="C31" s="29" t="s">
        <v>19</v>
      </c>
      <c r="D31" s="27"/>
      <c r="E31" s="34"/>
      <c r="G31" s="39"/>
      <c r="I31" s="13"/>
      <c r="W31" s="13"/>
      <c r="X31" s="9"/>
      <c r="Y31" s="9"/>
      <c r="Z31" s="9"/>
    </row>
    <row r="32" spans="1:26" ht="16.5" x14ac:dyDescent="0.3">
      <c r="C32" s="29" t="s">
        <v>20</v>
      </c>
      <c r="D32" s="31">
        <f>100-10</f>
        <v>90</v>
      </c>
      <c r="E32" s="34"/>
      <c r="F32" s="39"/>
      <c r="G32" s="39"/>
      <c r="I32" s="13"/>
      <c r="S32" s="9"/>
      <c r="T32" s="9"/>
      <c r="U32" s="9"/>
      <c r="V32" s="9"/>
      <c r="W32" s="9"/>
      <c r="X32" s="9"/>
      <c r="Y32" s="9"/>
      <c r="Z32" s="9"/>
    </row>
    <row r="33" spans="2:26" ht="16.5" x14ac:dyDescent="0.3">
      <c r="C33" s="25" t="s">
        <v>28</v>
      </c>
      <c r="D33" s="27">
        <f>(100-10)*D28/60</f>
        <v>13.5</v>
      </c>
      <c r="E33" s="34"/>
      <c r="F33" s="39"/>
      <c r="G33" s="39"/>
      <c r="I33" s="13"/>
      <c r="S33" s="9"/>
      <c r="T33" s="9"/>
      <c r="U33" s="9"/>
      <c r="V33" s="9"/>
      <c r="W33" s="9"/>
      <c r="X33" s="9"/>
      <c r="Y33" s="9"/>
      <c r="Z33" s="9"/>
    </row>
    <row r="34" spans="2:26" ht="16.5" x14ac:dyDescent="0.3">
      <c r="C34" s="25"/>
      <c r="D34" s="32">
        <f>D33%</f>
        <v>0.13500000000000001</v>
      </c>
      <c r="E34" s="34"/>
      <c r="F34" s="39"/>
      <c r="G34" s="39"/>
      <c r="I34" s="13"/>
      <c r="S34" s="9"/>
      <c r="T34" s="9"/>
      <c r="U34" s="9"/>
      <c r="V34" s="9"/>
      <c r="W34" s="9"/>
      <c r="X34" s="9"/>
      <c r="Y34" s="9"/>
      <c r="Z34" s="9"/>
    </row>
    <row r="35" spans="2:26" ht="16.5" x14ac:dyDescent="0.3">
      <c r="C35" s="25" t="s">
        <v>21</v>
      </c>
      <c r="D35" s="18">
        <f>ROUND((D30*D34),0)</f>
        <v>566494</v>
      </c>
      <c r="E35" s="36"/>
      <c r="F35" s="39"/>
      <c r="G35" s="39"/>
      <c r="I35" s="13"/>
      <c r="K35" s="6"/>
      <c r="L35" s="6"/>
      <c r="M35" s="6"/>
      <c r="N35" s="6"/>
      <c r="O35" s="6"/>
      <c r="S35" s="9"/>
      <c r="T35" s="9"/>
      <c r="U35" s="9"/>
      <c r="V35" s="9"/>
      <c r="W35" s="9"/>
      <c r="X35" s="9"/>
      <c r="Y35" s="9"/>
      <c r="Z35" s="9"/>
    </row>
    <row r="36" spans="2:26" ht="21" x14ac:dyDescent="0.35">
      <c r="C36" s="45" t="s">
        <v>48</v>
      </c>
      <c r="D36" s="43">
        <v>1398.75</v>
      </c>
      <c r="E36" s="40"/>
      <c r="F36" s="39"/>
      <c r="G36" s="39"/>
      <c r="I36" s="13"/>
      <c r="O36" s="81" t="s">
        <v>45</v>
      </c>
      <c r="S36" s="9"/>
      <c r="T36" s="9"/>
      <c r="U36" s="9"/>
      <c r="V36" s="9"/>
      <c r="W36" s="9"/>
      <c r="X36" s="9"/>
      <c r="Y36" s="9"/>
      <c r="Z36" s="9"/>
    </row>
    <row r="37" spans="2:26" ht="17.25" thickBot="1" x14ac:dyDescent="0.35">
      <c r="C37" s="29" t="s">
        <v>22</v>
      </c>
      <c r="D37" s="18">
        <v>15000</v>
      </c>
      <c r="E37" s="40"/>
      <c r="S37" s="9"/>
      <c r="T37" s="9"/>
      <c r="U37" s="9" t="s">
        <v>47</v>
      </c>
      <c r="V37" s="9"/>
      <c r="W37" s="9"/>
      <c r="X37" s="9"/>
      <c r="Y37" s="9"/>
      <c r="Z37" s="9"/>
    </row>
    <row r="38" spans="2:26" ht="16.5" x14ac:dyDescent="0.3">
      <c r="C38" s="29" t="s">
        <v>23</v>
      </c>
      <c r="D38" s="18">
        <f>D37*D36</f>
        <v>20981250</v>
      </c>
      <c r="E38" s="41"/>
      <c r="I38" s="13"/>
      <c r="N38" s="60"/>
      <c r="O38" s="61"/>
      <c r="P38" s="80" t="s">
        <v>42</v>
      </c>
      <c r="Q38" s="62"/>
      <c r="R38" s="63"/>
      <c r="S38" s="9"/>
      <c r="T38" s="9"/>
      <c r="U38" s="9"/>
      <c r="V38" s="9"/>
      <c r="W38" s="9"/>
      <c r="X38" s="9"/>
      <c r="Y38" s="9"/>
      <c r="Z38" s="9"/>
    </row>
    <row r="39" spans="2:26" ht="16.5" x14ac:dyDescent="0.3">
      <c r="C39" s="33" t="s">
        <v>24</v>
      </c>
      <c r="D39" s="83">
        <f>D38-D35</f>
        <v>20414756</v>
      </c>
      <c r="F39" s="59"/>
      <c r="I39" s="13"/>
      <c r="N39" s="64"/>
      <c r="O39" s="46" t="s">
        <v>35</v>
      </c>
      <c r="P39" s="46"/>
      <c r="Q39" s="68">
        <f t="shared" ref="Q39:Q41" si="54">P39*10.764</f>
        <v>0</v>
      </c>
      <c r="R39" s="69" t="s">
        <v>40</v>
      </c>
      <c r="S39" s="9"/>
      <c r="T39" s="9"/>
      <c r="U39" s="9"/>
      <c r="V39" s="9"/>
      <c r="W39" s="9"/>
      <c r="X39" s="9"/>
      <c r="Y39" s="9"/>
      <c r="Z39" s="9"/>
    </row>
    <row r="40" spans="2:26" ht="16.5" x14ac:dyDescent="0.3">
      <c r="C40" s="33"/>
      <c r="D40" s="83"/>
      <c r="I40" s="13"/>
      <c r="N40" s="64"/>
      <c r="O40" s="46" t="s">
        <v>36</v>
      </c>
      <c r="P40" s="46"/>
      <c r="Q40" s="68">
        <f t="shared" si="54"/>
        <v>0</v>
      </c>
      <c r="R40" s="69" t="s">
        <v>40</v>
      </c>
      <c r="S40" s="9"/>
      <c r="T40" s="9"/>
      <c r="U40" s="9"/>
      <c r="V40" s="9"/>
      <c r="W40" s="9"/>
      <c r="X40" s="9"/>
      <c r="Y40" s="9"/>
      <c r="Z40" s="9"/>
    </row>
    <row r="41" spans="2:26" ht="16.5" x14ac:dyDescent="0.3">
      <c r="C41" s="33" t="s">
        <v>46</v>
      </c>
      <c r="D41" s="83">
        <f>D39+D40</f>
        <v>20414756</v>
      </c>
      <c r="N41" s="64"/>
      <c r="O41" s="46" t="s">
        <v>37</v>
      </c>
      <c r="P41" s="46"/>
      <c r="Q41" s="68">
        <f t="shared" si="54"/>
        <v>0</v>
      </c>
      <c r="R41" s="69" t="s">
        <v>40</v>
      </c>
      <c r="S41" s="9"/>
      <c r="T41" s="9"/>
      <c r="U41" s="9"/>
      <c r="V41" s="9"/>
      <c r="W41" s="9"/>
      <c r="X41" s="9"/>
      <c r="Y41" s="9"/>
      <c r="Z41" s="9"/>
    </row>
    <row r="42" spans="2:26" ht="16.5" x14ac:dyDescent="0.3">
      <c r="C42" s="33" t="s">
        <v>25</v>
      </c>
      <c r="D42" s="83">
        <f>D41*0.9</f>
        <v>18373280.400000002</v>
      </c>
      <c r="E42" s="40"/>
      <c r="N42" s="64"/>
      <c r="O42" s="67" t="s">
        <v>33</v>
      </c>
      <c r="P42" s="67"/>
      <c r="Q42" s="68">
        <f>P42*10.764</f>
        <v>0</v>
      </c>
      <c r="R42" s="69" t="s">
        <v>40</v>
      </c>
      <c r="S42" s="9"/>
      <c r="T42" s="10"/>
      <c r="U42" s="9"/>
      <c r="V42" s="9"/>
      <c r="W42" s="9"/>
      <c r="X42" s="9"/>
      <c r="Y42" s="9"/>
      <c r="Z42" s="9"/>
    </row>
    <row r="43" spans="2:26" ht="16.5" x14ac:dyDescent="0.3">
      <c r="C43" s="33" t="s">
        <v>26</v>
      </c>
      <c r="D43" s="83">
        <f>D41*0.8</f>
        <v>16331804.800000001</v>
      </c>
      <c r="F43" s="58"/>
      <c r="G43" s="6"/>
      <c r="H43" s="14"/>
      <c r="I43" s="6"/>
      <c r="N43" s="64"/>
      <c r="O43" s="46"/>
      <c r="P43" s="46"/>
      <c r="Q43" s="70"/>
      <c r="R43" s="71"/>
      <c r="S43" s="10"/>
      <c r="T43" s="9"/>
      <c r="U43" s="9"/>
      <c r="V43" s="9"/>
      <c r="W43" s="9"/>
      <c r="X43" s="9"/>
      <c r="Y43" s="9"/>
      <c r="Z43" s="9"/>
    </row>
    <row r="44" spans="2:26" ht="16.5" x14ac:dyDescent="0.3">
      <c r="C44" s="33" t="s">
        <v>27</v>
      </c>
      <c r="D44" s="83">
        <f>D39*0.03/12</f>
        <v>51036.889999999992</v>
      </c>
      <c r="N44" s="64"/>
      <c r="O44" s="46" t="s">
        <v>43</v>
      </c>
      <c r="P44" s="82"/>
      <c r="Q44" s="68">
        <f t="shared" ref="Q44:Q46" si="55">P44*10.764</f>
        <v>0</v>
      </c>
      <c r="R44" s="69" t="s">
        <v>40</v>
      </c>
      <c r="S44" s="10"/>
      <c r="T44" s="9"/>
      <c r="U44" s="9"/>
      <c r="V44" s="9"/>
      <c r="W44" s="9"/>
      <c r="X44" s="9"/>
      <c r="Y44" s="9"/>
      <c r="Z44" s="9"/>
    </row>
    <row r="45" spans="2:26" x14ac:dyDescent="0.25">
      <c r="F45" s="59"/>
      <c r="N45" s="64"/>
      <c r="O45" s="46" t="s">
        <v>38</v>
      </c>
      <c r="P45" s="46"/>
      <c r="Q45" s="68"/>
      <c r="R45" s="69"/>
    </row>
    <row r="46" spans="2:26" x14ac:dyDescent="0.25">
      <c r="C46" s="4"/>
      <c r="N46" s="64"/>
      <c r="O46" s="46" t="s">
        <v>44</v>
      </c>
      <c r="P46" s="82"/>
      <c r="Q46" s="68">
        <f t="shared" si="55"/>
        <v>0</v>
      </c>
      <c r="R46" s="69" t="s">
        <v>40</v>
      </c>
    </row>
    <row r="47" spans="2:26" ht="16.5" x14ac:dyDescent="0.3">
      <c r="B47" s="46"/>
      <c r="C47" s="47" t="s">
        <v>49</v>
      </c>
      <c r="D47" s="85">
        <v>8425000</v>
      </c>
      <c r="E47" s="46"/>
      <c r="N47" s="64"/>
      <c r="O47" s="67" t="s">
        <v>39</v>
      </c>
      <c r="P47" s="67"/>
      <c r="Q47" s="68">
        <f>P47*10.764</f>
        <v>0</v>
      </c>
      <c r="R47" s="69" t="s">
        <v>40</v>
      </c>
    </row>
    <row r="48" spans="2:26" ht="16.5" x14ac:dyDescent="0.3">
      <c r="B48" s="46"/>
      <c r="C48" s="47"/>
      <c r="D48" s="34"/>
      <c r="E48" s="46"/>
      <c r="N48" s="64"/>
      <c r="O48" s="67"/>
      <c r="P48" s="67"/>
      <c r="Q48" s="68">
        <f>P48*10.764</f>
        <v>0</v>
      </c>
      <c r="R48" s="69" t="s">
        <v>40</v>
      </c>
    </row>
    <row r="49" spans="2:18" ht="30.75" x14ac:dyDescent="0.3">
      <c r="B49" s="46"/>
      <c r="C49" s="48"/>
      <c r="D49" s="46"/>
      <c r="E49" s="46"/>
      <c r="N49" s="64"/>
      <c r="O49" s="72" t="s">
        <v>41</v>
      </c>
      <c r="P49" s="73">
        <f>P42+P48</f>
        <v>0</v>
      </c>
      <c r="Q49" s="74">
        <f>P49*10.764</f>
        <v>0</v>
      </c>
      <c r="R49" s="75" t="s">
        <v>40</v>
      </c>
    </row>
    <row r="50" spans="2:18" ht="16.5" x14ac:dyDescent="0.3">
      <c r="B50" s="46"/>
      <c r="C50" s="49"/>
      <c r="D50" s="46"/>
      <c r="E50" s="46"/>
      <c r="N50" s="64"/>
      <c r="O50" s="46"/>
      <c r="P50" s="46"/>
      <c r="Q50" s="65"/>
      <c r="R50" s="66"/>
    </row>
    <row r="51" spans="2:18" ht="16.5" x14ac:dyDescent="0.3">
      <c r="B51" s="46"/>
      <c r="C51" s="50"/>
      <c r="D51" s="46"/>
      <c r="E51" s="46"/>
      <c r="F51" s="58"/>
      <c r="G51" s="6"/>
      <c r="H51" s="14"/>
      <c r="I51" s="6"/>
      <c r="N51" s="64"/>
      <c r="O51" s="46"/>
      <c r="P51" s="46"/>
      <c r="Q51" s="65"/>
      <c r="R51" s="66"/>
    </row>
    <row r="52" spans="2:18" ht="17.25" thickBot="1" x14ac:dyDescent="0.35">
      <c r="B52" s="46"/>
      <c r="C52" s="50"/>
      <c r="D52" s="51"/>
      <c r="E52" s="46"/>
      <c r="N52" s="76"/>
      <c r="O52" s="77"/>
      <c r="P52" s="77"/>
      <c r="Q52" s="78"/>
      <c r="R52" s="79"/>
    </row>
    <row r="53" spans="2:18" ht="16.5" x14ac:dyDescent="0.3">
      <c r="B53" s="46"/>
      <c r="C53" s="50"/>
      <c r="D53" s="46"/>
      <c r="E53" s="46"/>
      <c r="F53" s="59"/>
    </row>
    <row r="54" spans="2:18" ht="16.5" x14ac:dyDescent="0.3">
      <c r="B54" s="46"/>
      <c r="C54" s="50"/>
      <c r="D54" s="52"/>
      <c r="E54" s="46"/>
      <c r="R54" s="13"/>
    </row>
    <row r="55" spans="2:18" ht="16.5" x14ac:dyDescent="0.3">
      <c r="B55" s="46"/>
      <c r="C55" s="47"/>
      <c r="D55" s="46"/>
      <c r="E55" s="46"/>
    </row>
    <row r="56" spans="2:18" ht="16.5" x14ac:dyDescent="0.3">
      <c r="B56" s="46"/>
      <c r="C56" s="47"/>
      <c r="D56" s="53"/>
      <c r="E56" s="46"/>
    </row>
    <row r="57" spans="2:18" ht="16.5" x14ac:dyDescent="0.3">
      <c r="B57" s="46"/>
      <c r="C57" s="47"/>
      <c r="D57" s="35"/>
      <c r="E57" s="46"/>
    </row>
    <row r="58" spans="2:18" ht="16.5" x14ac:dyDescent="0.3">
      <c r="B58" s="46"/>
      <c r="C58" s="54"/>
      <c r="D58" s="55"/>
      <c r="E58" s="46"/>
    </row>
    <row r="59" spans="2:18" ht="16.5" x14ac:dyDescent="0.3">
      <c r="B59" s="46"/>
      <c r="C59" s="50"/>
      <c r="D59" s="35"/>
      <c r="E59" s="46"/>
    </row>
    <row r="60" spans="2:18" ht="16.5" x14ac:dyDescent="0.3">
      <c r="B60" s="46"/>
      <c r="C60" s="53"/>
      <c r="D60" s="53"/>
      <c r="E60" s="53"/>
    </row>
    <row r="61" spans="2:18" ht="16.5" x14ac:dyDescent="0.3">
      <c r="B61" s="46"/>
      <c r="C61" s="53"/>
      <c r="D61" s="53"/>
      <c r="E61" s="53"/>
    </row>
    <row r="62" spans="2:18" ht="16.5" x14ac:dyDescent="0.3">
      <c r="B62" s="46"/>
      <c r="C62" s="53"/>
      <c r="D62" s="53"/>
      <c r="E62" s="53"/>
      <c r="F62" s="58"/>
      <c r="G62" s="6"/>
      <c r="H62" s="14"/>
      <c r="I62" s="6"/>
    </row>
    <row r="63" spans="2:18" ht="16.5" x14ac:dyDescent="0.3">
      <c r="B63" s="46"/>
      <c r="C63" s="53"/>
      <c r="D63" s="53"/>
      <c r="E63" s="53"/>
    </row>
    <row r="64" spans="2:18" ht="16.5" x14ac:dyDescent="0.3">
      <c r="B64" s="46"/>
      <c r="C64" s="53"/>
      <c r="D64" s="53"/>
      <c r="E64" s="53"/>
    </row>
    <row r="65" spans="2:9" ht="16.5" x14ac:dyDescent="0.3">
      <c r="B65" s="46"/>
      <c r="C65" s="53"/>
      <c r="D65" s="53"/>
      <c r="E65" s="53"/>
      <c r="F65" s="6"/>
      <c r="G65" s="6"/>
      <c r="H65" s="14"/>
      <c r="I65" s="6"/>
    </row>
    <row r="66" spans="2:9" x14ac:dyDescent="0.25">
      <c r="B66" s="46"/>
      <c r="C66" s="46"/>
      <c r="D66" s="46"/>
      <c r="E66" s="46"/>
    </row>
    <row r="67" spans="2:9" x14ac:dyDescent="0.25">
      <c r="B67" s="46"/>
      <c r="C67" s="46"/>
      <c r="D67" s="46"/>
      <c r="E67" s="46"/>
    </row>
  </sheetData>
  <mergeCells count="3">
    <mergeCell ref="F26:R26"/>
    <mergeCell ref="F30:H30"/>
    <mergeCell ref="U29:W2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ED5-FFA6-498C-AC0E-A0559B2D416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DA5C-3142-41E6-A43B-54B3B5E4F2B9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3C20-C10E-4FAF-B0A2-FA8B79184D65}">
  <dimension ref="A1"/>
  <sheetViews>
    <sheetView topLeftCell="J13" workbookViewId="0">
      <selection activeCell="X2" sqref="X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1" zoomScaleNormal="100" workbookViewId="0">
      <selection activeCell="P2" sqref="P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N2" sqref="N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2" sqref="P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M2" sqref="M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25" sqref="S2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2024-08-22T07:22:53Z</dcterms:modified>
</cp:coreProperties>
</file>