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Ghatkopar (West)\Theodore Fransis Dsouza\"/>
    </mc:Choice>
  </mc:AlternateContent>
  <xr:revisionPtr revIDLastSave="0" documentId="13_ncr:1_{9963EE8C-2352-423A-8D60-468705BF5F59}" xr6:coauthVersionLast="36" xr6:coauthVersionMax="47" xr10:uidLastSave="{00000000-0000-0000-0000-000000000000}"/>
  <bookViews>
    <workbookView xWindow="0" yWindow="0" windowWidth="28800" windowHeight="12105" tabRatio="932" activeTab="1" xr2:uid="{00000000-000D-0000-FFFF-FFFF00000000}"/>
  </bookViews>
  <sheets>
    <sheet name="Calculation" sheetId="23" r:id="rId1"/>
    <sheet name="22-23" sheetId="4" r:id="rId2"/>
    <sheet name="Sheet1" sheetId="13" r:id="rId3"/>
    <sheet name="Sheet2" sheetId="14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</sheets>
  <calcPr calcId="191029"/>
</workbook>
</file>

<file path=xl/calcChain.xml><?xml version="1.0" encoding="utf-8"?>
<calcChain xmlns="http://schemas.openxmlformats.org/spreadsheetml/2006/main">
  <c r="U6" i="4" l="1"/>
  <c r="T6" i="4" l="1"/>
  <c r="N33" i="4" l="1"/>
  <c r="N35" i="4"/>
  <c r="N34" i="4"/>
  <c r="N32" i="4"/>
  <c r="N31" i="4"/>
  <c r="N30" i="4"/>
  <c r="N29" i="4"/>
  <c r="N28" i="4"/>
  <c r="N27" i="4"/>
  <c r="N26" i="4"/>
  <c r="N25" i="4"/>
  <c r="T9" i="4" l="1"/>
  <c r="Q8" i="4"/>
  <c r="G31" i="4" l="1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H29" i="4"/>
  <c r="G33" i="4" l="1"/>
  <c r="H31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B5" i="4"/>
  <c r="H20" i="4"/>
  <c r="F20" i="4"/>
  <c r="G20" i="4"/>
  <c r="F16" i="4"/>
  <c r="G16" i="4"/>
  <c r="G32" i="4"/>
  <c r="C5" i="4" l="1"/>
  <c r="F5" i="4"/>
  <c r="D5" i="4" l="1"/>
  <c r="H5" i="4" s="1"/>
  <c r="G5" i="4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<sst xmlns="http://schemas.openxmlformats.org/spreadsheetml/2006/main" count="53" uniqueCount="46">
  <si>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</si>
  <si>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</si>
  <si>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</si>
  <si>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</si>
  <si>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</si>
  <si>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</si>
  <si>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</si>
  <si>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</si>
  <si>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</si>
  <si>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</si>
  <si>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</si>
  <si>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</si>
  <si>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</si>
  <si>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</si>
  <si>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</si>
  <si>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</si>
  <si>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</si>
  <si>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</si>
  <si>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</si>
  <si>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</si>
  <si>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</si>
  <si>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</si>
  <si>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</si>
  <si>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</si>
  <si>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</si>
  <si>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</si>
  <si>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</si>
  <si>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</si>
  <si>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</si>
  <si>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Rate</t>
  </si>
  <si>
    <t>FMV</t>
  </si>
  <si>
    <t xml:space="preserve">Agreement </t>
  </si>
  <si>
    <t>24.07.2024</t>
  </si>
  <si>
    <t>rera ca</t>
  </si>
  <si>
    <t>oc - 2024</t>
  </si>
  <si>
    <t>loan - 1.15 cr</t>
  </si>
  <si>
    <t>oc</t>
  </si>
  <si>
    <t>SBI\RACPC Ghatkopar (West)\Theodore Fransis Dsouza</t>
  </si>
  <si>
    <t>ca</t>
  </si>
  <si>
    <t>14.08.24</t>
  </si>
  <si>
    <t>21.12.23</t>
  </si>
  <si>
    <t>31.03.23</t>
  </si>
  <si>
    <t>mca</t>
  </si>
  <si>
    <t>ls - 1.55 cr</t>
  </si>
  <si>
    <t>incl car parking</t>
  </si>
  <si>
    <t>Residential Flat No. 1004, 10th Floor, Pratik Paradise , Darar Colony, Village - Kanjur, Kanjur East, MUmbai, State - Maharashtra, India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</si>
</sst>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43" fontId="0" fillId="0" borderId="9" xfId="1" applyFont="1" applyBorder="1"/>
    <xf numFmtId="43" fontId="0" fillId="0" borderId="0" xfId="0" applyNumberFormat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0" fontId="1" fillId="3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563670</xdr:colOff>
      <xdr:row>40</xdr:row>
      <xdr:rowOff>77237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C941A1-07B5-30D7-A5F8-5DABD4A41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46070" cy="743053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210770</xdr:colOff>
      <xdr:row>44</xdr:row>
      <xdr:rowOff>48802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401BA51-D6AF-4E88-A185-B52DE87466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45170" cy="8430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229823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00FF70-B366-468D-8F2A-5E4D878700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64223" cy="86308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420350</xdr:colOff>
      <xdr:row>47</xdr:row>
      <xdr:rowOff>58335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84F8B3-7CB2-40F2-A24C-FC794EABD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54750" cy="8487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45</xdr:row>
      <xdr:rowOff>114300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A96095B-B924-4088-855C-224B4E5FC4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6868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45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794B77-08BA-456D-A3D4-D7BD7780E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6582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62E435-0C09-4548-8E19-B578DB0543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1438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30</xdr:col>
      <xdr:colOff>409575</xdr:colOff>
      <xdr:row>45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2C3BE8-1674-4D3D-A813-4B4B5A301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18087975" cy="814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opLeftCell="A7" zoomScale="145" zoomScaleNormal="145" workbookViewId="0">
      <selection activeCell="B32" sqref="B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  <col min="6" max="6" width="11.5703125" bestFit="1" customWidth="1"/>
  </cols>
  <sheetData>
    <row r="1" spans="1:6" x14ac:dyDescent="0.25">
      <c r="A1" s="10"/>
      <c r="B1" s="11"/>
      <c r="C1" s="12"/>
      <c r="D1" s="13"/>
      <c r="F1" s="14"/>
    </row>
    <row r="2" spans="1:6" x14ac:dyDescent="0.25">
      <c r="A2" s="15"/>
      <c r="D2" s="17"/>
      <c r="F2" s="18"/>
    </row>
    <row r="3" spans="1:6" x14ac:dyDescent="0.25">
      <c r="A3" s="15" t="s">
        <v>13</v>
      </c>
      <c r="B3" s="19"/>
      <c r="C3" s="20">
        <v>28000</v>
      </c>
      <c r="D3" s="23"/>
      <c r="E3" s="6"/>
      <c r="F3" s="18"/>
    </row>
    <row r="4" spans="1:6" ht="30" x14ac:dyDescent="0.25">
      <c r="A4" s="22" t="s">
        <v>14</v>
      </c>
      <c r="B4" s="19"/>
      <c r="C4" s="20">
        <v>2800</v>
      </c>
      <c r="D4" s="23"/>
      <c r="F4" s="18"/>
    </row>
    <row r="5" spans="1:6" x14ac:dyDescent="0.25">
      <c r="A5" s="15" t="s">
        <v>15</v>
      </c>
      <c r="B5" s="19"/>
      <c r="C5" s="20">
        <f>C3-C4</f>
        <v>25200</v>
      </c>
      <c r="D5" s="23"/>
      <c r="F5" s="18"/>
    </row>
    <row r="6" spans="1:6" x14ac:dyDescent="0.25">
      <c r="A6" s="15" t="s">
        <v>16</v>
      </c>
      <c r="B6" s="19"/>
      <c r="C6" s="20">
        <f>C4</f>
        <v>2800</v>
      </c>
      <c r="D6" s="23"/>
      <c r="F6" s="18"/>
    </row>
    <row r="7" spans="1:6" x14ac:dyDescent="0.25">
      <c r="A7" s="15" t="s">
        <v>17</v>
      </c>
      <c r="B7" s="24"/>
      <c r="C7" s="25">
        <f>D7-D8</f>
        <v>0</v>
      </c>
      <c r="D7" s="25">
        <v>2024</v>
      </c>
      <c r="F7" s="18"/>
    </row>
    <row r="8" spans="1:6" x14ac:dyDescent="0.25">
      <c r="A8" s="15" t="s">
        <v>18</v>
      </c>
      <c r="B8" s="24"/>
      <c r="C8" s="25">
        <f>C9-C7</f>
        <v>60</v>
      </c>
      <c r="D8" s="25">
        <v>2024</v>
      </c>
      <c r="E8" t="s">
        <v>36</v>
      </c>
      <c r="F8" s="18"/>
    </row>
    <row r="9" spans="1:6" x14ac:dyDescent="0.25">
      <c r="A9" s="15" t="s">
        <v>19</v>
      </c>
      <c r="B9" s="24"/>
      <c r="C9" s="25">
        <v>60</v>
      </c>
      <c r="D9" s="25"/>
      <c r="F9" s="18"/>
    </row>
    <row r="10" spans="1:6" ht="30" x14ac:dyDescent="0.25">
      <c r="A10" s="22" t="s">
        <v>20</v>
      </c>
      <c r="B10" s="24"/>
      <c r="C10" s="25">
        <f>90*C7/C9</f>
        <v>0</v>
      </c>
      <c r="D10" s="25"/>
      <c r="F10" s="18"/>
    </row>
    <row r="11" spans="1:6" x14ac:dyDescent="0.25">
      <c r="A11" s="15"/>
      <c r="B11" s="26"/>
      <c r="C11" s="27">
        <f>C10%</f>
        <v>0</v>
      </c>
      <c r="D11" s="27"/>
      <c r="F11" s="18"/>
    </row>
    <row r="12" spans="1:6" x14ac:dyDescent="0.25">
      <c r="A12" s="15" t="s">
        <v>21</v>
      </c>
      <c r="B12" s="19"/>
      <c r="C12" s="20">
        <f>C6*C11</f>
        <v>0</v>
      </c>
      <c r="D12" s="23"/>
      <c r="F12" s="18"/>
    </row>
    <row r="13" spans="1:6" x14ac:dyDescent="0.25">
      <c r="A13" s="15" t="s">
        <v>22</v>
      </c>
      <c r="B13" s="19"/>
      <c r="C13" s="20">
        <f>C6-C12</f>
        <v>2800</v>
      </c>
      <c r="D13" s="23"/>
      <c r="F13" s="18"/>
    </row>
    <row r="14" spans="1:6" x14ac:dyDescent="0.25">
      <c r="A14" s="15" t="s">
        <v>15</v>
      </c>
      <c r="B14" s="19"/>
      <c r="C14" s="20">
        <f>C5</f>
        <v>25200</v>
      </c>
      <c r="D14" s="23"/>
      <c r="F14" s="18"/>
    </row>
    <row r="15" spans="1:6" x14ac:dyDescent="0.25">
      <c r="B15" s="19"/>
      <c r="C15" s="20"/>
      <c r="D15" s="23"/>
      <c r="F15" s="18"/>
    </row>
    <row r="16" spans="1:6" x14ac:dyDescent="0.25">
      <c r="A16" s="28" t="s">
        <v>23</v>
      </c>
      <c r="B16" s="29"/>
      <c r="C16" s="21">
        <f>C14+C13</f>
        <v>28000</v>
      </c>
      <c r="D16" s="23"/>
      <c r="F16" s="18"/>
    </row>
    <row r="17" spans="1:6" x14ac:dyDescent="0.25">
      <c r="B17" s="24"/>
      <c r="C17" s="25"/>
      <c r="D17" s="25"/>
      <c r="F17" s="18"/>
    </row>
    <row r="18" spans="1:6" x14ac:dyDescent="0.25">
      <c r="A18" s="48" t="s">
        <v>38</v>
      </c>
      <c r="B18" s="7"/>
      <c r="C18" s="30">
        <v>556</v>
      </c>
      <c r="D18" s="25"/>
      <c r="F18" s="18"/>
    </row>
    <row r="19" spans="1:6" x14ac:dyDescent="0.25">
      <c r="A19" s="15" t="s">
        <v>30</v>
      </c>
      <c r="B19" s="6"/>
      <c r="C19" s="31">
        <f>C18*C16</f>
        <v>15568000</v>
      </c>
      <c r="D19" s="32" t="s">
        <v>44</v>
      </c>
      <c r="E19" s="43"/>
      <c r="F19" s="33"/>
    </row>
    <row r="20" spans="1:6" hidden="1" x14ac:dyDescent="0.25">
      <c r="A20" s="15" t="s">
        <v>24</v>
      </c>
      <c r="C20" s="34">
        <f>C19*98%</f>
        <v>15256640</v>
      </c>
      <c r="D20" s="31"/>
      <c r="F20" s="18"/>
    </row>
    <row r="21" spans="1:6" hidden="1" x14ac:dyDescent="0.25">
      <c r="A21" s="15" t="s">
        <v>25</v>
      </c>
      <c r="C21" s="34">
        <f>C19*80%</f>
        <v>12454400</v>
      </c>
      <c r="D21" s="34"/>
      <c r="F21" s="18"/>
    </row>
    <row r="22" spans="1:6" x14ac:dyDescent="0.25">
      <c r="A22" s="15"/>
      <c r="D22" s="25"/>
      <c r="F22" s="35"/>
    </row>
    <row r="23" spans="1:6" x14ac:dyDescent="0.25">
      <c r="A23" s="36" t="s">
        <v>26</v>
      </c>
      <c r="B23" s="37"/>
      <c r="C23" s="38">
        <f>C4*C18</f>
        <v>1556800</v>
      </c>
      <c r="D23" s="38"/>
    </row>
    <row r="24" spans="1:6" x14ac:dyDescent="0.25">
      <c r="A24" s="15" t="s">
        <v>27</v>
      </c>
    </row>
    <row r="25" spans="1:6" x14ac:dyDescent="0.25">
      <c r="A25" s="39" t="s">
        <v>28</v>
      </c>
      <c r="B25" s="16"/>
      <c r="C25" s="34">
        <f>C19*0.025/12</f>
        <v>32433.333333333332</v>
      </c>
      <c r="D25" s="34"/>
    </row>
    <row r="26" spans="1:6" x14ac:dyDescent="0.25">
      <c r="C26" s="34"/>
      <c r="D26" s="34"/>
    </row>
    <row r="27" spans="1:6" x14ac:dyDescent="0.25">
      <c r="A27" s="6" t="s">
        <v>37</v>
      </c>
      <c r="C27" s="34"/>
      <c r="D27" s="34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0"/>
  <sheetViews>
    <sheetView tabSelected="1" workbookViewId="0">
      <selection activeCell="G24" sqref="G2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5.7109375" customWidth="1"/>
    <col min="9" max="9" width="11.85546875" customWidth="1"/>
    <col min="10" max="10" width="9.85546875" customWidth="1"/>
    <col min="11" max="13" width="0" hidden="1" customWidth="1"/>
    <col min="14" max="14" width="8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17.28515625" customWidth="1"/>
    <col min="21" max="21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v>1</v>
      </c>
      <c r="B2" s="4">
        <f t="shared" ref="B2:B16" si="0">Q2</f>
        <v>548</v>
      </c>
      <c r="C2" s="4">
        <f t="shared" ref="C2:C16" si="1">B2*1.2</f>
        <v>657.6</v>
      </c>
      <c r="D2" s="4">
        <f t="shared" ref="D2:D16" si="2">C2*1.2</f>
        <v>789.12</v>
      </c>
      <c r="E2" s="5">
        <f t="shared" ref="E2:E16" si="3">R2</f>
        <v>15000000</v>
      </c>
      <c r="F2" s="4">
        <f t="shared" ref="F2:F15" si="4">ROUND((E2/B2),0)</f>
        <v>27372</v>
      </c>
      <c r="G2" s="4">
        <f t="shared" ref="G2:G15" si="5">ROUND((E2/C2),0)</f>
        <v>22810</v>
      </c>
      <c r="H2" s="4">
        <f t="shared" ref="H2:H15" si="6">ROUND((E2/D2),0)</f>
        <v>19009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548</v>
      </c>
      <c r="R2" s="2">
        <v>15000000</v>
      </c>
      <c r="S2" s="2"/>
    </row>
    <row r="3" spans="1:21" x14ac:dyDescent="0.25">
      <c r="A3" s="4">
        <v>2</v>
      </c>
      <c r="B3" s="4">
        <f t="shared" si="0"/>
        <v>548</v>
      </c>
      <c r="C3" s="4">
        <f t="shared" si="1"/>
        <v>657.6</v>
      </c>
      <c r="D3" s="4">
        <f t="shared" si="2"/>
        <v>789.12</v>
      </c>
      <c r="E3" s="5">
        <f t="shared" si="3"/>
        <v>15500000</v>
      </c>
      <c r="F3" s="49">
        <f t="shared" si="4"/>
        <v>28285</v>
      </c>
      <c r="G3" s="4">
        <f t="shared" si="5"/>
        <v>23571</v>
      </c>
      <c r="H3" s="4">
        <f t="shared" si="6"/>
        <v>19642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548</v>
      </c>
      <c r="R3" s="2">
        <v>15500000</v>
      </c>
      <c r="S3" s="2"/>
    </row>
    <row r="4" spans="1:21" x14ac:dyDescent="0.25">
      <c r="A4" s="4">
        <v>3</v>
      </c>
      <c r="B4" s="4">
        <f t="shared" si="0"/>
        <v>560</v>
      </c>
      <c r="C4" s="4">
        <f t="shared" si="1"/>
        <v>672</v>
      </c>
      <c r="D4" s="4">
        <f t="shared" si="2"/>
        <v>806.4</v>
      </c>
      <c r="E4" s="5">
        <f t="shared" si="3"/>
        <v>15200000</v>
      </c>
      <c r="F4" s="50">
        <f t="shared" si="4"/>
        <v>27143</v>
      </c>
      <c r="G4" s="4">
        <f t="shared" si="5"/>
        <v>22619</v>
      </c>
      <c r="H4" s="4">
        <f t="shared" si="6"/>
        <v>18849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560</v>
      </c>
      <c r="R4" s="2">
        <v>15200000</v>
      </c>
      <c r="S4" s="2"/>
    </row>
    <row r="5" spans="1:21" x14ac:dyDescent="0.25">
      <c r="A5" s="4">
        <v>4</v>
      </c>
      <c r="B5" s="4">
        <f t="shared" si="0"/>
        <v>556</v>
      </c>
      <c r="C5" s="4">
        <f t="shared" si="1"/>
        <v>667.19999999999993</v>
      </c>
      <c r="D5" s="4">
        <f t="shared" si="2"/>
        <v>800.63999999999987</v>
      </c>
      <c r="E5" s="5">
        <f t="shared" si="3"/>
        <v>15500000</v>
      </c>
      <c r="F5" s="49">
        <f t="shared" si="4"/>
        <v>27878</v>
      </c>
      <c r="G5" s="4">
        <f t="shared" si="5"/>
        <v>23231</v>
      </c>
      <c r="H5" s="4">
        <f t="shared" si="6"/>
        <v>19360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556</v>
      </c>
      <c r="R5" s="2">
        <v>15500000</v>
      </c>
      <c r="S5" s="2"/>
    </row>
    <row r="6" spans="1:21" x14ac:dyDescent="0.25">
      <c r="A6" s="4">
        <v>5</v>
      </c>
      <c r="B6" s="4">
        <f t="shared" si="0"/>
        <v>556</v>
      </c>
      <c r="C6" s="4">
        <f t="shared" si="1"/>
        <v>667.19999999999993</v>
      </c>
      <c r="D6" s="4">
        <f t="shared" si="2"/>
        <v>800.63999999999987</v>
      </c>
      <c r="E6" s="5">
        <f t="shared" si="3"/>
        <v>14000000</v>
      </c>
      <c r="F6" s="49">
        <f t="shared" si="4"/>
        <v>25180</v>
      </c>
      <c r="G6" s="4">
        <f t="shared" si="5"/>
        <v>20983</v>
      </c>
      <c r="H6" s="4">
        <f t="shared" si="6"/>
        <v>17486</v>
      </c>
      <c r="I6" s="4">
        <f t="shared" si="7"/>
        <v>14730000</v>
      </c>
      <c r="J6" s="4">
        <f t="shared" si="8"/>
        <v>30216</v>
      </c>
      <c r="O6">
        <v>0</v>
      </c>
      <c r="P6">
        <f t="shared" si="9"/>
        <v>0</v>
      </c>
      <c r="Q6">
        <v>556</v>
      </c>
      <c r="R6" s="2">
        <v>14000000</v>
      </c>
      <c r="S6" s="2" t="s">
        <v>39</v>
      </c>
      <c r="T6" s="2">
        <f>R6+700000+30000</f>
        <v>14730000</v>
      </c>
      <c r="U6">
        <f>F6*1.2</f>
        <v>30216</v>
      </c>
    </row>
    <row r="7" spans="1:21" x14ac:dyDescent="0.25">
      <c r="A7" s="4">
        <v>6</v>
      </c>
      <c r="B7" s="4">
        <f t="shared" si="0"/>
        <v>457</v>
      </c>
      <c r="C7" s="4">
        <f t="shared" si="1"/>
        <v>548.4</v>
      </c>
      <c r="D7" s="4">
        <f t="shared" si="2"/>
        <v>658.07999999999993</v>
      </c>
      <c r="E7" s="5">
        <f t="shared" si="3"/>
        <v>9500000</v>
      </c>
      <c r="F7" s="4">
        <f t="shared" si="4"/>
        <v>20788</v>
      </c>
      <c r="G7" s="4">
        <f t="shared" si="5"/>
        <v>17323</v>
      </c>
      <c r="H7" s="4">
        <f t="shared" si="6"/>
        <v>14436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457</v>
      </c>
      <c r="R7" s="2">
        <v>9500000</v>
      </c>
      <c r="S7" s="2"/>
    </row>
    <row r="8" spans="1:21" x14ac:dyDescent="0.25">
      <c r="A8" s="4">
        <v>7</v>
      </c>
      <c r="B8" s="4">
        <f t="shared" si="0"/>
        <v>548.96399999999994</v>
      </c>
      <c r="C8" s="4">
        <f t="shared" si="1"/>
        <v>658.75679999999988</v>
      </c>
      <c r="D8" s="4">
        <f t="shared" si="2"/>
        <v>790.50815999999986</v>
      </c>
      <c r="E8" s="5">
        <f t="shared" si="3"/>
        <v>15000000</v>
      </c>
      <c r="F8" s="49">
        <f t="shared" si="4"/>
        <v>27324</v>
      </c>
      <c r="G8" s="4">
        <f t="shared" si="5"/>
        <v>22770</v>
      </c>
      <c r="H8" s="4">
        <f t="shared" si="6"/>
        <v>18975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>51*10.764</f>
        <v>548.96399999999994</v>
      </c>
      <c r="R8" s="2">
        <v>15000000</v>
      </c>
      <c r="S8" s="2" t="s">
        <v>40</v>
      </c>
    </row>
    <row r="9" spans="1:21" x14ac:dyDescent="0.25">
      <c r="A9" s="4">
        <v>8</v>
      </c>
      <c r="B9" s="4">
        <f t="shared" si="0"/>
        <v>341</v>
      </c>
      <c r="C9" s="4">
        <f t="shared" si="1"/>
        <v>409.2</v>
      </c>
      <c r="D9" s="4">
        <f t="shared" si="2"/>
        <v>491.03999999999996</v>
      </c>
      <c r="E9" s="5">
        <f t="shared" si="3"/>
        <v>7546330</v>
      </c>
      <c r="F9" s="50">
        <f t="shared" si="4"/>
        <v>22130</v>
      </c>
      <c r="G9" s="4">
        <f t="shared" si="5"/>
        <v>18442</v>
      </c>
      <c r="H9" s="4">
        <f t="shared" si="6"/>
        <v>15368</v>
      </c>
      <c r="I9" s="4">
        <f t="shared" si="7"/>
        <v>26556</v>
      </c>
      <c r="J9" s="4">
        <f t="shared" si="8"/>
        <v>0</v>
      </c>
      <c r="O9">
        <v>0</v>
      </c>
      <c r="P9">
        <f t="shared" si="9"/>
        <v>0</v>
      </c>
      <c r="Q9">
        <v>341</v>
      </c>
      <c r="R9" s="2">
        <v>7546330</v>
      </c>
      <c r="S9" s="2" t="s">
        <v>41</v>
      </c>
      <c r="T9">
        <f>F9*1.2</f>
        <v>26556</v>
      </c>
    </row>
    <row r="10" spans="1:21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ref="Q10" si="10">P10/1.2</f>
        <v>0</v>
      </c>
      <c r="R10" s="2">
        <v>0</v>
      </c>
      <c r="S10" s="2"/>
    </row>
    <row r="11" spans="1:21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21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21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21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21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21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>
      <c r="G23" s="9" t="s">
        <v>45</v>
      </c>
    </row>
    <row r="24" spans="1:19" s="9" customFormat="1" x14ac:dyDescent="0.25">
      <c r="F24" s="45"/>
      <c r="I24" s="9" t="s">
        <v>42</v>
      </c>
    </row>
    <row r="25" spans="1:19" s="9" customFormat="1" x14ac:dyDescent="0.25">
      <c r="F25" s="46"/>
      <c r="I25" s="9">
        <v>18.87</v>
      </c>
      <c r="J25" s="9">
        <v>10.1</v>
      </c>
      <c r="N25" s="9">
        <f>J25*I25</f>
        <v>190.58700000000002</v>
      </c>
    </row>
    <row r="26" spans="1:19" s="9" customFormat="1" x14ac:dyDescent="0.25">
      <c r="F26" s="46"/>
      <c r="G26" s="9" t="s">
        <v>34</v>
      </c>
      <c r="I26" s="9">
        <v>10</v>
      </c>
      <c r="J26" s="9">
        <v>9.14</v>
      </c>
      <c r="N26" s="9">
        <f t="shared" ref="N26:N35" si="48">J26*I26</f>
        <v>91.4</v>
      </c>
    </row>
    <row r="27" spans="1:19" s="9" customFormat="1" x14ac:dyDescent="0.25">
      <c r="F27" s="46"/>
      <c r="I27" s="9">
        <v>10.8</v>
      </c>
      <c r="J27" s="9">
        <v>9</v>
      </c>
      <c r="N27" s="9">
        <f t="shared" si="48"/>
        <v>97.2</v>
      </c>
    </row>
    <row r="28" spans="1:19" s="9" customFormat="1" x14ac:dyDescent="0.25">
      <c r="C28" s="44" t="s">
        <v>31</v>
      </c>
      <c r="D28" s="44" t="s">
        <v>32</v>
      </c>
      <c r="F28" s="42" t="s">
        <v>33</v>
      </c>
      <c r="G28" s="42">
        <v>556</v>
      </c>
      <c r="I28" s="9">
        <v>6.66</v>
      </c>
      <c r="J28" s="9">
        <v>4</v>
      </c>
      <c r="N28" s="9">
        <f t="shared" si="48"/>
        <v>26.64</v>
      </c>
    </row>
    <row r="29" spans="1:19" s="9" customFormat="1" x14ac:dyDescent="0.25">
      <c r="C29" s="44" t="s">
        <v>1</v>
      </c>
      <c r="D29" s="44">
        <v>12670000</v>
      </c>
      <c r="F29" s="42"/>
      <c r="G29" s="42"/>
      <c r="H29" s="9">
        <f>G29/G28</f>
        <v>0</v>
      </c>
      <c r="I29" s="9">
        <v>9.56</v>
      </c>
      <c r="J29" s="9">
        <v>6.5</v>
      </c>
      <c r="N29" s="9">
        <f t="shared" si="48"/>
        <v>62.14</v>
      </c>
    </row>
    <row r="30" spans="1:19" s="9" customFormat="1" x14ac:dyDescent="0.25">
      <c r="F30" s="42" t="s">
        <v>29</v>
      </c>
      <c r="G30" s="42">
        <v>27800</v>
      </c>
      <c r="I30" s="9">
        <v>11.55</v>
      </c>
      <c r="J30" s="9">
        <v>2.87</v>
      </c>
      <c r="N30" s="9">
        <f t="shared" si="48"/>
        <v>33.148500000000006</v>
      </c>
    </row>
    <row r="31" spans="1:19" s="9" customFormat="1" x14ac:dyDescent="0.25">
      <c r="C31" s="47"/>
      <c r="D31" s="47"/>
      <c r="F31" s="47" t="s">
        <v>30</v>
      </c>
      <c r="G31" s="47">
        <f>G28*G30</f>
        <v>15456800</v>
      </c>
      <c r="H31" s="9">
        <f>G31*75%</f>
        <v>11592600</v>
      </c>
      <c r="I31" s="9">
        <v>7.24</v>
      </c>
      <c r="J31" s="9">
        <v>3.68</v>
      </c>
      <c r="N31" s="9">
        <f t="shared" si="48"/>
        <v>26.6432</v>
      </c>
    </row>
    <row r="32" spans="1:19" s="9" customFormat="1" x14ac:dyDescent="0.25">
      <c r="C32" s="47"/>
      <c r="D32" s="47"/>
      <c r="F32" s="47" t="s">
        <v>24</v>
      </c>
      <c r="G32" s="47">
        <f>G31*90%</f>
        <v>13911120</v>
      </c>
      <c r="I32" s="9">
        <v>3</v>
      </c>
      <c r="J32" s="9">
        <v>2.68</v>
      </c>
      <c r="N32" s="9">
        <f t="shared" si="48"/>
        <v>8.0400000000000009</v>
      </c>
    </row>
    <row r="33" spans="3:14" s="9" customFormat="1" x14ac:dyDescent="0.25">
      <c r="C33" s="47"/>
      <c r="D33" s="47"/>
      <c r="F33" s="47" t="s">
        <v>25</v>
      </c>
      <c r="G33" s="47">
        <f>G31*80%</f>
        <v>12365440</v>
      </c>
      <c r="N33" s="9">
        <f>SUM(N25:N32)</f>
        <v>535.79869999999994</v>
      </c>
    </row>
    <row r="34" spans="3:14" s="9" customFormat="1" x14ac:dyDescent="0.25">
      <c r="C34" s="47"/>
      <c r="D34" s="47"/>
      <c r="N34" s="9">
        <f t="shared" si="48"/>
        <v>0</v>
      </c>
    </row>
    <row r="35" spans="3:14" s="9" customFormat="1" x14ac:dyDescent="0.25">
      <c r="C35" s="47"/>
      <c r="D35" s="47"/>
      <c r="N35" s="9">
        <f t="shared" si="48"/>
        <v>0</v>
      </c>
    </row>
    <row r="36" spans="3:14" s="9" customFormat="1" x14ac:dyDescent="0.25">
      <c r="F36" s="9" t="s">
        <v>35</v>
      </c>
    </row>
    <row r="37" spans="3:14" s="9" customFormat="1" x14ac:dyDescent="0.25">
      <c r="F37" s="9" t="s">
        <v>43</v>
      </c>
    </row>
    <row r="38" spans="3:14" s="9" customFormat="1" x14ac:dyDescent="0.25"/>
    <row r="39" spans="3:14" s="9" customFormat="1" x14ac:dyDescent="0.25"/>
    <row r="40" spans="3:14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B4" sqref="B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2024-08-22T09:10:45Z</dcterms:modified>
</cp:coreProperties>
</file>