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2"/>
  <workbookPr/>
  <mc:AlternateContent xmlns:mc="http://schemas.openxmlformats.org/markup-compatibility/2006">
    <mc:Choice Requires="x15">
      <x15ac:absPath xmlns:x15ac="http://schemas.microsoft.com/office/spreadsheetml/2010/11/ac" url="F:\Work from home - Vastukala\21.08.2024\010667 - Shubham Mukherjee\"/>
    </mc:Choice>
  </mc:AlternateContent>
  <xr:revisionPtr revIDLastSave="0" documentId="13_ncr:1_{BB01F601-0CF8-4328-A28F-602C323DF39A}" xr6:coauthVersionLast="36" xr6:coauthVersionMax="47" xr10:uidLastSave="{00000000-0000-0000-0000-000000000000}"/>
  <bookViews>
    <workbookView xWindow="0" yWindow="0" windowWidth="20490" windowHeight="7545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</sheets>
  <calcPr calcId="191029"/>
</workbook>
</file>

<file path=xl/calcChain.xml><?xml version="1.0" encoding="utf-8"?>
<calcChain xmlns="http://schemas.openxmlformats.org/spreadsheetml/2006/main">
  <c r="Q12" i="4" l="1"/>
  <c r="Q2" i="4"/>
  <c r="Q6" i="4"/>
  <c r="Q3" i="4"/>
  <c r="Q5" i="4"/>
  <c r="Q4" i="4"/>
  <c r="C5" i="25" l="1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B12" i="4" s="1"/>
  <c r="C12" i="4" s="1"/>
  <c r="D12" i="4" s="1"/>
  <c r="J12" i="4"/>
  <c r="I12" i="4"/>
  <c r="B11" i="4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G11" i="4" l="1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B72" i="23" l="1"/>
  <c r="B23" i="23"/>
  <c r="B7" i="23"/>
  <c r="B8" i="23" s="1"/>
  <c r="B6" i="23"/>
  <c r="B5" i="23"/>
  <c r="B14" i="23" s="1"/>
  <c r="B10" i="23" l="1"/>
  <c r="B11" i="23" s="1"/>
  <c r="B12" i="23" s="1"/>
  <c r="B13" i="23" s="1"/>
  <c r="B16" i="23" s="1"/>
  <c r="B19" i="23" s="1"/>
  <c r="D19" i="23" s="1"/>
  <c r="D20" i="23" s="1"/>
  <c r="B25" i="23" l="1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<sst xmlns="http://schemas.openxmlformats.org/spreadsheetml/2006/main" count="132" uniqueCount="91">
  <si>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</si>
  <si>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</si>
  <si>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</si>
  <si>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</si>
  <si>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</si>
  <si>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</si>
  <si>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</si>
  <si>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</si>
  <si>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</si>
  <si>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</si>
  <si>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</si>
  <si>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</si>
  <si>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</si>
  <si>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</si>
  <si>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</si>
  <si>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</si>
  <si>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</si>
  <si>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</si>
  <si>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</si>
  <si>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</si>
  <si>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</si>
  <si>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</si>
  <si>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</si>
  <si>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</si>
  <si>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</si>
  <si>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</si>
  <si>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</si>
  <si>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</si>
  <si>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</si>
  <si>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</si>
  <si>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</si>
  <si>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</si>
  <si>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</si>
  <si>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</si>
  <si>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</si>
  <si>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</si>
  <si>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</si>
  <si>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</si>
  <si>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</si>
  <si>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</si>
  <si>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</si>
  <si>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</si>
  <si>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</si>
  <si>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</si>
  <si>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</si>
  <si>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</si>
  <si>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</si>
  <si>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</si>
  <si>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</si>
  <si>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</si>
  <si>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</si>
  <si>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</si>
  <si>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</si>
  <si>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</si>
  <si>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</si>
  <si>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</si>
  <si>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</si>
  <si>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</si>
  <si>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</si>
  <si>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</si>
  <si>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</si>
  <si>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</si>
  <si>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</si>
  <si>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</si>
  <si>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</si>
  <si>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</si>
  <si>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</si>
  <si>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</si>
  <si>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</si>
  <si>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</si>
  <si>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</si>
  <si>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</si>
  <si>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</si>
  <si>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</si>
  <si>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</si>
  <si>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</si>
  <si>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</si>
  <si>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</si>
  <si>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</si>
  <si>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</si>
  <si>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</si>
  <si>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</si>
  <si>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</si>
  <si>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</si>
  <si>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IGR-09.08.24</t>
  </si>
  <si>
    <t>IGR-20.06.24</t>
  </si>
  <si>
    <t>IGR-22.07.24</t>
  </si>
  <si>
    <t>IGR-19.07.24</t>
  </si>
  <si>
    <t>IGR-14.06.24</t>
  </si>
  <si>
    <t>FMV / RV</t>
  </si>
  <si>
    <t>CAR PARKING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</si>
</sst>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7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0" fontId="0" fillId="0" borderId="4" xfId="0" applyBorder="1" applyAlignment="1">
      <alignment wrapText="1"/>
    </xf>
    <xf numFmtId="164" fontId="6" fillId="0" borderId="0" xfId="1" applyFont="1" applyFill="1" applyBorder="1"/>
    <xf numFmtId="0" fontId="6" fillId="0" borderId="0" xfId="0" applyFont="1"/>
    <xf numFmtId="10" fontId="6" fillId="0" borderId="0" xfId="0" applyNumberFormat="1" applyFont="1"/>
    <xf numFmtId="164" fontId="5" fillId="0" borderId="0" xfId="0" applyNumberFormat="1" applyFont="1"/>
    <xf numFmtId="0" fontId="0" fillId="0" borderId="6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7" fillId="0" borderId="0" xfId="0" applyFont="1"/>
    <xf numFmtId="0" fontId="8" fillId="4" borderId="0" xfId="0" applyFont="1" applyFill="1"/>
    <xf numFmtId="0" fontId="8" fillId="0" borderId="0" xfId="0" applyFont="1"/>
    <xf numFmtId="4" fontId="8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0" fillId="0" borderId="0" xfId="0" applyNumberFormat="1" applyFont="1"/>
    <xf numFmtId="0" fontId="2" fillId="0" borderId="8" xfId="0" applyFont="1" applyBorder="1"/>
    <xf numFmtId="0" fontId="10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0" fillId="2" borderId="0" xfId="1" applyFont="1" applyFill="1"/>
    <xf numFmtId="164" fontId="2" fillId="0" borderId="0" xfId="1" applyFont="1" applyAlignment="1"/>
    <xf numFmtId="164" fontId="2" fillId="0" borderId="0" xfId="1" applyFont="1"/>
    <xf numFmtId="164" fontId="2" fillId="0" borderId="8" xfId="1" applyFont="1" applyBorder="1"/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  <xf numFmtId="0" fontId="0" fillId="0" borderId="4" xfId="0" applyFill="1" applyBorder="1"/>
    <xf numFmtId="0" fontId="6" fillId="0" borderId="0" xfId="0" applyFont="1" applyFill="1"/>
    <xf numFmtId="0" fontId="2" fillId="0" borderId="4" xfId="0" applyFont="1" applyFill="1" applyBorder="1"/>
    <xf numFmtId="164" fontId="6" fillId="0" borderId="0" xfId="0" applyNumberFormat="1" applyFont="1" applyFill="1"/>
    <xf numFmtId="164" fontId="3" fillId="0" borderId="4" xfId="0" applyNumberFormat="1" applyFont="1" applyFill="1" applyBorder="1"/>
    <xf numFmtId="164" fontId="0" fillId="0" borderId="0" xfId="0" applyNumberFormat="1" applyFill="1"/>
    <xf numFmtId="164" fontId="5" fillId="0" borderId="0" xfId="0" applyNumberFormat="1" applyFont="1" applyFill="1"/>
    <xf numFmtId="0" fontId="9" fillId="0" borderId="8" xfId="0" applyFont="1" applyBorder="1" applyAlignment="1">
      <alignment horizontal="center"/>
    </xf>
    <xf numFmtId="0" fontId="1" fillId="2" borderId="0" xfId="0" applyFont="1" applyFill="1"/>
    <xf numFmtId="0" fontId="0" fillId="2" borderId="0" xfId="0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983989F-5526-4B2E-B2A8-539DFD325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3FA2F26-4AB2-492A-8289-60BF799F9E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88B1C7-1167-4CD1-A160-80958E9A19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E7BA44-A757-431A-99DB-B7F78C83E1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5052E63-147F-43CD-972E-8291AB79A1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325086</xdr:colOff>
      <xdr:row>46</xdr:row>
      <xdr:rowOff>1223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4CE7D3E-36ED-4A95-A869-CEA4A0A8E3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59486" cy="876422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315560</xdr:colOff>
      <xdr:row>46</xdr:row>
      <xdr:rowOff>58381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36D5491-C46A-45EF-AF14-469A18EEF6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9960" cy="882138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467896</xdr:colOff>
      <xdr:row>46</xdr:row>
      <xdr:rowOff>48855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F1B2AF7-CDE9-4A8A-B1FC-4A622F905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92696" cy="881185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77402</xdr:colOff>
      <xdr:row>45</xdr:row>
      <xdr:rowOff>105986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2C43E0D-08F1-486C-BF03-5F6C8E3E18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11802" cy="867848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315560</xdr:colOff>
      <xdr:row>46</xdr:row>
      <xdr:rowOff>172697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C7AEF2-1ABD-4802-A62B-0679D12F28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9960" cy="893569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60DBEE2-A981-4CB4-AEF2-22DF6EBD21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30" t="s">
        <v>76</v>
      </c>
      <c r="C3" s="41">
        <f>374860*0.85</f>
        <v>318631</v>
      </c>
      <c r="D3" s="30"/>
      <c r="E3" s="30"/>
      <c r="F3" s="30"/>
      <c r="H3" s="44" t="s">
        <v>37</v>
      </c>
      <c r="I3" s="44"/>
      <c r="J3" s="44" t="s">
        <v>38</v>
      </c>
      <c r="K3" s="44" t="s">
        <v>39</v>
      </c>
      <c r="L3" s="44" t="s">
        <v>40</v>
      </c>
    </row>
    <row r="4" spans="2:12" x14ac:dyDescent="0.25">
      <c r="B4" s="30" t="s">
        <v>82</v>
      </c>
      <c r="C4" s="41">
        <f>C3*10%</f>
        <v>31863.100000000002</v>
      </c>
      <c r="D4" s="30"/>
      <c r="E4" s="30"/>
      <c r="F4" s="30"/>
      <c r="H4" s="45" t="s">
        <v>41</v>
      </c>
      <c r="I4" s="30" t="s">
        <v>42</v>
      </c>
      <c r="J4" s="30" t="s">
        <v>43</v>
      </c>
      <c r="K4" s="30">
        <v>2554.8123374210331</v>
      </c>
      <c r="L4" s="30">
        <v>2248.2348569305091</v>
      </c>
    </row>
    <row r="5" spans="2:12" x14ac:dyDescent="0.25">
      <c r="B5" s="30" t="s">
        <v>77</v>
      </c>
      <c r="C5" s="46">
        <f>C3+C4</f>
        <v>350494.1</v>
      </c>
      <c r="D5" s="47" t="s">
        <v>62</v>
      </c>
      <c r="E5" s="48">
        <f>C5/10.764</f>
        <v>32561.696395392046</v>
      </c>
      <c r="F5" s="47" t="s">
        <v>63</v>
      </c>
      <c r="H5" s="49" t="s">
        <v>44</v>
      </c>
      <c r="I5" s="45">
        <v>0.95</v>
      </c>
      <c r="J5" s="30"/>
      <c r="K5" s="30" t="s">
        <v>45</v>
      </c>
      <c r="L5" s="30" t="s">
        <v>42</v>
      </c>
    </row>
    <row r="6" spans="2:12" x14ac:dyDescent="0.25">
      <c r="B6" s="30" t="s">
        <v>78</v>
      </c>
      <c r="C6" s="41">
        <v>29400</v>
      </c>
      <c r="D6" s="30"/>
      <c r="E6" s="30"/>
      <c r="F6" s="30"/>
      <c r="H6" s="50" t="s">
        <v>46</v>
      </c>
      <c r="I6" s="45">
        <v>0.9</v>
      </c>
      <c r="J6" s="30" t="s">
        <v>47</v>
      </c>
      <c r="K6" s="30" t="s">
        <v>48</v>
      </c>
      <c r="L6" s="30" t="s">
        <v>49</v>
      </c>
    </row>
    <row r="7" spans="2:12" x14ac:dyDescent="0.25">
      <c r="B7" s="30" t="s">
        <v>79</v>
      </c>
      <c r="C7" s="41">
        <f>C5-C6</f>
        <v>321094.09999999998</v>
      </c>
      <c r="D7" s="30"/>
      <c r="E7" s="30"/>
      <c r="F7" s="30"/>
      <c r="H7" s="49" t="s">
        <v>50</v>
      </c>
      <c r="I7" s="45">
        <v>0.8</v>
      </c>
      <c r="J7" s="30"/>
      <c r="K7" s="49" t="s">
        <v>46</v>
      </c>
      <c r="L7" s="45">
        <v>0.05</v>
      </c>
    </row>
    <row r="8" spans="2:12" ht="30" x14ac:dyDescent="0.25">
      <c r="B8" s="51" t="s">
        <v>80</v>
      </c>
      <c r="C8" s="41">
        <f>C7*D13%</f>
        <v>321094.09999999998</v>
      </c>
      <c r="D8" s="30"/>
      <c r="E8" s="30"/>
      <c r="F8" s="30"/>
      <c r="H8" s="49" t="s">
        <v>51</v>
      </c>
      <c r="I8" s="45">
        <v>0.7</v>
      </c>
      <c r="J8" s="30"/>
      <c r="K8" s="52" t="s">
        <v>52</v>
      </c>
      <c r="L8" s="45">
        <v>0.1</v>
      </c>
    </row>
    <row r="9" spans="2:12" x14ac:dyDescent="0.25">
      <c r="B9" s="30" t="s">
        <v>81</v>
      </c>
      <c r="C9" s="46">
        <f>C6+C8</f>
        <v>350494.1</v>
      </c>
      <c r="D9" s="47" t="s">
        <v>62</v>
      </c>
      <c r="E9" s="48">
        <f>C9/10.764</f>
        <v>32561.696395392046</v>
      </c>
      <c r="F9" s="47" t="s">
        <v>63</v>
      </c>
      <c r="H9" s="49" t="s">
        <v>53</v>
      </c>
      <c r="I9" s="45">
        <v>0.6</v>
      </c>
      <c r="J9" s="30"/>
      <c r="K9" s="30" t="s">
        <v>54</v>
      </c>
      <c r="L9" s="45">
        <v>0.15</v>
      </c>
    </row>
    <row r="10" spans="2:12" x14ac:dyDescent="0.25">
      <c r="C10" s="53"/>
      <c r="H10" s="30" t="s">
        <v>55</v>
      </c>
      <c r="I10" s="45">
        <v>0.5</v>
      </c>
      <c r="J10" s="30"/>
      <c r="K10" s="30" t="s">
        <v>56</v>
      </c>
      <c r="L10" s="45">
        <v>0.2</v>
      </c>
    </row>
    <row r="11" spans="2:12" x14ac:dyDescent="0.25">
      <c r="B11" s="36" t="s">
        <v>68</v>
      </c>
      <c r="C11" s="55">
        <f>Calculation!C7</f>
        <v>2024</v>
      </c>
      <c r="H11" s="30" t="s">
        <v>57</v>
      </c>
      <c r="I11" s="45">
        <v>0.4</v>
      </c>
      <c r="J11" s="30"/>
      <c r="K11" s="30"/>
      <c r="L11" s="30"/>
    </row>
    <row r="12" spans="2:12" x14ac:dyDescent="0.25">
      <c r="B12" s="36" t="s">
        <v>69</v>
      </c>
      <c r="C12" s="55">
        <f>Calculation!C8</f>
        <v>2024</v>
      </c>
      <c r="D12" s="54">
        <v>100</v>
      </c>
      <c r="H12" s="30" t="s">
        <v>58</v>
      </c>
      <c r="I12" s="45">
        <v>0.3</v>
      </c>
      <c r="J12" s="30"/>
      <c r="K12" s="30"/>
      <c r="L12" s="30"/>
    </row>
    <row r="13" spans="2:12" x14ac:dyDescent="0.25">
      <c r="B13" s="36" t="s">
        <v>70</v>
      </c>
      <c r="C13" s="55">
        <f>C11-C12</f>
        <v>0</v>
      </c>
      <c r="D13" s="54">
        <f>D12-C13</f>
        <v>100</v>
      </c>
    </row>
    <row r="15" spans="2:12" x14ac:dyDescent="0.25">
      <c r="B15" s="30" t="s">
        <v>59</v>
      </c>
      <c r="C15" s="41">
        <v>93700</v>
      </c>
      <c r="D15" s="30"/>
      <c r="E15" s="30"/>
      <c r="F15" s="30"/>
    </row>
    <row r="16" spans="2:12" x14ac:dyDescent="0.25">
      <c r="B16" s="30" t="s">
        <v>60</v>
      </c>
      <c r="C16" s="41">
        <f>C15*5%</f>
        <v>4685</v>
      </c>
      <c r="D16" s="30"/>
      <c r="E16" s="30"/>
      <c r="F16" s="30"/>
    </row>
    <row r="17" spans="2:6" x14ac:dyDescent="0.25">
      <c r="B17" s="30" t="s">
        <v>61</v>
      </c>
      <c r="C17" s="46">
        <f>C15+C16</f>
        <v>98385</v>
      </c>
      <c r="D17" s="47" t="s">
        <v>62</v>
      </c>
      <c r="E17" s="48">
        <f>C17/10.764</f>
        <v>9140.1895206243044</v>
      </c>
      <c r="F17" s="47" t="s">
        <v>63</v>
      </c>
    </row>
    <row r="18" spans="2:6" x14ac:dyDescent="0.25">
      <c r="B18" s="30" t="s">
        <v>65</v>
      </c>
      <c r="C18" s="41">
        <v>26620</v>
      </c>
      <c r="D18" s="30"/>
      <c r="E18" s="30"/>
      <c r="F18" s="30"/>
    </row>
    <row r="19" spans="2:6" x14ac:dyDescent="0.25">
      <c r="B19" s="30" t="s">
        <v>66</v>
      </c>
      <c r="C19" s="41">
        <f>C17-C18</f>
        <v>71765</v>
      </c>
      <c r="D19" s="30"/>
      <c r="E19" s="30"/>
      <c r="F19" s="30"/>
    </row>
    <row r="20" spans="2:6" ht="45" x14ac:dyDescent="0.25">
      <c r="B20" s="51" t="s">
        <v>67</v>
      </c>
      <c r="C20" s="41">
        <f>C18*80%</f>
        <v>21296</v>
      </c>
      <c r="D20" s="30"/>
      <c r="E20" s="30"/>
      <c r="F20" s="30"/>
    </row>
    <row r="21" spans="2:6" x14ac:dyDescent="0.25">
      <c r="B21" s="30" t="s">
        <v>64</v>
      </c>
      <c r="C21" s="46">
        <f>C19+C20</f>
        <v>93061</v>
      </c>
      <c r="D21" s="47" t="s">
        <v>62</v>
      </c>
      <c r="E21" s="48">
        <f>C21/10.764</f>
        <v>8645.5778520995918</v>
      </c>
      <c r="F21" s="47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27" t="s">
        <v>29</v>
      </c>
      <c r="B1" s="27" t="s">
        <v>30</v>
      </c>
      <c r="C1" s="27" t="s">
        <v>31</v>
      </c>
      <c r="D1" s="27" t="s">
        <v>30</v>
      </c>
      <c r="E1" s="28" t="s">
        <v>32</v>
      </c>
      <c r="F1" s="28" t="s">
        <v>33</v>
      </c>
      <c r="G1" s="28" t="s">
        <v>34</v>
      </c>
      <c r="H1" s="28" t="s">
        <v>34</v>
      </c>
      <c r="I1" s="29" t="s">
        <v>35</v>
      </c>
      <c r="J1" s="29" t="s">
        <v>36</v>
      </c>
      <c r="K1" s="70"/>
      <c r="L1" s="70"/>
      <c r="M1" s="70"/>
      <c r="N1" s="70"/>
      <c r="O1" s="70"/>
      <c r="P1" s="70"/>
      <c r="Q1" s="70"/>
      <c r="R1" s="70"/>
    </row>
    <row r="2" spans="1:23" ht="16.5" x14ac:dyDescent="0.3">
      <c r="A2" s="27">
        <v>0</v>
      </c>
      <c r="B2" s="27">
        <v>0</v>
      </c>
      <c r="C2" s="27">
        <v>0</v>
      </c>
      <c r="D2" s="27">
        <v>0</v>
      </c>
      <c r="E2" s="28">
        <f t="shared" ref="E2:I23" si="0">B2/12</f>
        <v>0</v>
      </c>
      <c r="F2" s="28">
        <f t="shared" ref="F2:F30" si="1">D2/12</f>
        <v>0</v>
      </c>
      <c r="G2" s="28">
        <f t="shared" ref="G2:G30" si="2">A2+E2</f>
        <v>0</v>
      </c>
      <c r="H2" s="28">
        <f t="shared" ref="H2:H30" si="3">C2+F2</f>
        <v>0</v>
      </c>
      <c r="I2" s="29">
        <f t="shared" ref="I2:I22" si="4">G2*H2</f>
        <v>0</v>
      </c>
      <c r="J2" s="29">
        <f>I2</f>
        <v>0</v>
      </c>
      <c r="K2" s="30"/>
      <c r="L2" s="30"/>
      <c r="M2" s="30"/>
      <c r="N2" s="31"/>
      <c r="O2" s="30"/>
      <c r="P2" s="30"/>
      <c r="Q2" s="30"/>
      <c r="R2" s="30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27">
        <v>0</v>
      </c>
      <c r="B3" s="27">
        <v>0</v>
      </c>
      <c r="C3" s="27">
        <v>0</v>
      </c>
      <c r="D3" s="27">
        <v>0</v>
      </c>
      <c r="E3" s="28">
        <f t="shared" si="0"/>
        <v>0</v>
      </c>
      <c r="F3" s="28">
        <f t="shared" si="1"/>
        <v>0</v>
      </c>
      <c r="G3" s="28">
        <f t="shared" si="2"/>
        <v>0</v>
      </c>
      <c r="H3" s="28">
        <f t="shared" si="3"/>
        <v>0</v>
      </c>
      <c r="I3" s="29">
        <f t="shared" si="4"/>
        <v>0</v>
      </c>
      <c r="J3" s="29">
        <f>J2+I3</f>
        <v>0</v>
      </c>
      <c r="K3" s="30"/>
      <c r="L3" s="30"/>
      <c r="M3" s="30"/>
      <c r="N3" s="31"/>
      <c r="O3" s="30"/>
      <c r="P3" s="30"/>
      <c r="Q3" s="30"/>
      <c r="R3" s="30"/>
      <c r="S3" s="2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27">
        <v>0</v>
      </c>
      <c r="B4" s="27">
        <v>0</v>
      </c>
      <c r="C4" s="27">
        <v>0</v>
      </c>
      <c r="D4" s="27">
        <v>0</v>
      </c>
      <c r="E4" s="28">
        <f t="shared" si="0"/>
        <v>0</v>
      </c>
      <c r="F4" s="28">
        <f t="shared" si="1"/>
        <v>0</v>
      </c>
      <c r="G4" s="28">
        <f t="shared" si="2"/>
        <v>0</v>
      </c>
      <c r="H4" s="28">
        <f t="shared" si="3"/>
        <v>0</v>
      </c>
      <c r="I4" s="29">
        <f t="shared" si="4"/>
        <v>0</v>
      </c>
      <c r="J4" s="29">
        <f t="shared" ref="J4:J30" si="5">J3+I4</f>
        <v>0</v>
      </c>
      <c r="K4" s="30"/>
      <c r="L4" s="30"/>
      <c r="M4" s="30"/>
      <c r="N4" s="30"/>
      <c r="O4" s="30"/>
      <c r="P4" s="30"/>
      <c r="Q4" s="30"/>
      <c r="R4" s="30"/>
      <c r="S4" s="32" t="s">
        <v>44</v>
      </c>
      <c r="T4" s="25">
        <v>0.95</v>
      </c>
      <c r="V4" t="s">
        <v>45</v>
      </c>
      <c r="W4" t="s">
        <v>42</v>
      </c>
    </row>
    <row r="5" spans="1:23" ht="16.5" x14ac:dyDescent="0.3">
      <c r="A5" s="27">
        <v>0</v>
      </c>
      <c r="B5" s="27">
        <v>0</v>
      </c>
      <c r="C5" s="27">
        <v>0</v>
      </c>
      <c r="D5" s="27">
        <v>0</v>
      </c>
      <c r="E5" s="28">
        <f t="shared" si="0"/>
        <v>0</v>
      </c>
      <c r="F5" s="28">
        <f t="shared" si="1"/>
        <v>0</v>
      </c>
      <c r="G5" s="28">
        <f t="shared" si="2"/>
        <v>0</v>
      </c>
      <c r="H5" s="28">
        <f t="shared" si="3"/>
        <v>0</v>
      </c>
      <c r="I5" s="29">
        <f t="shared" si="4"/>
        <v>0</v>
      </c>
      <c r="J5" s="29">
        <f t="shared" si="5"/>
        <v>0</v>
      </c>
      <c r="K5" s="30"/>
      <c r="L5" s="30"/>
      <c r="M5" s="30"/>
      <c r="N5" s="30">
        <f t="shared" ref="N5:N11" si="6">L5*M5</f>
        <v>0</v>
      </c>
      <c r="O5" s="30"/>
      <c r="P5" s="30"/>
      <c r="Q5" s="30"/>
      <c r="R5" s="31"/>
      <c r="S5" s="33" t="s">
        <v>46</v>
      </c>
      <c r="T5" s="25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27">
        <v>0</v>
      </c>
      <c r="B6" s="27">
        <v>0</v>
      </c>
      <c r="C6" s="27">
        <v>0</v>
      </c>
      <c r="D6" s="27">
        <v>0</v>
      </c>
      <c r="E6" s="28">
        <f t="shared" si="0"/>
        <v>0</v>
      </c>
      <c r="F6" s="28">
        <f t="shared" si="1"/>
        <v>0</v>
      </c>
      <c r="G6" s="28">
        <f t="shared" si="2"/>
        <v>0</v>
      </c>
      <c r="H6" s="28">
        <f t="shared" si="3"/>
        <v>0</v>
      </c>
      <c r="I6" s="29">
        <f t="shared" si="4"/>
        <v>0</v>
      </c>
      <c r="J6" s="29">
        <f t="shared" si="5"/>
        <v>0</v>
      </c>
      <c r="K6" s="30"/>
      <c r="L6" s="30"/>
      <c r="M6" s="30"/>
      <c r="N6" s="30">
        <f t="shared" si="6"/>
        <v>0</v>
      </c>
      <c r="O6" s="30"/>
      <c r="P6" s="30"/>
      <c r="Q6" s="30"/>
      <c r="R6" s="31"/>
      <c r="S6" s="32" t="s">
        <v>50</v>
      </c>
      <c r="T6" s="25">
        <v>0.8</v>
      </c>
      <c r="V6" s="32" t="s">
        <v>46</v>
      </c>
      <c r="W6" s="25">
        <v>0.05</v>
      </c>
    </row>
    <row r="7" spans="1:23" ht="16.5" x14ac:dyDescent="0.3">
      <c r="A7" s="27">
        <v>0</v>
      </c>
      <c r="B7" s="27">
        <v>0</v>
      </c>
      <c r="C7" s="27">
        <v>0</v>
      </c>
      <c r="D7" s="27">
        <v>0</v>
      </c>
      <c r="E7" s="28">
        <f t="shared" si="0"/>
        <v>0</v>
      </c>
      <c r="F7" s="28">
        <f t="shared" si="1"/>
        <v>0</v>
      </c>
      <c r="G7" s="28">
        <f t="shared" si="2"/>
        <v>0</v>
      </c>
      <c r="H7" s="28">
        <f t="shared" si="3"/>
        <v>0</v>
      </c>
      <c r="I7" s="29">
        <f t="shared" si="4"/>
        <v>0</v>
      </c>
      <c r="J7" s="29">
        <f t="shared" si="5"/>
        <v>0</v>
      </c>
      <c r="K7" s="30"/>
      <c r="L7" s="30"/>
      <c r="M7" s="30"/>
      <c r="N7" s="30">
        <f t="shared" si="6"/>
        <v>0</v>
      </c>
      <c r="O7" s="30"/>
      <c r="P7" s="30"/>
      <c r="Q7" s="30"/>
      <c r="R7" s="31"/>
      <c r="S7" s="32" t="s">
        <v>51</v>
      </c>
      <c r="T7" s="25">
        <v>0.7</v>
      </c>
      <c r="V7" s="34" t="s">
        <v>52</v>
      </c>
      <c r="W7" s="25">
        <v>0.1</v>
      </c>
    </row>
    <row r="8" spans="1:23" ht="16.5" x14ac:dyDescent="0.3">
      <c r="A8" s="27">
        <v>0</v>
      </c>
      <c r="B8" s="27">
        <v>0</v>
      </c>
      <c r="C8" s="27">
        <v>0</v>
      </c>
      <c r="D8" s="27">
        <v>0</v>
      </c>
      <c r="E8" s="28">
        <f t="shared" si="0"/>
        <v>0</v>
      </c>
      <c r="F8" s="28">
        <f t="shared" si="1"/>
        <v>0</v>
      </c>
      <c r="G8" s="28">
        <f t="shared" si="2"/>
        <v>0</v>
      </c>
      <c r="H8" s="28">
        <f t="shared" si="3"/>
        <v>0</v>
      </c>
      <c r="I8" s="29">
        <f t="shared" si="4"/>
        <v>0</v>
      </c>
      <c r="J8" s="29">
        <f t="shared" si="5"/>
        <v>0</v>
      </c>
      <c r="K8" s="30"/>
      <c r="L8" s="30"/>
      <c r="M8" s="30"/>
      <c r="N8" s="30">
        <f t="shared" si="6"/>
        <v>0</v>
      </c>
      <c r="O8" s="30"/>
      <c r="P8" s="30"/>
      <c r="Q8" s="30"/>
      <c r="R8" s="31"/>
      <c r="S8" s="32" t="s">
        <v>53</v>
      </c>
      <c r="T8" s="25">
        <v>0.6</v>
      </c>
      <c r="V8" t="s">
        <v>54</v>
      </c>
      <c r="W8" s="25">
        <v>0.15</v>
      </c>
    </row>
    <row r="9" spans="1:23" ht="16.5" x14ac:dyDescent="0.3">
      <c r="A9" s="27">
        <v>0</v>
      </c>
      <c r="B9" s="27">
        <v>0</v>
      </c>
      <c r="C9" s="27">
        <v>0</v>
      </c>
      <c r="D9" s="27">
        <v>0</v>
      </c>
      <c r="E9" s="28">
        <f t="shared" si="0"/>
        <v>0</v>
      </c>
      <c r="F9" s="28">
        <f t="shared" si="1"/>
        <v>0</v>
      </c>
      <c r="G9" s="28">
        <f t="shared" si="2"/>
        <v>0</v>
      </c>
      <c r="H9" s="28">
        <f t="shared" si="3"/>
        <v>0</v>
      </c>
      <c r="I9" s="29">
        <f t="shared" si="4"/>
        <v>0</v>
      </c>
      <c r="J9" s="29">
        <f t="shared" si="5"/>
        <v>0</v>
      </c>
      <c r="K9" s="30"/>
      <c r="L9" s="30"/>
      <c r="M9" s="30"/>
      <c r="N9" s="30">
        <f t="shared" si="6"/>
        <v>0</v>
      </c>
      <c r="O9" s="30"/>
      <c r="P9" s="30"/>
      <c r="Q9" s="30"/>
      <c r="R9" s="31"/>
      <c r="S9" t="s">
        <v>55</v>
      </c>
      <c r="T9" s="25">
        <v>0.5</v>
      </c>
      <c r="V9" t="s">
        <v>56</v>
      </c>
      <c r="W9" s="25">
        <v>0.2</v>
      </c>
    </row>
    <row r="10" spans="1:23" ht="16.5" x14ac:dyDescent="0.3">
      <c r="A10" s="27">
        <v>0</v>
      </c>
      <c r="B10" s="27">
        <v>0</v>
      </c>
      <c r="C10" s="27">
        <v>0</v>
      </c>
      <c r="D10" s="27">
        <v>0</v>
      </c>
      <c r="E10" s="28">
        <f t="shared" si="0"/>
        <v>0</v>
      </c>
      <c r="F10" s="28">
        <f t="shared" si="1"/>
        <v>0</v>
      </c>
      <c r="G10" s="28">
        <f t="shared" si="2"/>
        <v>0</v>
      </c>
      <c r="H10" s="28">
        <f t="shared" si="3"/>
        <v>0</v>
      </c>
      <c r="I10" s="29">
        <f t="shared" si="4"/>
        <v>0</v>
      </c>
      <c r="J10" s="29">
        <f t="shared" si="5"/>
        <v>0</v>
      </c>
      <c r="K10" s="30"/>
      <c r="L10" s="30"/>
      <c r="M10" s="30"/>
      <c r="N10" s="30">
        <f t="shared" si="6"/>
        <v>0</v>
      </c>
      <c r="O10" s="30"/>
      <c r="P10" s="30"/>
      <c r="Q10" s="30"/>
      <c r="R10" s="31"/>
      <c r="S10" t="s">
        <v>57</v>
      </c>
      <c r="T10" s="25">
        <v>0.4</v>
      </c>
    </row>
    <row r="11" spans="1:23" ht="16.5" x14ac:dyDescent="0.3">
      <c r="A11" s="27">
        <v>0</v>
      </c>
      <c r="B11" s="27">
        <v>0</v>
      </c>
      <c r="C11" s="27">
        <v>0</v>
      </c>
      <c r="D11" s="27">
        <v>0</v>
      </c>
      <c r="E11" s="28">
        <f t="shared" si="0"/>
        <v>0</v>
      </c>
      <c r="F11" s="28">
        <f t="shared" si="1"/>
        <v>0</v>
      </c>
      <c r="G11" s="28">
        <f t="shared" si="2"/>
        <v>0</v>
      </c>
      <c r="H11" s="28">
        <f t="shared" si="3"/>
        <v>0</v>
      </c>
      <c r="I11" s="29">
        <f t="shared" si="4"/>
        <v>0</v>
      </c>
      <c r="J11" s="29">
        <f t="shared" si="5"/>
        <v>0</v>
      </c>
      <c r="K11" s="30"/>
      <c r="L11" s="30"/>
      <c r="M11" s="30"/>
      <c r="N11" s="30">
        <f t="shared" si="6"/>
        <v>0</v>
      </c>
      <c r="O11" s="30"/>
      <c r="P11" s="30"/>
      <c r="Q11" s="30"/>
      <c r="R11" s="31"/>
      <c r="T11" s="25"/>
    </row>
    <row r="12" spans="1:23" ht="16.5" x14ac:dyDescent="0.3">
      <c r="A12" s="27">
        <v>0</v>
      </c>
      <c r="B12" s="27">
        <v>0</v>
      </c>
      <c r="C12" s="27">
        <v>0</v>
      </c>
      <c r="D12" s="27">
        <v>0</v>
      </c>
      <c r="E12" s="28">
        <f t="shared" si="0"/>
        <v>0</v>
      </c>
      <c r="F12" s="28">
        <f t="shared" si="1"/>
        <v>0</v>
      </c>
      <c r="G12" s="28">
        <f t="shared" si="2"/>
        <v>0</v>
      </c>
      <c r="H12" s="28">
        <f t="shared" si="3"/>
        <v>0</v>
      </c>
      <c r="I12" s="35">
        <f t="shared" si="4"/>
        <v>0</v>
      </c>
      <c r="J12" s="29">
        <f>J11+I12</f>
        <v>0</v>
      </c>
      <c r="K12" s="30"/>
      <c r="L12" s="30"/>
      <c r="M12" s="30"/>
      <c r="N12" s="36">
        <f>SUM(N5:N11)</f>
        <v>0</v>
      </c>
      <c r="O12" s="30"/>
      <c r="P12" s="30"/>
      <c r="Q12" s="30"/>
      <c r="R12" s="31"/>
      <c r="S12" t="s">
        <v>58</v>
      </c>
      <c r="T12" s="25">
        <v>0.3</v>
      </c>
    </row>
    <row r="13" spans="1:23" ht="16.5" x14ac:dyDescent="0.3">
      <c r="A13" s="27">
        <v>0</v>
      </c>
      <c r="B13" s="27">
        <v>0</v>
      </c>
      <c r="C13" s="27">
        <v>0</v>
      </c>
      <c r="D13" s="27">
        <v>0</v>
      </c>
      <c r="E13" s="28">
        <f t="shared" si="0"/>
        <v>0</v>
      </c>
      <c r="F13" s="28">
        <f t="shared" si="1"/>
        <v>0</v>
      </c>
      <c r="G13" s="28">
        <f t="shared" si="2"/>
        <v>0</v>
      </c>
      <c r="H13" s="28">
        <f t="shared" si="3"/>
        <v>0</v>
      </c>
      <c r="I13" s="29">
        <f t="shared" si="4"/>
        <v>0</v>
      </c>
      <c r="J13" s="29">
        <f t="shared" si="5"/>
        <v>0</v>
      </c>
      <c r="K13" s="30"/>
      <c r="L13" s="30"/>
      <c r="M13" s="30"/>
      <c r="N13" s="30"/>
      <c r="O13" s="30"/>
      <c r="P13" s="30"/>
      <c r="Q13" s="30"/>
      <c r="R13" s="31"/>
    </row>
    <row r="14" spans="1:23" ht="16.5" x14ac:dyDescent="0.3">
      <c r="A14" s="27">
        <v>0</v>
      </c>
      <c r="B14" s="27">
        <v>0</v>
      </c>
      <c r="C14" s="27">
        <v>0</v>
      </c>
      <c r="D14" s="27">
        <v>0</v>
      </c>
      <c r="E14" s="28">
        <f t="shared" si="0"/>
        <v>0</v>
      </c>
      <c r="F14" s="28">
        <f t="shared" si="1"/>
        <v>0</v>
      </c>
      <c r="G14" s="28">
        <f t="shared" si="2"/>
        <v>0</v>
      </c>
      <c r="H14" s="28">
        <f t="shared" si="3"/>
        <v>0</v>
      </c>
      <c r="I14" s="29">
        <f t="shared" si="4"/>
        <v>0</v>
      </c>
      <c r="J14" s="29">
        <f t="shared" si="5"/>
        <v>0</v>
      </c>
      <c r="K14" s="30"/>
      <c r="L14" s="30"/>
      <c r="M14" s="30"/>
      <c r="N14" s="36">
        <f>L14*M14</f>
        <v>0</v>
      </c>
      <c r="O14" s="30"/>
      <c r="P14" s="30"/>
      <c r="Q14" s="30"/>
      <c r="R14" s="31"/>
    </row>
    <row r="15" spans="1:23" ht="16.5" x14ac:dyDescent="0.3">
      <c r="A15" s="27">
        <v>0</v>
      </c>
      <c r="B15" s="27">
        <v>0</v>
      </c>
      <c r="C15" s="27">
        <v>0</v>
      </c>
      <c r="D15" s="27">
        <v>0</v>
      </c>
      <c r="E15" s="37">
        <f t="shared" si="0"/>
        <v>0</v>
      </c>
      <c r="F15" s="37">
        <f t="shared" si="1"/>
        <v>0</v>
      </c>
      <c r="G15" s="37">
        <f t="shared" si="2"/>
        <v>0</v>
      </c>
      <c r="H15" s="37">
        <f t="shared" si="3"/>
        <v>0</v>
      </c>
      <c r="I15" s="35">
        <f t="shared" si="4"/>
        <v>0</v>
      </c>
      <c r="J15" s="29">
        <f t="shared" si="5"/>
        <v>0</v>
      </c>
      <c r="K15" s="30"/>
      <c r="L15" s="30"/>
      <c r="M15" s="30"/>
      <c r="N15" s="30"/>
      <c r="O15" s="30"/>
      <c r="P15" s="30"/>
      <c r="Q15" s="30"/>
      <c r="R15" s="31"/>
    </row>
    <row r="16" spans="1:23" ht="16.5" x14ac:dyDescent="0.3">
      <c r="A16" s="27">
        <v>0</v>
      </c>
      <c r="B16" s="27">
        <v>0</v>
      </c>
      <c r="C16" s="27">
        <v>0</v>
      </c>
      <c r="D16" s="27">
        <v>0</v>
      </c>
      <c r="E16" s="28">
        <f>B16/12</f>
        <v>0</v>
      </c>
      <c r="F16" s="28">
        <f>D16/12</f>
        <v>0</v>
      </c>
      <c r="G16" s="28">
        <f>A16+E16</f>
        <v>0</v>
      </c>
      <c r="H16" s="28">
        <f>C16+F16</f>
        <v>0</v>
      </c>
      <c r="I16" s="29">
        <f t="shared" si="4"/>
        <v>0</v>
      </c>
      <c r="J16" s="29">
        <f t="shared" si="5"/>
        <v>0</v>
      </c>
      <c r="K16" s="30"/>
      <c r="L16" s="30"/>
      <c r="M16" s="30"/>
      <c r="N16" s="31"/>
      <c r="O16" s="30"/>
      <c r="P16" s="30"/>
      <c r="Q16" s="30"/>
      <c r="R16" s="31"/>
    </row>
    <row r="17" spans="1:21" ht="16.5" x14ac:dyDescent="0.3">
      <c r="A17" s="27">
        <v>0</v>
      </c>
      <c r="B17" s="27">
        <v>0</v>
      </c>
      <c r="C17" s="27">
        <v>0</v>
      </c>
      <c r="D17" s="27">
        <v>0</v>
      </c>
      <c r="E17" s="28">
        <f>B17/12</f>
        <v>0</v>
      </c>
      <c r="F17" s="28">
        <f>D17/12</f>
        <v>0</v>
      </c>
      <c r="G17" s="28">
        <f>A17+E17</f>
        <v>0</v>
      </c>
      <c r="H17" s="28">
        <f>C17+F17</f>
        <v>0</v>
      </c>
      <c r="I17" s="29">
        <f t="shared" si="4"/>
        <v>0</v>
      </c>
      <c r="J17" s="29">
        <f t="shared" si="5"/>
        <v>0</v>
      </c>
      <c r="K17" s="30"/>
      <c r="L17" s="30"/>
      <c r="M17" s="30"/>
      <c r="N17" s="31"/>
      <c r="O17" s="30"/>
      <c r="P17" s="30"/>
      <c r="Q17" s="30"/>
      <c r="R17" s="31"/>
    </row>
    <row r="18" spans="1:21" ht="16.5" x14ac:dyDescent="0.3">
      <c r="A18" s="27">
        <v>0</v>
      </c>
      <c r="B18" s="27">
        <v>0</v>
      </c>
      <c r="C18" s="27">
        <v>0</v>
      </c>
      <c r="D18" s="27">
        <v>0</v>
      </c>
      <c r="E18" s="37">
        <f>B18/12</f>
        <v>0</v>
      </c>
      <c r="F18" s="37">
        <f>D18/12</f>
        <v>0</v>
      </c>
      <c r="G18" s="37">
        <f>A18+E18</f>
        <v>0</v>
      </c>
      <c r="H18" s="37">
        <f>C18+F18</f>
        <v>0</v>
      </c>
      <c r="I18" s="35">
        <f>G18*H18</f>
        <v>0</v>
      </c>
      <c r="J18" s="29">
        <f t="shared" si="5"/>
        <v>0</v>
      </c>
      <c r="K18" s="30"/>
      <c r="L18" s="30"/>
      <c r="M18" s="30"/>
      <c r="N18" s="31"/>
      <c r="O18" s="30"/>
      <c r="P18" s="30"/>
      <c r="Q18" s="30"/>
      <c r="R18" s="31"/>
    </row>
    <row r="19" spans="1:21" ht="16.5" x14ac:dyDescent="0.3">
      <c r="A19" s="27">
        <v>0</v>
      </c>
      <c r="B19" s="27">
        <v>0</v>
      </c>
      <c r="C19" s="27">
        <v>0</v>
      </c>
      <c r="D19" s="27">
        <v>0</v>
      </c>
      <c r="E19" s="37">
        <f t="shared" si="0"/>
        <v>0</v>
      </c>
      <c r="F19" s="37">
        <f t="shared" si="1"/>
        <v>0</v>
      </c>
      <c r="G19" s="37">
        <f t="shared" si="2"/>
        <v>0</v>
      </c>
      <c r="H19" s="37">
        <f t="shared" si="3"/>
        <v>0</v>
      </c>
      <c r="I19" s="35">
        <f t="shared" si="4"/>
        <v>0</v>
      </c>
      <c r="J19" s="29">
        <f t="shared" si="5"/>
        <v>0</v>
      </c>
      <c r="K19" s="30"/>
      <c r="L19" s="30"/>
      <c r="M19" s="30"/>
      <c r="N19" s="31"/>
      <c r="O19" s="30"/>
      <c r="P19" s="30"/>
      <c r="Q19" s="30"/>
      <c r="R19" s="31"/>
    </row>
    <row r="20" spans="1:21" ht="16.5" x14ac:dyDescent="0.3">
      <c r="A20" s="27">
        <v>0</v>
      </c>
      <c r="B20" s="27">
        <v>0</v>
      </c>
      <c r="C20" s="27">
        <v>0</v>
      </c>
      <c r="D20" s="27">
        <v>0</v>
      </c>
      <c r="E20" s="37">
        <f>B20/12</f>
        <v>0</v>
      </c>
      <c r="F20" s="37">
        <f>D20/12</f>
        <v>0</v>
      </c>
      <c r="G20" s="37">
        <f>A20+E20</f>
        <v>0</v>
      </c>
      <c r="H20" s="37">
        <f>C20+F20</f>
        <v>0</v>
      </c>
      <c r="I20" s="35">
        <f>G20*H20</f>
        <v>0</v>
      </c>
      <c r="J20" s="29">
        <f>J19+I20</f>
        <v>0</v>
      </c>
      <c r="K20" s="30"/>
      <c r="L20" s="30"/>
      <c r="M20" s="30"/>
      <c r="N20" s="31"/>
      <c r="O20" s="30"/>
      <c r="P20" s="38"/>
      <c r="Q20" s="38"/>
      <c r="R20" s="31"/>
    </row>
    <row r="21" spans="1:21" ht="16.5" x14ac:dyDescent="0.3">
      <c r="A21" s="27">
        <v>0</v>
      </c>
      <c r="B21" s="27">
        <v>0</v>
      </c>
      <c r="C21" s="27">
        <v>0</v>
      </c>
      <c r="D21" s="27">
        <v>0</v>
      </c>
      <c r="E21" s="37">
        <f t="shared" si="0"/>
        <v>0</v>
      </c>
      <c r="F21" s="37">
        <f t="shared" si="1"/>
        <v>0</v>
      </c>
      <c r="G21" s="37">
        <f t="shared" si="2"/>
        <v>0</v>
      </c>
      <c r="H21" s="37">
        <f t="shared" si="3"/>
        <v>0</v>
      </c>
      <c r="I21" s="35">
        <f t="shared" si="4"/>
        <v>0</v>
      </c>
      <c r="J21" s="29">
        <f t="shared" si="5"/>
        <v>0</v>
      </c>
      <c r="K21" s="30"/>
      <c r="L21" s="30"/>
      <c r="M21" s="30"/>
      <c r="N21" s="39"/>
      <c r="O21" s="30"/>
      <c r="P21" s="30"/>
      <c r="Q21" s="30"/>
      <c r="R21" s="31"/>
      <c r="S21" s="7"/>
      <c r="U21" s="2"/>
    </row>
    <row r="22" spans="1:21" ht="16.5" x14ac:dyDescent="0.3">
      <c r="A22" s="27">
        <v>0</v>
      </c>
      <c r="B22" s="27">
        <v>0</v>
      </c>
      <c r="C22" s="27">
        <v>0</v>
      </c>
      <c r="D22" s="27">
        <v>0</v>
      </c>
      <c r="E22" s="37">
        <f t="shared" si="0"/>
        <v>0</v>
      </c>
      <c r="F22" s="37">
        <f t="shared" si="1"/>
        <v>0</v>
      </c>
      <c r="G22" s="37">
        <f t="shared" si="2"/>
        <v>0</v>
      </c>
      <c r="H22" s="37">
        <f t="shared" si="3"/>
        <v>0</v>
      </c>
      <c r="I22" s="35">
        <f t="shared" si="4"/>
        <v>0</v>
      </c>
      <c r="J22" s="29">
        <f t="shared" si="5"/>
        <v>0</v>
      </c>
      <c r="K22" s="30"/>
      <c r="L22" s="30"/>
      <c r="M22" s="30"/>
      <c r="N22" s="31"/>
      <c r="O22" s="30"/>
      <c r="P22" s="30"/>
      <c r="Q22" s="30"/>
      <c r="R22" s="31"/>
    </row>
    <row r="23" spans="1:21" ht="16.5" x14ac:dyDescent="0.3">
      <c r="A23" s="27">
        <v>0</v>
      </c>
      <c r="B23" s="27">
        <v>0</v>
      </c>
      <c r="C23" s="27">
        <v>0</v>
      </c>
      <c r="D23" s="27">
        <v>0</v>
      </c>
      <c r="E23" s="37">
        <f t="shared" si="0"/>
        <v>0</v>
      </c>
      <c r="F23" s="37">
        <f t="shared" si="0"/>
        <v>0</v>
      </c>
      <c r="G23" s="37">
        <f t="shared" si="0"/>
        <v>0</v>
      </c>
      <c r="H23" s="37">
        <f t="shared" si="0"/>
        <v>0</v>
      </c>
      <c r="I23" s="37">
        <f t="shared" si="0"/>
        <v>0</v>
      </c>
      <c r="J23" s="29">
        <f t="shared" si="5"/>
        <v>0</v>
      </c>
      <c r="K23" s="30"/>
      <c r="L23" s="30"/>
      <c r="M23" s="30"/>
      <c r="N23" s="31"/>
      <c r="O23" s="30"/>
      <c r="P23" s="30"/>
      <c r="Q23" s="30"/>
      <c r="R23" s="31"/>
    </row>
    <row r="24" spans="1:21" ht="16.5" x14ac:dyDescent="0.3">
      <c r="A24" s="27">
        <v>0</v>
      </c>
      <c r="B24" s="27">
        <v>0</v>
      </c>
      <c r="C24" s="27">
        <v>0</v>
      </c>
      <c r="D24" s="27">
        <v>0</v>
      </c>
      <c r="E24" s="37">
        <f t="shared" ref="E24:I30" si="7">B24/12</f>
        <v>0</v>
      </c>
      <c r="F24" s="37">
        <f t="shared" si="7"/>
        <v>0</v>
      </c>
      <c r="G24" s="37">
        <f t="shared" si="7"/>
        <v>0</v>
      </c>
      <c r="H24" s="37">
        <f t="shared" si="7"/>
        <v>0</v>
      </c>
      <c r="I24" s="37">
        <f t="shared" si="7"/>
        <v>0</v>
      </c>
      <c r="J24" s="29">
        <f t="shared" si="5"/>
        <v>0</v>
      </c>
      <c r="K24" s="30"/>
      <c r="L24" s="30"/>
      <c r="M24" s="40"/>
      <c r="N24" s="39"/>
      <c r="O24" s="36"/>
      <c r="P24" s="30"/>
      <c r="Q24" s="30"/>
      <c r="R24" s="36"/>
    </row>
    <row r="25" spans="1:21" ht="16.5" x14ac:dyDescent="0.3">
      <c r="A25" s="27">
        <v>0</v>
      </c>
      <c r="B25" s="27">
        <v>0</v>
      </c>
      <c r="C25" s="27">
        <v>0</v>
      </c>
      <c r="D25" s="27">
        <v>0</v>
      </c>
      <c r="E25" s="37">
        <f t="shared" si="7"/>
        <v>0</v>
      </c>
      <c r="F25" s="37">
        <f t="shared" si="7"/>
        <v>0</v>
      </c>
      <c r="G25" s="37">
        <f t="shared" si="7"/>
        <v>0</v>
      </c>
      <c r="H25" s="37">
        <f t="shared" si="7"/>
        <v>0</v>
      </c>
      <c r="I25" s="37">
        <f t="shared" si="7"/>
        <v>0</v>
      </c>
      <c r="J25" s="29">
        <f t="shared" si="5"/>
        <v>0</v>
      </c>
      <c r="K25" s="30"/>
      <c r="L25" s="30"/>
      <c r="M25" s="40"/>
      <c r="N25" s="30"/>
      <c r="O25" s="30"/>
      <c r="P25" s="30"/>
      <c r="Q25" s="30"/>
      <c r="R25" s="30"/>
    </row>
    <row r="26" spans="1:21" ht="16.5" x14ac:dyDescent="0.3">
      <c r="A26" s="27">
        <v>0</v>
      </c>
      <c r="B26" s="27">
        <v>0</v>
      </c>
      <c r="C26" s="27">
        <v>0</v>
      </c>
      <c r="D26" s="27">
        <v>0</v>
      </c>
      <c r="E26" s="37">
        <f t="shared" si="7"/>
        <v>0</v>
      </c>
      <c r="F26" s="37">
        <f t="shared" si="7"/>
        <v>0</v>
      </c>
      <c r="G26" s="37">
        <f t="shared" si="7"/>
        <v>0</v>
      </c>
      <c r="H26" s="37">
        <f t="shared" si="7"/>
        <v>0</v>
      </c>
      <c r="I26" s="37">
        <f t="shared" si="7"/>
        <v>0</v>
      </c>
      <c r="J26" s="29">
        <f t="shared" si="5"/>
        <v>0</v>
      </c>
      <c r="K26" s="30"/>
      <c r="L26" s="30"/>
      <c r="M26" s="40"/>
      <c r="N26" s="30"/>
      <c r="O26" s="30"/>
      <c r="P26" s="30"/>
      <c r="Q26" s="30"/>
      <c r="R26" s="30"/>
    </row>
    <row r="27" spans="1:21" ht="16.5" x14ac:dyDescent="0.3">
      <c r="A27" s="27">
        <v>0</v>
      </c>
      <c r="B27" s="27">
        <v>0</v>
      </c>
      <c r="C27" s="27">
        <v>0</v>
      </c>
      <c r="D27" s="27">
        <v>0</v>
      </c>
      <c r="E27" s="37">
        <f t="shared" si="7"/>
        <v>0</v>
      </c>
      <c r="F27" s="37">
        <f t="shared" si="7"/>
        <v>0</v>
      </c>
      <c r="G27" s="37">
        <f t="shared" si="7"/>
        <v>0</v>
      </c>
      <c r="H27" s="37">
        <f t="shared" si="7"/>
        <v>0</v>
      </c>
      <c r="I27" s="37">
        <f t="shared" si="7"/>
        <v>0</v>
      </c>
      <c r="J27" s="29">
        <f t="shared" si="5"/>
        <v>0</v>
      </c>
      <c r="K27" s="30"/>
      <c r="L27" s="30"/>
      <c r="M27" s="30"/>
      <c r="N27" s="30"/>
      <c r="O27" s="30"/>
      <c r="P27" s="30"/>
      <c r="Q27" s="30"/>
      <c r="R27" s="30"/>
    </row>
    <row r="28" spans="1:21" ht="16.5" x14ac:dyDescent="0.3">
      <c r="A28" s="27">
        <v>0</v>
      </c>
      <c r="B28" s="27">
        <v>0</v>
      </c>
      <c r="C28" s="27">
        <v>0</v>
      </c>
      <c r="D28" s="27">
        <v>0</v>
      </c>
      <c r="E28" s="37">
        <f t="shared" si="7"/>
        <v>0</v>
      </c>
      <c r="F28" s="37">
        <f t="shared" si="7"/>
        <v>0</v>
      </c>
      <c r="G28" s="37">
        <f t="shared" si="7"/>
        <v>0</v>
      </c>
      <c r="H28" s="37">
        <f t="shared" si="7"/>
        <v>0</v>
      </c>
      <c r="I28" s="37">
        <f t="shared" si="7"/>
        <v>0</v>
      </c>
      <c r="J28" s="29">
        <f t="shared" si="5"/>
        <v>0</v>
      </c>
      <c r="K28" s="30"/>
      <c r="L28" s="30"/>
      <c r="M28" s="30"/>
      <c r="N28" s="30"/>
      <c r="O28" s="30"/>
      <c r="P28" s="30"/>
      <c r="Q28" s="30"/>
      <c r="R28" s="30"/>
    </row>
    <row r="29" spans="1:21" ht="16.5" x14ac:dyDescent="0.3">
      <c r="A29" s="27">
        <v>0</v>
      </c>
      <c r="B29" s="27">
        <v>0</v>
      </c>
      <c r="C29" s="27">
        <v>0</v>
      </c>
      <c r="D29" s="27">
        <v>0</v>
      </c>
      <c r="E29" s="37">
        <f t="shared" si="7"/>
        <v>0</v>
      </c>
      <c r="F29" s="37">
        <f t="shared" si="1"/>
        <v>0</v>
      </c>
      <c r="G29" s="37">
        <f t="shared" si="2"/>
        <v>0</v>
      </c>
      <c r="H29" s="37">
        <f t="shared" si="3"/>
        <v>0</v>
      </c>
      <c r="I29" s="35">
        <f t="shared" ref="I29:I30" si="8">G29*H29</f>
        <v>0</v>
      </c>
      <c r="J29" s="29">
        <f t="shared" si="5"/>
        <v>0</v>
      </c>
      <c r="K29" s="30"/>
      <c r="L29" s="30"/>
      <c r="M29" s="30"/>
      <c r="N29" s="30"/>
      <c r="O29" s="30"/>
      <c r="P29" s="41"/>
      <c r="Q29" s="41"/>
      <c r="R29" s="30"/>
    </row>
    <row r="30" spans="1:21" ht="16.5" x14ac:dyDescent="0.3">
      <c r="A30" s="27">
        <v>0</v>
      </c>
      <c r="B30" s="27">
        <v>0</v>
      </c>
      <c r="C30" s="27">
        <v>0</v>
      </c>
      <c r="D30" s="27">
        <v>0</v>
      </c>
      <c r="E30" s="37">
        <f t="shared" si="7"/>
        <v>0</v>
      </c>
      <c r="F30" s="37">
        <f t="shared" si="1"/>
        <v>0</v>
      </c>
      <c r="G30" s="37">
        <f t="shared" si="2"/>
        <v>0</v>
      </c>
      <c r="H30" s="37">
        <f t="shared" si="3"/>
        <v>0</v>
      </c>
      <c r="I30" s="35">
        <f t="shared" si="8"/>
        <v>0</v>
      </c>
      <c r="J30" s="29">
        <f t="shared" si="5"/>
        <v>0</v>
      </c>
      <c r="K30" s="30"/>
      <c r="L30" s="30"/>
      <c r="M30" s="30"/>
      <c r="N30" s="30"/>
      <c r="O30" s="30"/>
      <c r="P30" s="42"/>
      <c r="Q30" s="42"/>
      <c r="R30" s="30"/>
    </row>
    <row r="33" spans="13:17" x14ac:dyDescent="0.25">
      <c r="M33" s="6"/>
      <c r="P33" s="43"/>
      <c r="Q33" s="43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72"/>
  <sheetViews>
    <sheetView tabSelected="1" workbookViewId="0">
      <selection activeCell="H23" sqref="H23"/>
    </sheetView>
  </sheetViews>
  <sheetFormatPr defaultRowHeight="15" x14ac:dyDescent="0.25"/>
  <cols>
    <col min="1" max="1" width="21.7109375" bestFit="1" customWidth="1"/>
    <col min="2" max="2" width="17.140625" style="14" customWidth="1"/>
    <col min="3" max="3" width="14.28515625" style="14" bestFit="1" customWidth="1"/>
    <col min="4" max="5" width="14.28515625" bestFit="1" customWidth="1"/>
  </cols>
  <sheetData>
    <row r="1" spans="1:4" x14ac:dyDescent="0.25">
      <c r="A1" s="10"/>
      <c r="B1" s="11"/>
      <c r="C1" s="12"/>
    </row>
    <row r="2" spans="1:4" x14ac:dyDescent="0.25">
      <c r="A2" s="13"/>
      <c r="C2" s="15"/>
    </row>
    <row r="3" spans="1:4" x14ac:dyDescent="0.25">
      <c r="A3" s="13" t="s">
        <v>13</v>
      </c>
      <c r="B3" s="16">
        <v>30500</v>
      </c>
      <c r="C3" s="18" t="s">
        <v>75</v>
      </c>
      <c r="D3" s="6" t="s">
        <v>83</v>
      </c>
    </row>
    <row r="4" spans="1:4" ht="30" x14ac:dyDescent="0.25">
      <c r="A4" s="17" t="s">
        <v>14</v>
      </c>
      <c r="B4" s="16">
        <v>3000</v>
      </c>
      <c r="C4" s="18"/>
    </row>
    <row r="5" spans="1:4" x14ac:dyDescent="0.25">
      <c r="A5" s="13" t="s">
        <v>15</v>
      </c>
      <c r="B5" s="16">
        <f>B3-B4</f>
        <v>27500</v>
      </c>
      <c r="C5" s="18"/>
    </row>
    <row r="6" spans="1:4" x14ac:dyDescent="0.25">
      <c r="A6" s="13" t="s">
        <v>16</v>
      </c>
      <c r="B6" s="16">
        <f>B4</f>
        <v>3000</v>
      </c>
      <c r="C6" s="18"/>
    </row>
    <row r="7" spans="1:4" x14ac:dyDescent="0.25">
      <c r="A7" s="13" t="s">
        <v>17</v>
      </c>
      <c r="B7" s="19">
        <f>C7-C8</f>
        <v>0</v>
      </c>
      <c r="C7" s="19">
        <v>2024</v>
      </c>
    </row>
    <row r="8" spans="1:4" x14ac:dyDescent="0.25">
      <c r="A8" s="13" t="s">
        <v>18</v>
      </c>
      <c r="B8" s="19">
        <f>B9-B7</f>
        <v>60</v>
      </c>
      <c r="C8" s="19">
        <v>2024</v>
      </c>
    </row>
    <row r="9" spans="1:4" x14ac:dyDescent="0.25">
      <c r="A9" s="13" t="s">
        <v>19</v>
      </c>
      <c r="B9" s="19">
        <v>60</v>
      </c>
      <c r="C9" s="19"/>
    </row>
    <row r="10" spans="1:4" ht="30" x14ac:dyDescent="0.25">
      <c r="A10" s="17" t="s">
        <v>20</v>
      </c>
      <c r="B10" s="19">
        <f>90*B7/B9</f>
        <v>0</v>
      </c>
      <c r="C10" s="19"/>
    </row>
    <row r="11" spans="1:4" x14ac:dyDescent="0.25">
      <c r="A11" s="13"/>
      <c r="B11" s="20">
        <f>B10%</f>
        <v>0</v>
      </c>
      <c r="C11" s="20"/>
    </row>
    <row r="12" spans="1:4" x14ac:dyDescent="0.25">
      <c r="A12" s="13" t="s">
        <v>21</v>
      </c>
      <c r="B12" s="16">
        <f>B6*B11</f>
        <v>0</v>
      </c>
      <c r="C12" s="18"/>
    </row>
    <row r="13" spans="1:4" x14ac:dyDescent="0.25">
      <c r="A13" s="13" t="s">
        <v>22</v>
      </c>
      <c r="B13" s="16">
        <f>B6-B12</f>
        <v>3000</v>
      </c>
      <c r="C13" s="18"/>
    </row>
    <row r="14" spans="1:4" x14ac:dyDescent="0.25">
      <c r="A14" s="13" t="s">
        <v>15</v>
      </c>
      <c r="B14" s="16">
        <f>B5</f>
        <v>27500</v>
      </c>
      <c r="C14" s="18"/>
    </row>
    <row r="15" spans="1:4" x14ac:dyDescent="0.25">
      <c r="B15" s="16"/>
      <c r="C15" s="18"/>
    </row>
    <row r="16" spans="1:4" x14ac:dyDescent="0.25">
      <c r="A16" s="63" t="s">
        <v>23</v>
      </c>
      <c r="B16" s="18">
        <f>B14+B13</f>
        <v>30500</v>
      </c>
      <c r="C16" s="18"/>
      <c r="D16" s="61"/>
    </row>
    <row r="17" spans="1:5" x14ac:dyDescent="0.25">
      <c r="A17" s="61"/>
      <c r="B17" s="64"/>
      <c r="C17" s="64"/>
      <c r="D17" s="61"/>
    </row>
    <row r="18" spans="1:5" x14ac:dyDescent="0.25">
      <c r="A18" s="65" t="str">
        <f>D3</f>
        <v>ACA</v>
      </c>
      <c r="B18" s="64">
        <v>757</v>
      </c>
      <c r="C18" s="64" t="s">
        <v>90</v>
      </c>
      <c r="D18" s="61"/>
    </row>
    <row r="19" spans="1:5" x14ac:dyDescent="0.25">
      <c r="A19" s="63" t="s">
        <v>89</v>
      </c>
      <c r="B19" s="66">
        <f>B18*B16</f>
        <v>23088500</v>
      </c>
      <c r="C19" s="67">
        <v>1000000</v>
      </c>
      <c r="D19" s="68">
        <f>B19+C19</f>
        <v>24088500</v>
      </c>
    </row>
    <row r="20" spans="1:5" x14ac:dyDescent="0.25">
      <c r="A20" s="63" t="s">
        <v>25</v>
      </c>
      <c r="B20" s="69"/>
      <c r="C20" s="66"/>
      <c r="D20" s="68">
        <f>D19*0.8</f>
        <v>19270800</v>
      </c>
      <c r="E20" s="54"/>
    </row>
    <row r="21" spans="1:5" x14ac:dyDescent="0.25">
      <c r="A21" s="13"/>
      <c r="B21" s="21"/>
      <c r="C21" s="21"/>
      <c r="D21" s="54"/>
      <c r="E21" s="54"/>
    </row>
    <row r="22" spans="1:5" x14ac:dyDescent="0.25">
      <c r="A22" s="13"/>
      <c r="C22" s="19"/>
    </row>
    <row r="23" spans="1:5" x14ac:dyDescent="0.25">
      <c r="A23" s="22" t="s">
        <v>26</v>
      </c>
      <c r="B23" s="23">
        <f>B4*B18</f>
        <v>2271000</v>
      </c>
      <c r="C23" s="23"/>
    </row>
    <row r="24" spans="1:5" x14ac:dyDescent="0.25">
      <c r="A24" s="13" t="s">
        <v>27</v>
      </c>
    </row>
    <row r="25" spans="1:5" x14ac:dyDescent="0.25">
      <c r="A25" s="24" t="s">
        <v>28</v>
      </c>
      <c r="B25" s="21">
        <f>B19*0.025/12</f>
        <v>48101.041666666664</v>
      </c>
      <c r="C25" s="21"/>
      <c r="D25" s="21"/>
    </row>
    <row r="26" spans="1:5" x14ac:dyDescent="0.25">
      <c r="B26" s="21"/>
      <c r="C26" s="21"/>
    </row>
    <row r="27" spans="1:5" x14ac:dyDescent="0.25">
      <c r="B27" s="21"/>
      <c r="C27" s="21"/>
    </row>
    <row r="28" spans="1:5" x14ac:dyDescent="0.25">
      <c r="B28"/>
      <c r="C28"/>
    </row>
    <row r="34" spans="1:1" x14ac:dyDescent="0.25">
      <c r="A34" s="25"/>
    </row>
    <row r="47" spans="1:1" ht="15.75" x14ac:dyDescent="0.25">
      <c r="A47" s="26"/>
    </row>
    <row r="48" spans="1:1" ht="15.75" x14ac:dyDescent="0.25">
      <c r="A48" s="26"/>
    </row>
    <row r="49" spans="1:1" ht="15.75" x14ac:dyDescent="0.25">
      <c r="A49" s="26"/>
    </row>
    <row r="50" spans="1:1" ht="15.75" x14ac:dyDescent="0.25">
      <c r="A50" s="26"/>
    </row>
    <row r="51" spans="1:1" ht="15.75" x14ac:dyDescent="0.25">
      <c r="A51" s="26"/>
    </row>
    <row r="52" spans="1:1" ht="15.75" x14ac:dyDescent="0.25">
      <c r="A52" s="26"/>
    </row>
    <row r="53" spans="1:1" ht="15.75" x14ac:dyDescent="0.25">
      <c r="A53" s="26"/>
    </row>
    <row r="72" spans="2:2" x14ac:dyDescent="0.25">
      <c r="B72" s="14">
        <f>B71*B70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2" sqref="R2:R10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4.285156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778.12955999999997</v>
      </c>
      <c r="C2" s="4">
        <f t="shared" ref="C2:C16" si="1">B2*1.2</f>
        <v>933.75547199999994</v>
      </c>
      <c r="D2" s="4">
        <f t="shared" ref="D2:D16" si="2">C2*1.2</f>
        <v>1120.5065663999999</v>
      </c>
      <c r="E2" s="5">
        <f t="shared" ref="E2:E16" si="3">R2</f>
        <v>21275880</v>
      </c>
      <c r="F2" s="71">
        <f t="shared" ref="F2:F15" si="4">ROUND((E2/B2),0)</f>
        <v>27342</v>
      </c>
      <c r="G2" s="71">
        <f t="shared" ref="G2:G15" si="5">ROUND((E2/C2),0)</f>
        <v>22785</v>
      </c>
      <c r="H2" s="71">
        <f t="shared" ref="H2:H15" si="6">ROUND((E2/D2),0)</f>
        <v>18988</v>
      </c>
      <c r="I2" s="71">
        <f t="shared" ref="I2:I15" si="7">T2</f>
        <v>0</v>
      </c>
      <c r="J2" s="71">
        <f t="shared" ref="J2:J15" si="8">U2</f>
        <v>0</v>
      </c>
      <c r="K2" s="72"/>
      <c r="L2" s="72"/>
      <c r="M2" s="72"/>
      <c r="N2" s="72"/>
      <c r="O2" s="72">
        <v>0</v>
      </c>
      <c r="P2" s="72">
        <f t="shared" ref="P2:P10" si="9">O2/1.2</f>
        <v>0</v>
      </c>
      <c r="Q2" s="72">
        <f>72.29*10.764</f>
        <v>778.12955999999997</v>
      </c>
      <c r="R2" s="73">
        <v>21275880</v>
      </c>
      <c r="S2" s="73" t="s">
        <v>84</v>
      </c>
    </row>
    <row r="3" spans="1:19" x14ac:dyDescent="0.25">
      <c r="A3" s="4">
        <v>2</v>
      </c>
      <c r="B3" s="4">
        <f t="shared" si="0"/>
        <v>784.91088000000002</v>
      </c>
      <c r="C3" s="4">
        <f t="shared" si="1"/>
        <v>941.893056</v>
      </c>
      <c r="D3" s="4">
        <f t="shared" si="2"/>
        <v>1130.2716671999999</v>
      </c>
      <c r="E3" s="5">
        <f t="shared" si="3"/>
        <v>20800800</v>
      </c>
      <c r="F3" s="60">
        <f t="shared" si="4"/>
        <v>26501</v>
      </c>
      <c r="G3" s="60">
        <f t="shared" si="5"/>
        <v>22084</v>
      </c>
      <c r="H3" s="60">
        <f t="shared" si="6"/>
        <v>18403</v>
      </c>
      <c r="I3" s="60">
        <f t="shared" si="7"/>
        <v>0</v>
      </c>
      <c r="J3" s="60">
        <f t="shared" si="8"/>
        <v>0</v>
      </c>
      <c r="K3" s="61"/>
      <c r="L3" s="61"/>
      <c r="M3" s="61"/>
      <c r="N3" s="61"/>
      <c r="O3" s="61">
        <v>0</v>
      </c>
      <c r="P3" s="61">
        <f t="shared" si="9"/>
        <v>0</v>
      </c>
      <c r="Q3" s="61">
        <f>72.92*10.764</f>
        <v>784.91088000000002</v>
      </c>
      <c r="R3" s="62">
        <v>20800800</v>
      </c>
      <c r="S3" s="62" t="s">
        <v>86</v>
      </c>
    </row>
    <row r="4" spans="1:19" x14ac:dyDescent="0.25">
      <c r="A4" s="4">
        <v>3</v>
      </c>
      <c r="B4" s="4">
        <f t="shared" si="0"/>
        <v>747.23687999999993</v>
      </c>
      <c r="C4" s="4">
        <f t="shared" si="1"/>
        <v>896.68425599999989</v>
      </c>
      <c r="D4" s="4">
        <f t="shared" si="2"/>
        <v>1076.0211071999997</v>
      </c>
      <c r="E4" s="5">
        <f t="shared" si="3"/>
        <v>19778921</v>
      </c>
      <c r="F4" s="60">
        <f t="shared" si="4"/>
        <v>26469</v>
      </c>
      <c r="G4" s="60">
        <f t="shared" si="5"/>
        <v>22058</v>
      </c>
      <c r="H4" s="60">
        <f t="shared" si="6"/>
        <v>18382</v>
      </c>
      <c r="I4" s="60">
        <f t="shared" si="7"/>
        <v>0</v>
      </c>
      <c r="J4" s="60">
        <f t="shared" si="8"/>
        <v>0</v>
      </c>
      <c r="K4" s="61"/>
      <c r="L4" s="61"/>
      <c r="M4" s="61"/>
      <c r="N4" s="61"/>
      <c r="O4" s="61">
        <v>0</v>
      </c>
      <c r="P4" s="61">
        <f t="shared" si="9"/>
        <v>0</v>
      </c>
      <c r="Q4" s="61">
        <f>69.42*10.764</f>
        <v>747.23687999999993</v>
      </c>
      <c r="R4" s="62">
        <v>19778921</v>
      </c>
      <c r="S4" s="62" t="s">
        <v>84</v>
      </c>
    </row>
    <row r="5" spans="1:19" x14ac:dyDescent="0.25">
      <c r="A5" s="4">
        <v>4</v>
      </c>
      <c r="B5" s="4">
        <f t="shared" si="0"/>
        <v>780.82056</v>
      </c>
      <c r="C5" s="4">
        <f t="shared" si="1"/>
        <v>936.98467199999993</v>
      </c>
      <c r="D5" s="4">
        <f t="shared" si="2"/>
        <v>1124.3816063999998</v>
      </c>
      <c r="E5" s="5">
        <f t="shared" si="3"/>
        <v>21681590</v>
      </c>
      <c r="F5" s="71">
        <f t="shared" si="4"/>
        <v>27768</v>
      </c>
      <c r="G5" s="71">
        <f t="shared" si="5"/>
        <v>23140</v>
      </c>
      <c r="H5" s="71">
        <f t="shared" si="6"/>
        <v>19283</v>
      </c>
      <c r="I5" s="71">
        <f t="shared" si="7"/>
        <v>0</v>
      </c>
      <c r="J5" s="71">
        <f t="shared" si="8"/>
        <v>0</v>
      </c>
      <c r="K5" s="72"/>
      <c r="L5" s="72"/>
      <c r="M5" s="72"/>
      <c r="N5" s="72"/>
      <c r="O5" s="72">
        <v>0</v>
      </c>
      <c r="P5" s="72">
        <f t="shared" si="9"/>
        <v>0</v>
      </c>
      <c r="Q5" s="72">
        <f>72.54*10.764</f>
        <v>780.82056</v>
      </c>
      <c r="R5" s="73">
        <v>21681590</v>
      </c>
      <c r="S5" s="73" t="s">
        <v>85</v>
      </c>
    </row>
    <row r="6" spans="1:19" x14ac:dyDescent="0.25">
      <c r="A6" s="4">
        <v>5</v>
      </c>
      <c r="B6" s="4">
        <f t="shared" si="0"/>
        <v>883.61676</v>
      </c>
      <c r="C6" s="4">
        <f t="shared" si="1"/>
        <v>1060.3401119999999</v>
      </c>
      <c r="D6" s="4">
        <f t="shared" si="2"/>
        <v>1272.4081343999999</v>
      </c>
      <c r="E6" s="5">
        <f t="shared" si="3"/>
        <v>23469426</v>
      </c>
      <c r="F6" s="60">
        <f t="shared" si="4"/>
        <v>26561</v>
      </c>
      <c r="G6" s="60">
        <f t="shared" si="5"/>
        <v>22134</v>
      </c>
      <c r="H6" s="60">
        <f t="shared" si="6"/>
        <v>18445</v>
      </c>
      <c r="I6" s="60">
        <f t="shared" si="7"/>
        <v>0</v>
      </c>
      <c r="J6" s="60">
        <f t="shared" si="8"/>
        <v>0</v>
      </c>
      <c r="K6" s="61"/>
      <c r="L6" s="61"/>
      <c r="M6" s="61"/>
      <c r="N6" s="61"/>
      <c r="O6" s="61">
        <v>0</v>
      </c>
      <c r="P6" s="61">
        <f t="shared" si="9"/>
        <v>0</v>
      </c>
      <c r="Q6" s="61">
        <f>82.09*10.764</f>
        <v>883.61676</v>
      </c>
      <c r="R6" s="62">
        <v>23469426</v>
      </c>
      <c r="S6" s="62" t="s">
        <v>87</v>
      </c>
    </row>
    <row r="7" spans="1:19" x14ac:dyDescent="0.25">
      <c r="A7" s="4">
        <v>6</v>
      </c>
      <c r="B7" s="4">
        <f t="shared" si="0"/>
        <v>781</v>
      </c>
      <c r="C7" s="4">
        <f t="shared" si="1"/>
        <v>937.19999999999993</v>
      </c>
      <c r="D7" s="4">
        <f t="shared" si="2"/>
        <v>1124.6399999999999</v>
      </c>
      <c r="E7" s="5">
        <f t="shared" si="3"/>
        <v>24900000</v>
      </c>
      <c r="F7" s="71">
        <f t="shared" si="4"/>
        <v>31882</v>
      </c>
      <c r="G7" s="71">
        <f t="shared" si="5"/>
        <v>26569</v>
      </c>
      <c r="H7" s="71">
        <f t="shared" si="6"/>
        <v>22140</v>
      </c>
      <c r="I7" s="71">
        <f t="shared" si="7"/>
        <v>0</v>
      </c>
      <c r="J7" s="71">
        <f t="shared" si="8"/>
        <v>0</v>
      </c>
      <c r="K7" s="72"/>
      <c r="L7" s="72"/>
      <c r="M7" s="72"/>
      <c r="N7" s="72"/>
      <c r="O7" s="72">
        <v>0</v>
      </c>
      <c r="P7" s="72">
        <f t="shared" si="9"/>
        <v>0</v>
      </c>
      <c r="Q7" s="72">
        <v>781</v>
      </c>
      <c r="R7" s="73">
        <v>24900000</v>
      </c>
      <c r="S7" s="2"/>
    </row>
    <row r="8" spans="1:19" x14ac:dyDescent="0.25">
      <c r="A8" s="4">
        <v>7</v>
      </c>
      <c r="B8" s="4">
        <f t="shared" si="0"/>
        <v>778</v>
      </c>
      <c r="C8" s="4">
        <f t="shared" si="1"/>
        <v>933.59999999999991</v>
      </c>
      <c r="D8" s="4">
        <f t="shared" si="2"/>
        <v>1120.32</v>
      </c>
      <c r="E8" s="5">
        <f t="shared" si="3"/>
        <v>24900000</v>
      </c>
      <c r="F8" s="4">
        <f t="shared" si="4"/>
        <v>32005</v>
      </c>
      <c r="G8" s="4">
        <f t="shared" si="5"/>
        <v>26671</v>
      </c>
      <c r="H8" s="4">
        <f t="shared" si="6"/>
        <v>22226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v>778</v>
      </c>
      <c r="R8" s="2">
        <v>24900000</v>
      </c>
      <c r="S8" s="2"/>
    </row>
    <row r="9" spans="1:19" x14ac:dyDescent="0.25">
      <c r="A9" s="4">
        <v>8</v>
      </c>
      <c r="B9" s="4">
        <f t="shared" si="0"/>
        <v>827</v>
      </c>
      <c r="C9" s="4">
        <f t="shared" si="1"/>
        <v>992.4</v>
      </c>
      <c r="D9" s="4">
        <f t="shared" si="2"/>
        <v>1190.8799999999999</v>
      </c>
      <c r="E9" s="5">
        <f t="shared" si="3"/>
        <v>28000000</v>
      </c>
      <c r="F9" s="4">
        <f t="shared" si="4"/>
        <v>33857</v>
      </c>
      <c r="G9" s="4">
        <f t="shared" si="5"/>
        <v>28214</v>
      </c>
      <c r="H9" s="4">
        <f t="shared" si="6"/>
        <v>23512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v>827</v>
      </c>
      <c r="R9" s="2">
        <v>28000000</v>
      </c>
      <c r="S9" s="2"/>
    </row>
    <row r="10" spans="1:19" x14ac:dyDescent="0.25">
      <c r="A10" s="4">
        <v>9</v>
      </c>
      <c r="B10" s="4">
        <f t="shared" si="0"/>
        <v>766</v>
      </c>
      <c r="C10" s="4">
        <f t="shared" si="1"/>
        <v>919.19999999999993</v>
      </c>
      <c r="D10" s="4">
        <f t="shared" si="2"/>
        <v>1103.04</v>
      </c>
      <c r="E10" s="5">
        <f t="shared" si="3"/>
        <v>24000000</v>
      </c>
      <c r="F10" s="71">
        <f t="shared" si="4"/>
        <v>31332</v>
      </c>
      <c r="G10" s="71">
        <f t="shared" si="5"/>
        <v>26110</v>
      </c>
      <c r="H10" s="71">
        <f t="shared" si="6"/>
        <v>21758</v>
      </c>
      <c r="I10" s="71">
        <f t="shared" si="7"/>
        <v>0</v>
      </c>
      <c r="J10" s="71">
        <f t="shared" si="8"/>
        <v>0</v>
      </c>
      <c r="K10" s="72"/>
      <c r="L10" s="72"/>
      <c r="M10" s="72"/>
      <c r="N10" s="72"/>
      <c r="O10" s="72">
        <v>0</v>
      </c>
      <c r="P10" s="72">
        <f t="shared" si="9"/>
        <v>0</v>
      </c>
      <c r="Q10" s="72">
        <v>766</v>
      </c>
      <c r="R10" s="73">
        <v>24000000</v>
      </c>
      <c r="S10" s="2"/>
    </row>
    <row r="11" spans="1:19" x14ac:dyDescent="0.25">
      <c r="A11" s="4">
        <v>10</v>
      </c>
      <c r="B11" s="4">
        <f t="shared" si="0"/>
        <v>744</v>
      </c>
      <c r="C11" s="4">
        <f t="shared" si="1"/>
        <v>892.8</v>
      </c>
      <c r="D11" s="4">
        <f t="shared" si="2"/>
        <v>1071.3599999999999</v>
      </c>
      <c r="E11" s="5">
        <f t="shared" si="3"/>
        <v>20900000</v>
      </c>
      <c r="F11" s="4">
        <f t="shared" si="4"/>
        <v>28091</v>
      </c>
      <c r="G11" s="4">
        <f t="shared" si="5"/>
        <v>23409</v>
      </c>
      <c r="H11" s="4">
        <f t="shared" si="6"/>
        <v>19508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0">O11/1.2</f>
        <v>0</v>
      </c>
      <c r="Q11">
        <v>744</v>
      </c>
      <c r="R11" s="2">
        <v>20900000</v>
      </c>
      <c r="S11" s="2"/>
    </row>
    <row r="12" spans="1:19" x14ac:dyDescent="0.25">
      <c r="A12" s="4">
        <v>11</v>
      </c>
      <c r="B12" s="4">
        <f t="shared" si="0"/>
        <v>778.12955999999997</v>
      </c>
      <c r="C12" s="4">
        <f t="shared" si="1"/>
        <v>933.75547199999994</v>
      </c>
      <c r="D12" s="4">
        <f t="shared" si="2"/>
        <v>1120.5065663999999</v>
      </c>
      <c r="E12" s="5">
        <f t="shared" si="3"/>
        <v>21275880</v>
      </c>
      <c r="F12" s="4">
        <f t="shared" si="4"/>
        <v>27342</v>
      </c>
      <c r="G12" s="4">
        <f t="shared" si="5"/>
        <v>22785</v>
      </c>
      <c r="H12" s="4">
        <f t="shared" si="6"/>
        <v>18988</v>
      </c>
      <c r="I12" s="4">
        <f t="shared" si="7"/>
        <v>0</v>
      </c>
      <c r="J12" s="4">
        <f t="shared" si="8"/>
        <v>0</v>
      </c>
      <c r="O12">
        <v>0</v>
      </c>
      <c r="P12">
        <f t="shared" si="10"/>
        <v>0</v>
      </c>
      <c r="Q12">
        <f>72.29*10.764</f>
        <v>778.12955999999997</v>
      </c>
      <c r="R12" s="2">
        <v>21275880</v>
      </c>
      <c r="S12" s="2" t="s">
        <v>88</v>
      </c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0"/>
        <v>0</v>
      </c>
      <c r="Q13">
        <f t="shared" ref="Q13:Q15" si="11">P13/1.2</f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0"/>
        <v>0</v>
      </c>
      <c r="Q14">
        <f t="shared" si="11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0"/>
        <v>0</v>
      </c>
      <c r="Q15">
        <f t="shared" si="11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2">ROUND((E16/B16),0)</f>
        <v>#DIV/0!</v>
      </c>
      <c r="G16" s="4" t="e">
        <f t="shared" ref="G16" si="13">ROUND((E16/C16),0)</f>
        <v>#DIV/0!</v>
      </c>
      <c r="H16" s="4" t="e">
        <f t="shared" ref="H16" si="14">ROUND((E16/D16),0)</f>
        <v>#DIV/0!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f t="shared" ref="Q16" si="18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19">Q17</f>
        <v>0</v>
      </c>
      <c r="C17" s="4">
        <f t="shared" ref="C17:C21" si="20">B17*1.2</f>
        <v>0</v>
      </c>
      <c r="D17" s="4">
        <f t="shared" ref="D17:D21" si="21">C17*1.2</f>
        <v>0</v>
      </c>
      <c r="E17" s="5">
        <f t="shared" ref="E17:E21" si="22">R17</f>
        <v>0</v>
      </c>
      <c r="F17" s="4" t="e">
        <f t="shared" ref="F17" si="23">ROUND((E17/B17),0)</f>
        <v>#DIV/0!</v>
      </c>
      <c r="G17" s="4" t="e">
        <f t="shared" ref="G17" si="24">ROUND((E17/C17),0)</f>
        <v>#DIV/0!</v>
      </c>
      <c r="H17" s="4" t="e">
        <f t="shared" ref="H17" si="25">ROUND((E17/D17),0)</f>
        <v>#DIV/0!</v>
      </c>
      <c r="I17" s="4">
        <f t="shared" ref="I17" si="26">T17</f>
        <v>0</v>
      </c>
      <c r="J17" s="4">
        <f t="shared" ref="J17" si="27">U17</f>
        <v>0</v>
      </c>
      <c r="O17">
        <v>0</v>
      </c>
      <c r="P17">
        <f t="shared" ref="P17" si="28">O17/1.2</f>
        <v>0</v>
      </c>
      <c r="Q17">
        <f t="shared" ref="Q17" si="29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9"/>
        <v>0</v>
      </c>
      <c r="C18" s="4">
        <f t="shared" si="20"/>
        <v>0</v>
      </c>
      <c r="D18" s="4">
        <f t="shared" si="21"/>
        <v>0</v>
      </c>
      <c r="E18" s="5">
        <f t="shared" si="22"/>
        <v>0</v>
      </c>
      <c r="F18" s="4" t="e">
        <f t="shared" ref="F18:F21" si="30">ROUND((E18/B18),0)</f>
        <v>#DIV/0!</v>
      </c>
      <c r="G18" s="4" t="e">
        <f t="shared" ref="G18:G21" si="31">ROUND((E18/C18),0)</f>
        <v>#DIV/0!</v>
      </c>
      <c r="H18" s="4" t="e">
        <f t="shared" ref="H18:H21" si="32">ROUND((E18/D18),0)</f>
        <v>#DIV/0!</v>
      </c>
      <c r="I18" s="4">
        <f t="shared" ref="I18:J21" si="33">T18</f>
        <v>0</v>
      </c>
      <c r="J18" s="4">
        <f t="shared" si="33"/>
        <v>0</v>
      </c>
      <c r="O18">
        <v>0</v>
      </c>
      <c r="P18">
        <f t="shared" ref="P18" si="34">O18/1.2</f>
        <v>0</v>
      </c>
      <c r="Q18">
        <f t="shared" ref="Q18:Q21" si="35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9"/>
        <v>0</v>
      </c>
      <c r="C19" s="4">
        <f t="shared" si="20"/>
        <v>0</v>
      </c>
      <c r="D19" s="4">
        <f t="shared" si="21"/>
        <v>0</v>
      </c>
      <c r="E19" s="5">
        <f t="shared" si="22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>
        <v>0</v>
      </c>
      <c r="P19">
        <f>O19/1.2</f>
        <v>0</v>
      </c>
      <c r="Q19">
        <f t="shared" si="35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6">Q20</f>
        <v>0</v>
      </c>
      <c r="C20" s="4">
        <f t="shared" ref="C20" si="37">B20*1.2</f>
        <v>0</v>
      </c>
      <c r="D20" s="4">
        <f t="shared" ref="D20" si="38">C20*1.2</f>
        <v>0</v>
      </c>
      <c r="E20" s="5">
        <f t="shared" ref="E20" si="39">R20</f>
        <v>0</v>
      </c>
      <c r="F20" s="4" t="e">
        <f t="shared" ref="F20" si="40">ROUND((E20/B20),0)</f>
        <v>#DIV/0!</v>
      </c>
      <c r="G20" s="4" t="e">
        <f t="shared" ref="G20" si="41">ROUND((E20/C20),0)</f>
        <v>#DIV/0!</v>
      </c>
      <c r="H20" s="4" t="e">
        <f t="shared" ref="H20" si="42">ROUND((E20/D20),0)</f>
        <v>#DIV/0!</v>
      </c>
      <c r="I20" s="4">
        <f t="shared" ref="I20" si="43">T20</f>
        <v>0</v>
      </c>
      <c r="J20" s="4">
        <f t="shared" ref="J20" si="44">U20</f>
        <v>0</v>
      </c>
      <c r="O20">
        <v>0</v>
      </c>
      <c r="P20">
        <f t="shared" ref="P20" si="45">O20/1.2</f>
        <v>0</v>
      </c>
      <c r="Q20">
        <f t="shared" ref="Q20" si="46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5">
        <f t="shared" si="22"/>
        <v>0</v>
      </c>
      <c r="F21" s="4" t="e">
        <f t="shared" si="30"/>
        <v>#DIV/0!</v>
      </c>
      <c r="G21" s="4" t="e">
        <f t="shared" si="31"/>
        <v>#DIV/0!</v>
      </c>
      <c r="H21" s="4" t="e">
        <f t="shared" si="32"/>
        <v>#DIV/0!</v>
      </c>
      <c r="I21" s="4">
        <f t="shared" si="33"/>
        <v>0</v>
      </c>
      <c r="J21" s="4">
        <f t="shared" si="33"/>
        <v>0</v>
      </c>
      <c r="O21">
        <v>0</v>
      </c>
      <c r="P21">
        <f>O21/1.2</f>
        <v>0</v>
      </c>
      <c r="Q21">
        <f t="shared" si="35"/>
        <v>0</v>
      </c>
      <c r="R21" s="2">
        <v>0</v>
      </c>
      <c r="S21" s="2"/>
    </row>
    <row r="22" spans="1:19" s="9" customFormat="1" x14ac:dyDescent="0.25"/>
    <row r="23" spans="1:19" s="9" customFormat="1" x14ac:dyDescent="0.25"/>
    <row r="24" spans="1:19" s="9" customFormat="1" x14ac:dyDescent="0.25">
      <c r="F24" s="57"/>
    </row>
    <row r="25" spans="1:19" s="9" customFormat="1" x14ac:dyDescent="0.25">
      <c r="F25" s="58"/>
    </row>
    <row r="26" spans="1:19" s="9" customFormat="1" x14ac:dyDescent="0.25">
      <c r="F26" s="58"/>
    </row>
    <row r="27" spans="1:19" s="9" customFormat="1" x14ac:dyDescent="0.25">
      <c r="F27" s="58"/>
    </row>
    <row r="28" spans="1:19" s="9" customFormat="1" x14ac:dyDescent="0.25">
      <c r="C28" s="56" t="s">
        <v>74</v>
      </c>
      <c r="D28" s="56"/>
      <c r="F28" s="41" t="s">
        <v>83</v>
      </c>
      <c r="G28" s="41">
        <v>757</v>
      </c>
      <c r="H28" s="9">
        <v>30000</v>
      </c>
    </row>
    <row r="29" spans="1:19" s="9" customFormat="1" x14ac:dyDescent="0.25">
      <c r="C29" s="56" t="s">
        <v>1</v>
      </c>
      <c r="D29" s="56"/>
      <c r="F29" s="41" t="s">
        <v>71</v>
      </c>
      <c r="G29" s="41">
        <v>833</v>
      </c>
      <c r="H29" s="9">
        <f>G29/G28</f>
        <v>1.1003963011889035</v>
      </c>
    </row>
    <row r="30" spans="1:19" s="9" customFormat="1" x14ac:dyDescent="0.25">
      <c r="F30" s="41" t="s">
        <v>72</v>
      </c>
      <c r="G30" s="41">
        <v>28000</v>
      </c>
    </row>
    <row r="31" spans="1:19" s="9" customFormat="1" x14ac:dyDescent="0.25">
      <c r="C31" s="59"/>
      <c r="D31" s="59"/>
      <c r="F31" s="59" t="s">
        <v>73</v>
      </c>
      <c r="G31" s="59">
        <f>G29*G30</f>
        <v>23324000</v>
      </c>
      <c r="H31" s="9" t="e">
        <f>G31/D29</f>
        <v>#DIV/0!</v>
      </c>
    </row>
    <row r="32" spans="1:19" s="9" customFormat="1" x14ac:dyDescent="0.25">
      <c r="C32" s="59"/>
      <c r="D32" s="59"/>
      <c r="F32" s="59" t="s">
        <v>24</v>
      </c>
      <c r="G32" s="59">
        <f>G31*90%</f>
        <v>20991600</v>
      </c>
    </row>
    <row r="33" spans="3:7" s="9" customFormat="1" x14ac:dyDescent="0.25">
      <c r="C33" s="59"/>
      <c r="D33" s="59"/>
      <c r="F33" s="59" t="s">
        <v>25</v>
      </c>
      <c r="G33" s="59">
        <f>G31*80%</f>
        <v>18659200</v>
      </c>
    </row>
    <row r="34" spans="3:7" s="9" customFormat="1" x14ac:dyDescent="0.25">
      <c r="C34" s="59"/>
      <c r="D34" s="59"/>
    </row>
    <row r="35" spans="3:7" s="9" customFormat="1" x14ac:dyDescent="0.25">
      <c r="C35" s="59"/>
      <c r="D35" s="59"/>
    </row>
    <row r="36" spans="3:7" s="9" customFormat="1" x14ac:dyDescent="0.25"/>
    <row r="37" spans="3:7" s="9" customFormat="1" x14ac:dyDescent="0.25"/>
    <row r="38" spans="3:7" s="9" customFormat="1" x14ac:dyDescent="0.25"/>
    <row r="39" spans="3:7" s="9" customFormat="1" x14ac:dyDescent="0.25"/>
    <row r="40" spans="3:7" s="9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1CFA77-21B9-47BE-A575-3020DE943A3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SHYAM</cp:lastModifiedBy>
  <cp:lastPrinted>2019-11-05T06:14:02Z</cp:lastPrinted>
  <dcterms:created xsi:type="dcterms:W3CDTF">2018-02-17T10:36:41Z</dcterms:created>
  <dcterms:modified xsi:type="dcterms:W3CDTF">2024-08-21T09:08:40Z</dcterms:modified>
</cp:coreProperties>
</file>