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Irony Clothings Pvt. Ltd. – Vasai (East)\"/>
    </mc:Choice>
  </mc:AlternateContent>
  <xr:revisionPtr revIDLastSave="0" documentId="13_ncr:1_{2DE48123-9232-4115-8020-6CD5E88C7D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</sheets>
  <calcPr calcId="191029"/>
</workbook>
</file>

<file path=xl/calcChain.xml><?xml version="1.0" encoding="utf-8"?>
<calcChain xmlns="http://schemas.openxmlformats.org/spreadsheetml/2006/main">
  <c r="AE28" i="2" l="1"/>
  <c r="AE27" i="2"/>
  <c r="AE26" i="2"/>
  <c r="AE25" i="2"/>
  <c r="AE24" i="2"/>
  <c r="K8" i="2"/>
  <c r="L8" i="2" s="1"/>
  <c r="R14" i="2"/>
  <c r="T34" i="2"/>
  <c r="AB28" i="2"/>
  <c r="AB27" i="2"/>
  <c r="AB26" i="2"/>
  <c r="AB25" i="2"/>
  <c r="AB24" i="2"/>
  <c r="Y28" i="2"/>
  <c r="Y27" i="2"/>
  <c r="Y26" i="2"/>
  <c r="Y25" i="2"/>
  <c r="Y24" i="2"/>
  <c r="V28" i="2"/>
  <c r="V27" i="2"/>
  <c r="V26" i="2"/>
  <c r="V25" i="2"/>
  <c r="V24" i="2"/>
  <c r="S28" i="2"/>
  <c r="S27" i="2"/>
  <c r="S26" i="2"/>
  <c r="S25" i="2"/>
  <c r="S24" i="2"/>
  <c r="P28" i="2"/>
  <c r="P27" i="2"/>
  <c r="P26" i="2"/>
  <c r="P25" i="2"/>
  <c r="P24" i="2"/>
  <c r="J29" i="2"/>
  <c r="G20" i="2"/>
  <c r="Q8" i="2" l="1"/>
  <c r="K43" i="2"/>
  <c r="J28" i="2"/>
  <c r="L24" i="2"/>
  <c r="L27" i="2"/>
  <c r="F2" i="2"/>
  <c r="I3" i="2"/>
  <c r="K2" i="2" s="1"/>
  <c r="O8" i="2"/>
  <c r="H8" i="2"/>
  <c r="J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J15" i="2" l="1"/>
  <c r="K15" i="2" s="1"/>
  <c r="L15" i="2" s="1"/>
  <c r="N15" i="2" s="1"/>
  <c r="M15" i="2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6" i="2" s="1"/>
  <c r="M12" i="2"/>
  <c r="M16" i="2" s="1"/>
  <c r="L3" i="2" l="1"/>
  <c r="L4" i="2" s="1"/>
  <c r="C33" i="2"/>
  <c r="C35" i="2" s="1"/>
  <c r="P2" i="2" l="1"/>
  <c r="R2" i="2" s="1"/>
  <c r="P3" i="2"/>
  <c r="C34" i="2"/>
  <c r="P4" i="2"/>
  <c r="R4" i="2" s="1"/>
  <c r="R3" i="2" l="1"/>
</calcChain>
</file>

<file path=xl/sharedStrings.xml><?xml version="1.0" encoding="utf-8"?>
<sst xmlns="http://schemas.openxmlformats.org/spreadsheetml/2006/main" count="79" uniqueCount="60">
  <si>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</si>
  <si>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</si>
  <si>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</si>
  <si>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</si>
  <si>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</si>
  <si>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</si>
  <si>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</si>
  <si>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</si>
  <si>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</si>
  <si>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</si>
  <si>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</si>
  <si>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</si>
  <si>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</si>
  <si>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</si>
  <si>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</si>
  <si>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</si>
  <si>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</si>
  <si>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</si>
  <si>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</si>
  <si>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</si>
  <si>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</si>
  <si>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</si>
  <si>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</si>
  <si>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</si>
  <si>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</si>
  <si>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</si>
  <si>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</si>
  <si>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</si>
  <si>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</si>
  <si>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</si>
  <si>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</si>
  <si>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</si>
  <si>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</si>
  <si>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</si>
  <si>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Sq. M. / 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</si>
  <si>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</si>
  <si>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</si>
  <si>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</si>
  <si>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</si>
  <si>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</si>
  <si>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</si>
  <si>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</si>
  <si>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</si>
  <si>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</si>
  <si>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</si>
  <si>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>Gala No. F - 30</t>
  </si>
  <si>
    <t>Gala No. F - 31</t>
  </si>
  <si>
    <t>Gala No. F - 33</t>
  </si>
  <si>
    <t>Smt. Srujana V. Yedidha</t>
  </si>
  <si>
    <t>Gala No. F - 32</t>
  </si>
  <si>
    <t>M/s. Irony Clothings Pvt. Ltd.</t>
  </si>
  <si>
    <t>Gala</t>
  </si>
  <si>
    <t xml:space="preserve">Area in </t>
  </si>
  <si>
    <t>F – 30</t>
  </si>
  <si>
    <t>F – 31</t>
  </si>
  <si>
    <t xml:space="preserve">F – 32 </t>
  </si>
  <si>
    <t>F – 33</t>
  </si>
  <si>
    <t>Total</t>
  </si>
  <si>
    <t>Industrial Gala - 1st floor</t>
  </si>
  <si>
    <t>Mezzine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</si>
</sst>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4" fontId="21" fillId="0" borderId="1" xfId="0" applyNumberFormat="1" applyFont="1" applyBorder="1" applyAlignment="1">
      <alignment vertical="top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22" fillId="0" borderId="8" xfId="0" applyFont="1" applyBorder="1" applyAlignment="1">
      <alignment horizontal="justify" vertical="center" wrapText="1"/>
    </xf>
    <xf numFmtId="4" fontId="22" fillId="0" borderId="10" xfId="0" applyNumberFormat="1" applyFont="1" applyBorder="1" applyAlignment="1">
      <alignment horizontal="right" vertical="center" wrapText="1"/>
    </xf>
    <xf numFmtId="43" fontId="1" fillId="0" borderId="0" xfId="1" applyFont="1"/>
    <xf numFmtId="4" fontId="8" fillId="0" borderId="6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3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6" sqref="C36"/>
    </sheetView>
  </sheetViews>
  <sheetFormatPr defaultRowHeight="16.5" x14ac:dyDescent="0.3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3.7109375" style="1" bestFit="1" customWidth="1"/>
    <col min="20" max="20" width="12.7109375" style="1" bestFit="1" customWidth="1"/>
    <col min="21" max="21" width="9.140625" style="1"/>
    <col min="22" max="22" width="12.140625" style="1" bestFit="1" customWidth="1"/>
    <col min="23" max="23" width="9.140625" style="1"/>
    <col min="24" max="24" width="11.140625" style="1" bestFit="1" customWidth="1"/>
    <col min="25" max="25" width="14.7109375" style="1" bestFit="1" customWidth="1"/>
    <col min="26" max="27" width="9.140625" style="1"/>
    <col min="28" max="28" width="12.140625" style="1" bestFit="1" customWidth="1"/>
    <col min="29" max="30" width="9.140625" style="1"/>
    <col min="31" max="31" width="12.140625" style="1" bestFit="1" customWidth="1"/>
    <col min="32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57">
        <v>4834</v>
      </c>
      <c r="D2" s="5" t="s">
        <v>34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4834</v>
      </c>
      <c r="K2" s="44">
        <f>I3</f>
        <v>0</v>
      </c>
      <c r="L2" s="38">
        <f>J2*K2</f>
        <v>0</v>
      </c>
      <c r="O2" s="41" t="s">
        <v>27</v>
      </c>
      <c r="P2" s="42">
        <f>C33</f>
        <v>43201458</v>
      </c>
      <c r="R2" s="17">
        <f>P2*0.025/12</f>
        <v>90003.037499999991</v>
      </c>
      <c r="S2" s="15" t="s">
        <v>26</v>
      </c>
    </row>
    <row r="3" spans="1:19" x14ac:dyDescent="0.3">
      <c r="B3" s="21" t="s">
        <v>5</v>
      </c>
      <c r="C3" s="15">
        <v>5000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N16</f>
        <v>19031458</v>
      </c>
      <c r="O3" s="41" t="s">
        <v>27</v>
      </c>
      <c r="P3" s="42">
        <f>C33</f>
        <v>43201458</v>
      </c>
      <c r="Q3" s="5"/>
      <c r="R3" s="17">
        <f>P3*0.04/12</f>
        <v>144004.86000000002</v>
      </c>
      <c r="S3" s="43" t="s">
        <v>28</v>
      </c>
    </row>
    <row r="4" spans="1:19" x14ac:dyDescent="0.3">
      <c r="B4" s="28" t="s">
        <v>14</v>
      </c>
      <c r="C4" s="38">
        <f>ROUND((C2*C3),0)</f>
        <v>24170000</v>
      </c>
      <c r="F4" s="19"/>
      <c r="G4" s="19"/>
      <c r="I4" s="38"/>
      <c r="J4" s="44"/>
      <c r="K4" s="38"/>
      <c r="L4" s="38">
        <f>SUM(L2:L3)</f>
        <v>19031458</v>
      </c>
      <c r="O4" s="41" t="s">
        <v>27</v>
      </c>
      <c r="P4" s="42">
        <f>C33</f>
        <v>43201458</v>
      </c>
      <c r="Q4" s="5"/>
      <c r="R4" s="17">
        <f>P4*0.033/12</f>
        <v>118804.0095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49" t="s">
        <v>19</v>
      </c>
      <c r="B6" s="50" t="s">
        <v>22</v>
      </c>
      <c r="C6" s="50" t="s">
        <v>24</v>
      </c>
      <c r="D6" s="50" t="s">
        <v>0</v>
      </c>
      <c r="E6" s="50" t="s">
        <v>1</v>
      </c>
      <c r="F6" s="50" t="s">
        <v>2</v>
      </c>
      <c r="G6" s="50" t="s">
        <v>35</v>
      </c>
      <c r="H6" s="51" t="s">
        <v>40</v>
      </c>
      <c r="I6" s="51" t="s">
        <v>23</v>
      </c>
      <c r="J6" s="52" t="s">
        <v>3</v>
      </c>
      <c r="K6" s="52" t="s">
        <v>4</v>
      </c>
      <c r="L6" s="51" t="s">
        <v>36</v>
      </c>
      <c r="M6" s="53" t="s">
        <v>21</v>
      </c>
      <c r="N6" s="53" t="s">
        <v>37</v>
      </c>
      <c r="O6" s="53" t="s">
        <v>38</v>
      </c>
    </row>
    <row r="7" spans="1:19" s="3" customFormat="1" ht="14.25" x14ac:dyDescent="0.2">
      <c r="A7" s="49"/>
      <c r="B7" s="50"/>
      <c r="C7" s="51" t="s">
        <v>33</v>
      </c>
      <c r="D7" s="50"/>
      <c r="E7" s="50"/>
      <c r="F7" s="50"/>
      <c r="G7" s="54" t="s">
        <v>42</v>
      </c>
      <c r="H7" s="48" t="s">
        <v>41</v>
      </c>
      <c r="I7" s="48" t="s">
        <v>41</v>
      </c>
      <c r="J7" s="52"/>
      <c r="K7" s="52"/>
      <c r="L7" s="52" t="s">
        <v>43</v>
      </c>
      <c r="M7" s="52" t="s">
        <v>43</v>
      </c>
      <c r="N7" s="52" t="s">
        <v>43</v>
      </c>
      <c r="O7" s="52" t="s">
        <v>43</v>
      </c>
    </row>
    <row r="8" spans="1:19" s="8" customFormat="1" x14ac:dyDescent="0.25">
      <c r="A8" s="55">
        <v>1</v>
      </c>
      <c r="B8" s="56" t="s">
        <v>58</v>
      </c>
      <c r="C8" s="57">
        <v>4834</v>
      </c>
      <c r="D8" s="58">
        <v>2009</v>
      </c>
      <c r="E8" s="58">
        <v>2024</v>
      </c>
      <c r="F8" s="58">
        <v>60</v>
      </c>
      <c r="G8" s="59">
        <v>2500</v>
      </c>
      <c r="H8" s="60">
        <f t="shared" ref="H8" si="0">E8-D8</f>
        <v>15</v>
      </c>
      <c r="I8" s="60">
        <f t="shared" ref="I8" si="1">F8-H8</f>
        <v>45</v>
      </c>
      <c r="J8" s="72">
        <f t="shared" ref="J8" si="2">IF(H8&gt;=5,90*H8/F8,0)</f>
        <v>22.5</v>
      </c>
      <c r="K8" s="72">
        <f>ROUND(G8/100*J8,0)</f>
        <v>563</v>
      </c>
      <c r="L8" s="72">
        <f t="shared" ref="L8" si="3">ROUND((G8-K8),0)</f>
        <v>1937</v>
      </c>
      <c r="M8" s="60">
        <f t="shared" ref="M8" si="4">O8-N8</f>
        <v>2721542</v>
      </c>
      <c r="N8" s="60">
        <f t="shared" ref="N8" si="5">ROUND((L8*C8),0)</f>
        <v>9363458</v>
      </c>
      <c r="O8" s="60">
        <f t="shared" ref="O8" si="6">ROUND((C8*G8),0)</f>
        <v>12085000</v>
      </c>
      <c r="Q8" s="8">
        <f>K8*C8</f>
        <v>2721542</v>
      </c>
    </row>
    <row r="9" spans="1:19" s="8" customFormat="1" x14ac:dyDescent="0.25">
      <c r="A9" s="55">
        <v>2</v>
      </c>
      <c r="B9" s="56" t="s">
        <v>59</v>
      </c>
      <c r="C9" s="57">
        <v>4834</v>
      </c>
      <c r="D9" s="58">
        <v>2024</v>
      </c>
      <c r="E9" s="58">
        <v>2024</v>
      </c>
      <c r="F9" s="58">
        <v>60</v>
      </c>
      <c r="G9" s="59">
        <v>2000</v>
      </c>
      <c r="H9" s="60">
        <f t="shared" ref="H9:H11" si="7">E9-D9</f>
        <v>0</v>
      </c>
      <c r="I9" s="60">
        <f t="shared" ref="I9:I15" si="8">F9-H9</f>
        <v>60</v>
      </c>
      <c r="J9" s="60">
        <f t="shared" ref="J9:J11" si="9">IF(H9&gt;=5,90*H9/F9,0)</f>
        <v>0</v>
      </c>
      <c r="K9" s="60">
        <f t="shared" ref="K9:K11" si="10">G9/100*J9</f>
        <v>0</v>
      </c>
      <c r="L9" s="60">
        <f t="shared" ref="L9:L11" si="11">ROUND((G9-K9),0)</f>
        <v>2000</v>
      </c>
      <c r="M9" s="60">
        <f t="shared" ref="M9:M11" si="12">O9-N9</f>
        <v>0</v>
      </c>
      <c r="N9" s="60">
        <f t="shared" ref="N9:N11" si="13">ROUND((L9*C9),0)</f>
        <v>9668000</v>
      </c>
      <c r="O9" s="60">
        <f t="shared" ref="O9:O11" si="14">ROUND((C9*G9),0)</f>
        <v>9668000</v>
      </c>
    </row>
    <row r="10" spans="1:19" s="8" customFormat="1" ht="17.25" customHeight="1" x14ac:dyDescent="0.25">
      <c r="A10" s="55">
        <v>3</v>
      </c>
      <c r="B10" s="56"/>
      <c r="C10" s="57">
        <v>0</v>
      </c>
      <c r="D10" s="58">
        <v>0</v>
      </c>
      <c r="E10" s="58">
        <v>0</v>
      </c>
      <c r="F10" s="58">
        <v>60</v>
      </c>
      <c r="G10" s="59">
        <v>0</v>
      </c>
      <c r="H10" s="60">
        <f t="shared" si="7"/>
        <v>0</v>
      </c>
      <c r="I10" s="60">
        <f t="shared" si="8"/>
        <v>60</v>
      </c>
      <c r="J10" s="60">
        <f t="shared" si="9"/>
        <v>0</v>
      </c>
      <c r="K10" s="60">
        <f t="shared" si="10"/>
        <v>0</v>
      </c>
      <c r="L10" s="60">
        <f t="shared" si="11"/>
        <v>0</v>
      </c>
      <c r="M10" s="60">
        <f t="shared" si="12"/>
        <v>0</v>
      </c>
      <c r="N10" s="60">
        <f t="shared" si="13"/>
        <v>0</v>
      </c>
      <c r="O10" s="60">
        <f t="shared" si="14"/>
        <v>0</v>
      </c>
    </row>
    <row r="11" spans="1:19" s="8" customFormat="1" x14ac:dyDescent="0.25">
      <c r="A11" s="55">
        <v>4</v>
      </c>
      <c r="B11" s="56"/>
      <c r="C11" s="57">
        <v>0</v>
      </c>
      <c r="D11" s="58">
        <v>0</v>
      </c>
      <c r="E11" s="58">
        <v>0</v>
      </c>
      <c r="F11" s="58">
        <v>60</v>
      </c>
      <c r="G11" s="59">
        <v>0</v>
      </c>
      <c r="H11" s="60">
        <f t="shared" si="7"/>
        <v>0</v>
      </c>
      <c r="I11" s="60">
        <f t="shared" si="8"/>
        <v>60</v>
      </c>
      <c r="J11" s="60">
        <f t="shared" si="9"/>
        <v>0</v>
      </c>
      <c r="K11" s="60">
        <f t="shared" si="10"/>
        <v>0</v>
      </c>
      <c r="L11" s="60">
        <f t="shared" si="11"/>
        <v>0</v>
      </c>
      <c r="M11" s="60">
        <f t="shared" si="12"/>
        <v>0</v>
      </c>
      <c r="N11" s="60">
        <f t="shared" si="13"/>
        <v>0</v>
      </c>
      <c r="O11" s="60">
        <f t="shared" si="14"/>
        <v>0</v>
      </c>
    </row>
    <row r="12" spans="1:19" s="8" customFormat="1" x14ac:dyDescent="0.25">
      <c r="A12" s="55">
        <v>5</v>
      </c>
      <c r="B12" s="56"/>
      <c r="C12" s="57">
        <v>0</v>
      </c>
      <c r="D12" s="58">
        <v>0</v>
      </c>
      <c r="E12" s="58">
        <v>0</v>
      </c>
      <c r="F12" s="58">
        <v>60</v>
      </c>
      <c r="G12" s="59">
        <v>0</v>
      </c>
      <c r="H12" s="60">
        <f t="shared" ref="H12:H15" si="15">E12-D12</f>
        <v>0</v>
      </c>
      <c r="I12" s="60">
        <f t="shared" si="8"/>
        <v>60</v>
      </c>
      <c r="J12" s="60">
        <f t="shared" ref="J12:J15" si="16">IF(H12&gt;=5,90*H12/F12,0)</f>
        <v>0</v>
      </c>
      <c r="K12" s="60">
        <f t="shared" ref="K12:K15" si="17">G12/100*J12</f>
        <v>0</v>
      </c>
      <c r="L12" s="60">
        <f t="shared" ref="L12:L15" si="18">ROUND((G12-K12),0)</f>
        <v>0</v>
      </c>
      <c r="M12" s="60">
        <f t="shared" ref="M12:M15" si="19">O12-N12</f>
        <v>0</v>
      </c>
      <c r="N12" s="60">
        <f t="shared" ref="N12:N15" si="20">ROUND((L12*C12),0)</f>
        <v>0</v>
      </c>
      <c r="O12" s="60">
        <f t="shared" ref="O12:O15" si="21">ROUND((C12*G12),0)</f>
        <v>0</v>
      </c>
    </row>
    <row r="13" spans="1:19" x14ac:dyDescent="0.3">
      <c r="A13" s="61">
        <v>6</v>
      </c>
      <c r="B13" s="56"/>
      <c r="C13" s="57">
        <v>0</v>
      </c>
      <c r="D13" s="62">
        <v>0</v>
      </c>
      <c r="E13" s="62">
        <v>0</v>
      </c>
      <c r="F13" s="62">
        <v>60</v>
      </c>
      <c r="G13" s="63">
        <v>0</v>
      </c>
      <c r="H13" s="60">
        <f t="shared" si="15"/>
        <v>0</v>
      </c>
      <c r="I13" s="60">
        <f t="shared" si="8"/>
        <v>60</v>
      </c>
      <c r="J13" s="60">
        <f t="shared" si="16"/>
        <v>0</v>
      </c>
      <c r="K13" s="60">
        <f t="shared" si="17"/>
        <v>0</v>
      </c>
      <c r="L13" s="60">
        <f t="shared" si="18"/>
        <v>0</v>
      </c>
      <c r="M13" s="64">
        <f t="shared" si="19"/>
        <v>0</v>
      </c>
      <c r="N13" s="60">
        <f t="shared" si="20"/>
        <v>0</v>
      </c>
      <c r="O13" s="60">
        <f t="shared" si="21"/>
        <v>0</v>
      </c>
    </row>
    <row r="14" spans="1:19" x14ac:dyDescent="0.3">
      <c r="A14" s="61">
        <v>7</v>
      </c>
      <c r="B14" s="56"/>
      <c r="C14" s="57">
        <v>0</v>
      </c>
      <c r="D14" s="62">
        <v>0</v>
      </c>
      <c r="E14" s="62">
        <v>0</v>
      </c>
      <c r="F14" s="62">
        <v>60</v>
      </c>
      <c r="G14" s="63">
        <v>0</v>
      </c>
      <c r="H14" s="60">
        <f t="shared" si="15"/>
        <v>0</v>
      </c>
      <c r="I14" s="60">
        <f t="shared" si="8"/>
        <v>60</v>
      </c>
      <c r="J14" s="60">
        <f t="shared" si="16"/>
        <v>0</v>
      </c>
      <c r="K14" s="60">
        <f t="shared" si="17"/>
        <v>0</v>
      </c>
      <c r="L14" s="60">
        <f t="shared" si="18"/>
        <v>0</v>
      </c>
      <c r="M14" s="64">
        <f t="shared" si="19"/>
        <v>0</v>
      </c>
      <c r="N14" s="60">
        <f t="shared" si="20"/>
        <v>0</v>
      </c>
      <c r="O14" s="60">
        <f t="shared" si="21"/>
        <v>0</v>
      </c>
      <c r="R14" s="1">
        <f>2500-562.5</f>
        <v>1937.5</v>
      </c>
    </row>
    <row r="15" spans="1:19" x14ac:dyDescent="0.3">
      <c r="A15" s="61">
        <v>8</v>
      </c>
      <c r="B15" s="56"/>
      <c r="C15" s="57">
        <v>0</v>
      </c>
      <c r="D15" s="62">
        <v>0</v>
      </c>
      <c r="E15" s="62">
        <v>0</v>
      </c>
      <c r="F15" s="62">
        <v>60</v>
      </c>
      <c r="G15" s="63">
        <v>0</v>
      </c>
      <c r="H15" s="60">
        <f t="shared" si="15"/>
        <v>0</v>
      </c>
      <c r="I15" s="60">
        <f t="shared" si="8"/>
        <v>60</v>
      </c>
      <c r="J15" s="60">
        <f t="shared" si="16"/>
        <v>0</v>
      </c>
      <c r="K15" s="60">
        <f t="shared" si="17"/>
        <v>0</v>
      </c>
      <c r="L15" s="60">
        <f t="shared" si="18"/>
        <v>0</v>
      </c>
      <c r="M15" s="64">
        <f t="shared" si="19"/>
        <v>0</v>
      </c>
      <c r="N15" s="60">
        <f t="shared" si="20"/>
        <v>0</v>
      </c>
      <c r="O15" s="60">
        <f t="shared" si="21"/>
        <v>0</v>
      </c>
    </row>
    <row r="16" spans="1:19" x14ac:dyDescent="0.3">
      <c r="A16" s="61"/>
      <c r="B16" s="65"/>
      <c r="C16" s="66"/>
      <c r="D16" s="66"/>
      <c r="E16" s="66"/>
      <c r="F16" s="67"/>
      <c r="G16" s="60"/>
      <c r="H16" s="60"/>
      <c r="I16" s="60"/>
      <c r="J16" s="68"/>
      <c r="K16" s="60"/>
      <c r="L16" s="68"/>
      <c r="M16" s="60">
        <f>SUM(M8:M15)</f>
        <v>2721542</v>
      </c>
      <c r="N16" s="60">
        <f>SUM(N8:N15)</f>
        <v>19031458</v>
      </c>
      <c r="O16" s="60">
        <f>SUM(O8:O15)</f>
        <v>21753000</v>
      </c>
    </row>
    <row r="17" spans="1:31" x14ac:dyDescent="0.3">
      <c r="B17" s="7"/>
      <c r="C17" s="8"/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31" x14ac:dyDescent="0.3">
      <c r="B18" s="83" t="s">
        <v>16</v>
      </c>
      <c r="C18" s="83"/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31" x14ac:dyDescent="0.3">
      <c r="B19" s="20" t="s">
        <v>15</v>
      </c>
      <c r="C19" s="40"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31" x14ac:dyDescent="0.3">
      <c r="B20" s="21" t="s">
        <v>5</v>
      </c>
      <c r="C20" s="37">
        <v>0</v>
      </c>
      <c r="D20" s="8"/>
      <c r="E20" s="8"/>
      <c r="F20" s="9"/>
      <c r="G20" s="9">
        <f>7500-2500</f>
        <v>5000</v>
      </c>
      <c r="H20" s="9"/>
      <c r="I20" s="9"/>
      <c r="J20" s="8"/>
      <c r="K20" s="13"/>
      <c r="L20" s="14"/>
      <c r="M20" s="9"/>
      <c r="N20" s="24"/>
      <c r="O20" s="24"/>
    </row>
    <row r="21" spans="1:31" x14ac:dyDescent="0.3">
      <c r="B21" s="21" t="s">
        <v>6</v>
      </c>
      <c r="C21" s="39">
        <f>ROUND((C19*C20),0)</f>
        <v>0</v>
      </c>
      <c r="D21" s="8"/>
      <c r="E21" s="8"/>
      <c r="F21" s="9"/>
      <c r="G21" s="9"/>
      <c r="H21" s="9"/>
      <c r="I21" s="9"/>
      <c r="J21" s="8"/>
      <c r="K21" s="13"/>
      <c r="L21" s="14"/>
      <c r="M21" s="9"/>
      <c r="N21" s="24"/>
      <c r="O21" s="24"/>
    </row>
    <row r="22" spans="1:31" x14ac:dyDescent="0.3">
      <c r="B22" s="7"/>
      <c r="C22" s="8"/>
      <c r="D22" s="8"/>
      <c r="E22" s="8"/>
      <c r="F22" s="9"/>
      <c r="G22" s="9"/>
      <c r="H22" s="9"/>
      <c r="I22" s="9"/>
      <c r="J22" s="8"/>
      <c r="K22" s="13"/>
      <c r="L22" s="14"/>
      <c r="M22" s="9"/>
      <c r="N22" s="24"/>
      <c r="O22" s="24"/>
    </row>
    <row r="23" spans="1:31" ht="22.5" customHeight="1" x14ac:dyDescent="0.3">
      <c r="B23" s="84" t="s">
        <v>13</v>
      </c>
      <c r="C23" s="85"/>
      <c r="D23" s="8"/>
      <c r="E23" s="8"/>
      <c r="F23" s="9"/>
      <c r="G23" s="9"/>
      <c r="H23" s="9"/>
      <c r="I23" s="9"/>
      <c r="J23" s="8" t="s">
        <v>15</v>
      </c>
      <c r="K23" s="9"/>
      <c r="L23" s="8"/>
      <c r="M23" s="9"/>
      <c r="N23" s="9"/>
      <c r="O23" s="9"/>
    </row>
    <row r="24" spans="1:31" x14ac:dyDescent="0.3">
      <c r="B24" s="20" t="s">
        <v>9</v>
      </c>
      <c r="C24" s="40">
        <v>0</v>
      </c>
      <c r="E24" s="25"/>
      <c r="F24" s="25"/>
      <c r="G24" s="26"/>
      <c r="H24" s="11"/>
      <c r="I24" s="69" t="s">
        <v>45</v>
      </c>
      <c r="J24" s="19">
        <v>112.593</v>
      </c>
      <c r="K24" s="5">
        <v>110.547</v>
      </c>
      <c r="L24" s="18">
        <f>J24/K24</f>
        <v>1.0185079649379902</v>
      </c>
      <c r="N24" s="5" t="s">
        <v>50</v>
      </c>
      <c r="P24" s="80">
        <f>MROUND(J24*10.764,1)</f>
        <v>1212</v>
      </c>
      <c r="R24" s="80">
        <v>2500</v>
      </c>
      <c r="S24" s="80">
        <f>P24*R24</f>
        <v>3030000</v>
      </c>
      <c r="U24" s="80">
        <v>1938</v>
      </c>
      <c r="V24" s="80">
        <f>P24*U24</f>
        <v>2348856</v>
      </c>
      <c r="X24" s="80">
        <v>7500</v>
      </c>
      <c r="Y24" s="80">
        <f>P24*X24</f>
        <v>9090000</v>
      </c>
      <c r="AA24" s="80">
        <v>2000</v>
      </c>
      <c r="AB24" s="80">
        <f>P24*AA24</f>
        <v>2424000</v>
      </c>
      <c r="AD24" s="1">
        <v>563</v>
      </c>
      <c r="AE24" s="88">
        <f>P24*AD24</f>
        <v>682356</v>
      </c>
    </row>
    <row r="25" spans="1:31" x14ac:dyDescent="0.3">
      <c r="B25" s="21" t="s">
        <v>5</v>
      </c>
      <c r="C25" s="37">
        <v>0</v>
      </c>
      <c r="D25" s="27"/>
      <c r="E25" s="19"/>
      <c r="F25" s="19"/>
      <c r="G25" s="13"/>
      <c r="H25" s="11"/>
      <c r="I25" s="69" t="s">
        <v>46</v>
      </c>
      <c r="J25" s="1">
        <v>197.31800000000001</v>
      </c>
      <c r="L25" s="18"/>
      <c r="N25" s="5" t="s">
        <v>50</v>
      </c>
      <c r="P25" s="80">
        <f t="shared" ref="P25:P27" si="22">MROUND(J25*10.764,1)</f>
        <v>2124</v>
      </c>
      <c r="R25" s="80">
        <v>2500</v>
      </c>
      <c r="S25" s="80">
        <f t="shared" ref="S25:S28" si="23">P25*R25</f>
        <v>5310000</v>
      </c>
      <c r="U25" s="80">
        <v>1938</v>
      </c>
      <c r="V25" s="80">
        <f t="shared" ref="V25:V27" si="24">P25*U25</f>
        <v>4116312</v>
      </c>
      <c r="X25" s="80">
        <v>7500</v>
      </c>
      <c r="Y25" s="80">
        <f t="shared" ref="Y25:Y27" si="25">P25*X25</f>
        <v>15930000</v>
      </c>
      <c r="AA25" s="80">
        <v>2000</v>
      </c>
      <c r="AB25" s="80">
        <f t="shared" ref="AB25:AB27" si="26">P25*AA25</f>
        <v>4248000</v>
      </c>
      <c r="AD25" s="1">
        <v>563</v>
      </c>
      <c r="AE25" s="88">
        <f t="shared" ref="AE25:AE27" si="27">P25*AD25</f>
        <v>1195812</v>
      </c>
    </row>
    <row r="26" spans="1:31" x14ac:dyDescent="0.3">
      <c r="B26" s="21" t="s">
        <v>6</v>
      </c>
      <c r="C26" s="39">
        <f>ROUND((C24*C25),0)</f>
        <v>0</v>
      </c>
      <c r="D26" s="6"/>
      <c r="E26" s="6"/>
      <c r="F26" s="18"/>
      <c r="H26" s="11"/>
      <c r="I26" s="69" t="s">
        <v>49</v>
      </c>
      <c r="J26" s="71">
        <v>79.155000000000001</v>
      </c>
      <c r="L26" s="18"/>
      <c r="N26" s="5" t="s">
        <v>50</v>
      </c>
      <c r="P26" s="80">
        <f t="shared" si="22"/>
        <v>852</v>
      </c>
      <c r="R26" s="80">
        <v>2500</v>
      </c>
      <c r="S26" s="80">
        <f t="shared" si="23"/>
        <v>2130000</v>
      </c>
      <c r="U26" s="80">
        <v>1938</v>
      </c>
      <c r="V26" s="80">
        <f t="shared" si="24"/>
        <v>1651176</v>
      </c>
      <c r="X26" s="80">
        <v>7500</v>
      </c>
      <c r="Y26" s="80">
        <f t="shared" si="25"/>
        <v>6390000</v>
      </c>
      <c r="AA26" s="80">
        <v>2000</v>
      </c>
      <c r="AB26" s="80">
        <f t="shared" si="26"/>
        <v>1704000</v>
      </c>
      <c r="AD26" s="1">
        <v>563</v>
      </c>
      <c r="AE26" s="88">
        <f t="shared" si="27"/>
        <v>479676</v>
      </c>
    </row>
    <row r="27" spans="1:31" x14ac:dyDescent="0.3">
      <c r="B27" s="36"/>
      <c r="C27" s="16"/>
      <c r="D27" s="6"/>
      <c r="E27" s="6"/>
      <c r="F27" s="18"/>
      <c r="H27" s="11"/>
      <c r="I27" s="69" t="s">
        <v>47</v>
      </c>
      <c r="J27" s="70">
        <v>59.991</v>
      </c>
      <c r="K27" s="5">
        <v>55.503</v>
      </c>
      <c r="L27" s="18">
        <f>J27/K27</f>
        <v>1.0808604940273498</v>
      </c>
      <c r="N27" s="5" t="s">
        <v>48</v>
      </c>
      <c r="P27" s="80">
        <f t="shared" si="22"/>
        <v>646</v>
      </c>
      <c r="R27" s="80">
        <v>2500</v>
      </c>
      <c r="S27" s="80">
        <f t="shared" si="23"/>
        <v>1615000</v>
      </c>
      <c r="U27" s="80">
        <v>1938</v>
      </c>
      <c r="V27" s="80">
        <f t="shared" si="24"/>
        <v>1251948</v>
      </c>
      <c r="X27" s="80">
        <v>7500</v>
      </c>
      <c r="Y27" s="80">
        <f t="shared" si="25"/>
        <v>4845000</v>
      </c>
      <c r="AA27" s="80">
        <v>2000</v>
      </c>
      <c r="AB27" s="80">
        <f t="shared" si="26"/>
        <v>1292000</v>
      </c>
      <c r="AD27" s="1">
        <v>563</v>
      </c>
      <c r="AE27" s="88">
        <f t="shared" si="27"/>
        <v>363698</v>
      </c>
    </row>
    <row r="28" spans="1:31" x14ac:dyDescent="0.3">
      <c r="C28" s="6" t="s">
        <v>18</v>
      </c>
      <c r="D28" s="6"/>
      <c r="E28" s="6"/>
      <c r="F28" s="18"/>
      <c r="H28" s="11"/>
      <c r="I28" s="69"/>
      <c r="J28" s="69">
        <f>SUM(J24:J27)</f>
        <v>449.05700000000002</v>
      </c>
      <c r="L28" s="18"/>
      <c r="P28" s="80">
        <f>SUM(P24:P27)</f>
        <v>4834</v>
      </c>
      <c r="R28" s="80">
        <v>2500</v>
      </c>
      <c r="S28" s="80">
        <f t="shared" si="23"/>
        <v>12085000</v>
      </c>
      <c r="U28" s="80"/>
      <c r="V28" s="80">
        <f>SUM(V24:V27)</f>
        <v>9368292</v>
      </c>
      <c r="X28" s="80"/>
      <c r="Y28" s="80">
        <f>SUM(Y24:Y27)</f>
        <v>36255000</v>
      </c>
      <c r="AA28" s="80"/>
      <c r="AB28" s="80">
        <f>SUM(AB24:AB27)</f>
        <v>9668000</v>
      </c>
      <c r="AE28" s="88">
        <f>SUM(AE24:AE27)</f>
        <v>2721542</v>
      </c>
    </row>
    <row r="29" spans="1:31" x14ac:dyDescent="0.3">
      <c r="B29" s="2" t="s">
        <v>11</v>
      </c>
      <c r="C29" s="45">
        <f>C4</f>
        <v>24170000</v>
      </c>
      <c r="D29" s="16"/>
      <c r="E29" s="16"/>
      <c r="F29" s="16"/>
      <c r="G29" s="16"/>
      <c r="H29" s="17"/>
      <c r="I29" s="69"/>
      <c r="J29" s="69">
        <f>J28*10.764</f>
        <v>4833.6495480000003</v>
      </c>
      <c r="L29" s="15"/>
    </row>
    <row r="30" spans="1:31" x14ac:dyDescent="0.3">
      <c r="B30" s="2" t="s">
        <v>12</v>
      </c>
      <c r="C30" s="45">
        <f>N16</f>
        <v>19031458</v>
      </c>
      <c r="D30" s="16"/>
      <c r="E30" s="16"/>
      <c r="F30" s="16"/>
      <c r="G30" s="16"/>
      <c r="H30" s="17"/>
      <c r="I30" s="17"/>
      <c r="L30" s="17"/>
    </row>
    <row r="31" spans="1:31" ht="17.25" thickBot="1" x14ac:dyDescent="0.35">
      <c r="B31" s="2" t="s">
        <v>17</v>
      </c>
      <c r="C31" s="45">
        <f>C21</f>
        <v>0</v>
      </c>
      <c r="D31" s="16"/>
      <c r="E31" s="16"/>
      <c r="F31" s="16"/>
      <c r="G31" s="16"/>
      <c r="H31" s="17"/>
      <c r="I31" s="17"/>
      <c r="L31" s="17"/>
    </row>
    <row r="32" spans="1:31" ht="17.25" thickBot="1" x14ac:dyDescent="0.35">
      <c r="A32" s="1"/>
      <c r="B32" s="2" t="s">
        <v>10</v>
      </c>
      <c r="C32" s="45">
        <f>C26</f>
        <v>0</v>
      </c>
      <c r="D32" s="16"/>
      <c r="E32" s="16"/>
      <c r="F32" s="16"/>
      <c r="G32" s="16"/>
      <c r="H32" s="17"/>
      <c r="I32" s="17"/>
      <c r="L32" s="17"/>
      <c r="T32" s="81">
        <v>36255000</v>
      </c>
    </row>
    <row r="33" spans="1:20" ht="17.25" thickBot="1" x14ac:dyDescent="0.35">
      <c r="A33" s="1"/>
      <c r="B33" s="10" t="s">
        <v>44</v>
      </c>
      <c r="C33" s="46">
        <f>C29+C30+C31+C32</f>
        <v>43201458</v>
      </c>
      <c r="D33" s="15"/>
      <c r="F33" s="15"/>
      <c r="T33" s="82">
        <v>4248000</v>
      </c>
    </row>
    <row r="34" spans="1:20" x14ac:dyDescent="0.3">
      <c r="A34" s="1"/>
      <c r="B34" s="10" t="s">
        <v>7</v>
      </c>
      <c r="C34" s="46">
        <f>MROUND(C33*90%,1)</f>
        <v>38881312</v>
      </c>
      <c r="D34" s="17"/>
      <c r="F34" s="15"/>
      <c r="H34" s="29"/>
      <c r="I34" s="29"/>
      <c r="T34" s="15">
        <f>SUM(T32:T33)</f>
        <v>40503000</v>
      </c>
    </row>
    <row r="35" spans="1:20" x14ac:dyDescent="0.3">
      <c r="A35" s="1"/>
      <c r="B35" s="10" t="s">
        <v>8</v>
      </c>
      <c r="C35" s="46">
        <f>MROUND(C33*80%,1)</f>
        <v>34561166</v>
      </c>
      <c r="D35" s="17"/>
      <c r="F35" s="15"/>
      <c r="H35" s="29"/>
      <c r="I35" s="29"/>
    </row>
    <row r="36" spans="1:20" s="8" customFormat="1" ht="17.25" thickBot="1" x14ac:dyDescent="0.35">
      <c r="B36" s="41" t="s">
        <v>39</v>
      </c>
      <c r="C36" s="47">
        <f>MROUND(C30*0.85,1)</f>
        <v>16176739</v>
      </c>
      <c r="D36" s="7"/>
      <c r="F36" s="9"/>
      <c r="G36" s="9"/>
      <c r="H36" s="9"/>
      <c r="I36" s="9"/>
      <c r="K36" s="9"/>
      <c r="M36" s="9"/>
      <c r="N36" s="9"/>
      <c r="O36" s="30"/>
    </row>
    <row r="37" spans="1:20" x14ac:dyDescent="0.3">
      <c r="A37" s="1"/>
      <c r="J37" s="86" t="s">
        <v>51</v>
      </c>
      <c r="K37" s="73" t="s">
        <v>52</v>
      </c>
      <c r="L37" s="31"/>
      <c r="O37" s="30"/>
    </row>
    <row r="38" spans="1:20" ht="17.25" thickBot="1" x14ac:dyDescent="0.35">
      <c r="A38" s="1"/>
      <c r="J38" s="87"/>
      <c r="K38" s="74" t="s">
        <v>32</v>
      </c>
      <c r="L38" s="31"/>
      <c r="O38" s="30"/>
    </row>
    <row r="39" spans="1:20" ht="17.25" thickBot="1" x14ac:dyDescent="0.35">
      <c r="A39" s="1"/>
      <c r="H39" s="29"/>
      <c r="I39" s="29"/>
      <c r="J39" s="75" t="s">
        <v>53</v>
      </c>
      <c r="K39" s="76">
        <v>1212</v>
      </c>
      <c r="L39" s="31"/>
      <c r="O39" s="30"/>
    </row>
    <row r="40" spans="1:20" ht="17.25" thickBot="1" x14ac:dyDescent="0.35">
      <c r="A40" s="1"/>
      <c r="J40" s="75" t="s">
        <v>54</v>
      </c>
      <c r="K40" s="76">
        <v>2124</v>
      </c>
      <c r="L40" s="31"/>
      <c r="O40" s="30"/>
    </row>
    <row r="41" spans="1:20" ht="17.25" thickBot="1" x14ac:dyDescent="0.35">
      <c r="A41" s="1"/>
      <c r="J41" s="75" t="s">
        <v>55</v>
      </c>
      <c r="K41" s="77">
        <v>852</v>
      </c>
      <c r="L41" s="31"/>
      <c r="O41" s="30"/>
    </row>
    <row r="42" spans="1:20" ht="17.25" thickBot="1" x14ac:dyDescent="0.35">
      <c r="A42" s="1"/>
      <c r="J42" s="75" t="s">
        <v>56</v>
      </c>
      <c r="K42" s="77">
        <v>646</v>
      </c>
      <c r="L42" s="31"/>
      <c r="O42" s="30"/>
    </row>
    <row r="43" spans="1:20" ht="17.25" thickBot="1" x14ac:dyDescent="0.35">
      <c r="A43" s="1"/>
      <c r="J43" s="78" t="s">
        <v>57</v>
      </c>
      <c r="K43" s="79">
        <f>SUM(K39:K42)</f>
        <v>4834</v>
      </c>
      <c r="L43" s="31"/>
      <c r="O43" s="30"/>
    </row>
    <row r="44" spans="1:20" x14ac:dyDescent="0.3">
      <c r="A44" s="1"/>
    </row>
    <row r="45" spans="1:20" x14ac:dyDescent="0.3">
      <c r="A45" s="1"/>
    </row>
    <row r="46" spans="1:20" x14ac:dyDescent="0.3">
      <c r="A46" s="1"/>
      <c r="B46" s="1"/>
    </row>
    <row r="47" spans="1:20" x14ac:dyDescent="0.3">
      <c r="A47" s="1"/>
      <c r="B47" s="1"/>
    </row>
    <row r="48" spans="1:20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  <c r="F55" s="32"/>
      <c r="G55" s="32"/>
      <c r="H55" s="32"/>
      <c r="I55" s="32"/>
      <c r="J55" s="10"/>
    </row>
    <row r="56" spans="1:10" x14ac:dyDescent="0.3">
      <c r="A56" s="1"/>
      <c r="B56" s="1"/>
      <c r="F56" s="30"/>
      <c r="G56" s="1"/>
      <c r="H56" s="30"/>
      <c r="I56" s="30"/>
    </row>
    <row r="57" spans="1:10" x14ac:dyDescent="0.3">
      <c r="A57" s="1"/>
      <c r="B57" s="1"/>
      <c r="F57" s="30"/>
      <c r="G57" s="30"/>
      <c r="H57" s="33"/>
      <c r="I57" s="33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  <c r="F59" s="30"/>
      <c r="G59" s="34"/>
      <c r="H59" s="30"/>
      <c r="I59" s="30"/>
    </row>
    <row r="60" spans="1:10" x14ac:dyDescent="0.3">
      <c r="A60" s="1"/>
      <c r="B60" s="1"/>
      <c r="F60" s="30"/>
      <c r="G60" s="30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  <c r="F64" s="30"/>
      <c r="G64" s="30"/>
      <c r="H64" s="30"/>
      <c r="I64" s="30"/>
    </row>
    <row r="65" spans="1:9" x14ac:dyDescent="0.3">
      <c r="A65" s="1"/>
      <c r="B65" s="1"/>
      <c r="F65" s="30"/>
      <c r="G65" s="30"/>
      <c r="H65" s="30"/>
      <c r="I65" s="30"/>
    </row>
    <row r="66" spans="1:9" x14ac:dyDescent="0.3">
      <c r="A66" s="1"/>
      <c r="B66" s="1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  <c r="F71" s="35"/>
    </row>
    <row r="72" spans="1:9" x14ac:dyDescent="0.3">
      <c r="A72" s="1"/>
      <c r="B72" s="1"/>
      <c r="F72" s="35"/>
    </row>
    <row r="73" spans="1:9" x14ac:dyDescent="0.3">
      <c r="A73" s="1"/>
      <c r="B73" s="1"/>
      <c r="F73" s="35"/>
    </row>
    <row r="74" spans="1:9" x14ac:dyDescent="0.3">
      <c r="A74" s="1"/>
      <c r="B74" s="1"/>
      <c r="F74" s="35"/>
    </row>
    <row r="75" spans="1:9" x14ac:dyDescent="0.3">
      <c r="A75" s="1"/>
      <c r="B75" s="1"/>
      <c r="F75" s="35"/>
    </row>
    <row r="76" spans="1:9" x14ac:dyDescent="0.3">
      <c r="A76" s="1"/>
      <c r="B76" s="1"/>
      <c r="F76" s="35"/>
    </row>
    <row r="77" spans="1:9" x14ac:dyDescent="0.3">
      <c r="A77" s="1"/>
      <c r="B77" s="1"/>
      <c r="F77" s="35"/>
    </row>
    <row r="78" spans="1:9" x14ac:dyDescent="0.3">
      <c r="A78" s="1"/>
      <c r="B78" s="1"/>
      <c r="F78" s="35"/>
    </row>
    <row r="79" spans="1:9" x14ac:dyDescent="0.3">
      <c r="A79" s="1"/>
      <c r="B79" s="1"/>
      <c r="F79" s="35"/>
    </row>
    <row r="80" spans="1:9" x14ac:dyDescent="0.3">
      <c r="A80" s="1"/>
      <c r="B80" s="1"/>
      <c r="F80" s="35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</sheetData>
  <mergeCells count="3">
    <mergeCell ref="B18:C18"/>
    <mergeCell ref="B23:C23"/>
    <mergeCell ref="J37:J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2024-10-15T10:26:01Z</dcterms:modified>
</cp:coreProperties>
</file>