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SME Backbay Reclamation\Shripalkumar Maganlal Jain\Office No. 15\"/>
    </mc:Choice>
  </mc:AlternateContent>
  <xr:revisionPtr revIDLastSave="0" documentId="13_ncr:1_{4ACDEFA0-43BF-4CE2-AC31-0943A1EB2134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P10" i="4" l="1"/>
  <c r="P8" i="4"/>
  <c r="P7" i="4"/>
  <c r="Q6" i="4"/>
  <c r="Q5" i="4"/>
  <c r="Q4" i="4"/>
  <c r="I20" i="23"/>
  <c r="I21" i="23"/>
  <c r="I19" i="23"/>
  <c r="H20" i="23"/>
  <c r="H21" i="23"/>
  <c r="H19" i="23"/>
  <c r="G19" i="23"/>
  <c r="G21" i="23" s="1"/>
  <c r="E20" i="23"/>
  <c r="E21" i="23"/>
  <c r="E19" i="23"/>
  <c r="D19" i="23"/>
  <c r="D21" i="23" s="1"/>
  <c r="G20" i="23" l="1"/>
  <c r="D20" i="23"/>
  <c r="D37" i="4" l="1"/>
  <c r="D35" i="4"/>
  <c r="F84" i="23"/>
  <c r="F23" i="23"/>
  <c r="F10" i="23"/>
  <c r="F11" i="23" s="1"/>
  <c r="F7" i="23"/>
  <c r="F8" i="23" s="1"/>
  <c r="F6" i="23"/>
  <c r="F5" i="23"/>
  <c r="F14" i="23" s="1"/>
  <c r="G39" i="4"/>
  <c r="G31" i="4"/>
  <c r="F12" i="23" l="1"/>
  <c r="F13" i="23" s="1"/>
  <c r="F16" i="23" s="1"/>
  <c r="F19" i="23" s="1"/>
  <c r="F25" i="23" s="1"/>
  <c r="F20" i="23" l="1"/>
  <c r="F21" i="23"/>
  <c r="P3" i="4" l="1"/>
  <c r="G40" i="4"/>
  <c r="H37" i="4"/>
  <c r="G41" i="4" l="1"/>
  <c r="H39" i="4"/>
  <c r="C5" i="25"/>
  <c r="P2" i="4"/>
  <c r="B3" i="4"/>
  <c r="C3" i="4" s="1"/>
  <c r="D3" i="4" s="1"/>
  <c r="B6" i="4"/>
  <c r="C6" i="4" s="1"/>
  <c r="B7" i="4"/>
  <c r="C7" i="4" s="1"/>
  <c r="D7" i="4" s="1"/>
  <c r="B8" i="4"/>
  <c r="C8" i="4" s="1"/>
  <c r="D8" i="4" s="1"/>
  <c r="P9" i="4"/>
  <c r="B9" i="4" s="1"/>
  <c r="C9" i="4" s="1"/>
  <c r="D9" i="4" s="1"/>
  <c r="Q10" i="4"/>
  <c r="B10" i="4" s="1"/>
  <c r="C10" i="4" s="1"/>
  <c r="Q17" i="4"/>
  <c r="P17" i="4"/>
  <c r="J17" i="4"/>
  <c r="I17" i="4"/>
  <c r="Q15" i="4"/>
  <c r="B15" i="4" s="1"/>
  <c r="C15" i="4" s="1"/>
  <c r="D15" i="4" s="1"/>
  <c r="J15" i="4"/>
  <c r="I15" i="4"/>
  <c r="Q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G15" i="4" l="1"/>
  <c r="F14" i="4"/>
  <c r="H12" i="4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<sst xmlns="http://schemas.openxmlformats.org/spreadsheetml/2006/main" count="161" uniqueCount="104">
  <si>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</si>
  <si>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</si>
  <si>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</si>
  <si>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</si>
  <si>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</si>
  <si>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</si>
  <si>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</si>
  <si>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</si>
  <si>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</si>
  <si>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</si>
  <si>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</si>
  <si>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</si>
  <si>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</si>
  <si>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</si>
  <si>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</si>
  <si>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</si>
  <si>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</si>
  <si>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</si>
  <si>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</si>
  <si>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</si>
  <si>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</si>
  <si>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</si>
  <si>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</si>
  <si>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</si>
  <si>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</si>
  <si>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</si>
  <si>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</si>
  <si>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</si>
  <si>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</si>
  <si>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</si>
  <si>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</si>
  <si>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</si>
  <si>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</si>
  <si>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</si>
  <si>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</si>
  <si>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</si>
  <si>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</si>
  <si>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</si>
  <si>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</si>
  <si>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</si>
  <si>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</si>
  <si>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</si>
  <si>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</si>
  <si>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</si>
  <si>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</si>
  <si>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</si>
  <si>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</si>
  <si>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</si>
  <si>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</si>
  <si>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</si>
  <si>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</si>
  <si>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</si>
  <si>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</si>
  <si>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</si>
  <si>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</si>
  <si>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</si>
  <si>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</si>
  <si>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</si>
  <si>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</si>
  <si>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</si>
  <si>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</si>
  <si>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</si>
  <si>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</si>
  <si>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</si>
  <si>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</si>
  <si>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</si>
  <si>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</si>
  <si>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</si>
  <si>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</si>
  <si>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</si>
  <si>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</si>
  <si>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</si>
  <si>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</si>
  <si>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</si>
  <si>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</si>
  <si>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</si>
  <si>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</si>
  <si>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</si>
  <si>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</si>
  <si>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</si>
  <si>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</si>
  <si>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</si>
  <si>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</si>
  <si>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</si>
  <si>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 xml:space="preserve"> </t>
  </si>
  <si>
    <t>22.02.2018</t>
  </si>
  <si>
    <t>UNIT NO</t>
  </si>
  <si>
    <t>IGR-08.11.23</t>
  </si>
  <si>
    <t>IGR-09.01.23</t>
  </si>
  <si>
    <t>MCA</t>
  </si>
  <si>
    <t>UNIT NO. 13</t>
  </si>
  <si>
    <t>UNIT NO. 15</t>
  </si>
  <si>
    <t>TOTAL FMV</t>
  </si>
  <si>
    <t>UNIT NO.</t>
  </si>
  <si>
    <t>Interior</t>
  </si>
  <si>
    <t>Total</t>
  </si>
  <si>
    <t>IGR-01.08.24</t>
  </si>
  <si>
    <t>IGR-07.03.24</t>
  </si>
  <si>
    <t>IGR-16.02.24</t>
  </si>
  <si>
    <t>IGR-29.01.24</t>
  </si>
  <si>
    <t>IGR-07.01.24</t>
  </si>
  <si>
    <t>IGR-06.04.23</t>
  </si>
  <si>
    <t>IGR-23.03.23</t>
  </si>
  <si>
    <t>IGR-03.06.24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</si>
</sst>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95250</xdr:colOff>
      <xdr:row>0</xdr:row>
      <xdr:rowOff>95250</xdr:rowOff>
    </xdr:from>
    <xdr:to>
      <xdr:col>23</xdr:col>
      <xdr:colOff>19809</xdr:colOff>
      <xdr:row>18</xdr:row>
      <xdr:rowOff>191045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723EDA-E902-48BA-9903-48DEDBE40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15375" y="95250"/>
          <a:ext cx="5439534" cy="3905795"/>
        </a:xfrm>
        <a:prstGeom prst="rect">
          <a:avLst/>
        </a:prstGeom>
      </xdr:spPr>
    </xdr:pic>
    <xdr:clientData/>
  </xdr:twoCellAnchor>
  <xdr:twoCellAnchor editAs="oneCell">
    <xdr:from>
      <xdr:col>14</xdr:col>
      <xdr:colOff>200025</xdr:colOff>
      <xdr:row>18</xdr:row>
      <xdr:rowOff>28575</xdr:rowOff>
    </xdr:from>
    <xdr:to>
      <xdr:col>22</xdr:col>
      <xdr:colOff>295973</xdr:colOff>
      <xdr:row>34</xdr:row>
      <xdr:rowOff>181454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E97D10-2A06-426B-A5CF-C9268940A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20150" y="3838575"/>
          <a:ext cx="5001323" cy="34294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434F8D-5DD5-4674-8021-2FD3EF5D9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45713D-778C-40D6-A4AF-683EC76D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525139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030972-380B-4111-AE0E-714CCBEBC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59539" cy="890711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46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E800A4-B7DA-4812-B262-68A6908D6B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83090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A69FF5-C71F-4918-BA76-CF794B2F2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85948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296507</xdr:colOff>
      <xdr:row>45</xdr:row>
      <xdr:rowOff>134565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9C393E-77A8-4B8E-8969-95C50093F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30907" cy="87070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C152DF9-75ED-4C6E-93D8-E412AE06C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15E51A4-6E19-4D3E-AA38-329B44429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0287351-A994-49F6-9684-00C25623D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0ADE3F-1E1F-4F3A-956A-E3F125E00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2447FC-2A76-49E4-8417-AC8AA645D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6AFD723-1953-4BE4-BC91-4CB9A1EE41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D830F7-C77C-4237-9845-3AEFF829E6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A32390-E97A-4837-97AD-300205157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5" sqref="K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v>306700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C3*5%</f>
        <v>15335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322035</v>
      </c>
      <c r="D5" s="58" t="s">
        <v>62</v>
      </c>
      <c r="E5" s="59">
        <f>C5/10.764</f>
        <v>29917.781493868453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292635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46821.599999999999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76221.600000000006</v>
      </c>
      <c r="D9" s="58" t="s">
        <v>62</v>
      </c>
      <c r="E9" s="59">
        <f>C9/10.764</f>
        <v>7081.1594202898559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1940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84</v>
      </c>
      <c r="D13" s="65">
        <f>D12-C13</f>
        <v>16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EEABE-2D69-4896-890E-8CF30535342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38499-AFA2-4D0B-B223-0CCDA5A4D62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1DE13-B452-48F7-98BA-1CD0218C2F9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D400F-2B4B-4D2F-8247-0F619129C8E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L6" sqref="L6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>
        <v>14.35</v>
      </c>
      <c r="M5" s="41">
        <v>9.08</v>
      </c>
      <c r="N5" s="41">
        <f t="shared" ref="N5:N11" si="6">L5*M5</f>
        <v>130.298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130.298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tabSelected="1" workbookViewId="0">
      <selection activeCell="I11" sqref="I11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2.5703125" style="16" customWidth="1"/>
    <col min="5" max="5" width="14.28515625" customWidth="1"/>
    <col min="6" max="6" width="17.140625" style="16" customWidth="1"/>
    <col min="7" max="7" width="14.28515625" style="16" bestFit="1" customWidth="1"/>
    <col min="8" max="9" width="14.28515625" bestFit="1" customWidth="1"/>
  </cols>
  <sheetData>
    <row r="1" spans="1:10" x14ac:dyDescent="0.25">
      <c r="A1" s="11"/>
      <c r="B1" s="12"/>
      <c r="C1" s="13"/>
      <c r="D1" s="14"/>
      <c r="F1" s="13"/>
      <c r="G1" s="14"/>
    </row>
    <row r="2" spans="1:10" x14ac:dyDescent="0.25">
      <c r="A2" s="15"/>
      <c r="D2" s="17"/>
      <c r="G2" s="17"/>
    </row>
    <row r="3" spans="1:10" x14ac:dyDescent="0.25">
      <c r="A3" s="15" t="s">
        <v>13</v>
      </c>
      <c r="B3" s="18"/>
      <c r="C3" s="19">
        <v>42300</v>
      </c>
      <c r="D3" s="22" t="s">
        <v>75</v>
      </c>
      <c r="E3" s="6" t="s">
        <v>83</v>
      </c>
      <c r="F3" s="19">
        <v>42300</v>
      </c>
      <c r="G3" s="22" t="s">
        <v>75</v>
      </c>
      <c r="H3" s="6" t="s">
        <v>83</v>
      </c>
    </row>
    <row r="4" spans="1:10" ht="30" x14ac:dyDescent="0.25">
      <c r="A4" s="21" t="s">
        <v>14</v>
      </c>
      <c r="B4" s="18"/>
      <c r="C4" s="19">
        <v>2700</v>
      </c>
      <c r="D4" s="22"/>
      <c r="F4" s="19">
        <v>2700</v>
      </c>
      <c r="G4" s="22"/>
    </row>
    <row r="5" spans="1:10" x14ac:dyDescent="0.25">
      <c r="A5" s="15" t="s">
        <v>15</v>
      </c>
      <c r="B5" s="18"/>
      <c r="C5" s="19">
        <f>C3-C4</f>
        <v>39600</v>
      </c>
      <c r="D5" s="22"/>
      <c r="F5" s="19">
        <f>F3-F4</f>
        <v>39600</v>
      </c>
      <c r="G5" s="22"/>
    </row>
    <row r="6" spans="1:10" x14ac:dyDescent="0.25">
      <c r="A6" s="15" t="s">
        <v>16</v>
      </c>
      <c r="B6" s="18"/>
      <c r="C6" s="19">
        <f>C4</f>
        <v>2700</v>
      </c>
      <c r="D6" s="22"/>
      <c r="F6" s="19">
        <f>F4</f>
        <v>2700</v>
      </c>
      <c r="G6" s="22"/>
    </row>
    <row r="7" spans="1:10" x14ac:dyDescent="0.25">
      <c r="A7" s="15" t="s">
        <v>17</v>
      </c>
      <c r="B7" s="23"/>
      <c r="C7" s="24">
        <f>D7-D8</f>
        <v>84</v>
      </c>
      <c r="D7" s="24">
        <v>2024</v>
      </c>
      <c r="F7" s="24">
        <f>G7-G8</f>
        <v>84</v>
      </c>
      <c r="G7" s="24">
        <v>2024</v>
      </c>
    </row>
    <row r="8" spans="1:10" x14ac:dyDescent="0.25">
      <c r="A8" s="15" t="s">
        <v>18</v>
      </c>
      <c r="B8" s="23"/>
      <c r="C8" s="24">
        <f>C9-C7</f>
        <v>6</v>
      </c>
      <c r="D8" s="24">
        <v>1940</v>
      </c>
      <c r="F8" s="24">
        <f>F9-F7</f>
        <v>6</v>
      </c>
      <c r="G8" s="24">
        <v>1940</v>
      </c>
    </row>
    <row r="9" spans="1:10" x14ac:dyDescent="0.25">
      <c r="A9" s="15" t="s">
        <v>19</v>
      </c>
      <c r="B9" s="23"/>
      <c r="C9" s="24">
        <v>90</v>
      </c>
      <c r="D9" s="24"/>
      <c r="F9" s="24">
        <v>90</v>
      </c>
      <c r="G9" s="24"/>
      <c r="J9" t="s">
        <v>84</v>
      </c>
    </row>
    <row r="10" spans="1:10" ht="30" x14ac:dyDescent="0.25">
      <c r="A10" s="21" t="s">
        <v>20</v>
      </c>
      <c r="B10" s="23"/>
      <c r="C10" s="24">
        <f>90*C7/C9</f>
        <v>84</v>
      </c>
      <c r="D10" s="24"/>
      <c r="F10" s="24">
        <f>90*F7/F9</f>
        <v>84</v>
      </c>
      <c r="G10" s="24"/>
    </row>
    <row r="11" spans="1:10" x14ac:dyDescent="0.25">
      <c r="A11" s="15"/>
      <c r="B11" s="25"/>
      <c r="C11" s="26">
        <f>C10%</f>
        <v>0.84</v>
      </c>
      <c r="D11" s="26"/>
      <c r="F11" s="26">
        <f>F10%</f>
        <v>0.84</v>
      </c>
      <c r="G11" s="26"/>
    </row>
    <row r="12" spans="1:10" x14ac:dyDescent="0.25">
      <c r="A12" s="15" t="s">
        <v>21</v>
      </c>
      <c r="B12" s="18"/>
      <c r="C12" s="19">
        <f>C6*C11</f>
        <v>2268</v>
      </c>
      <c r="D12" s="22"/>
      <c r="F12" s="19">
        <f>F6*F11</f>
        <v>2268</v>
      </c>
      <c r="G12" s="22"/>
    </row>
    <row r="13" spans="1:10" x14ac:dyDescent="0.25">
      <c r="A13" s="15" t="s">
        <v>22</v>
      </c>
      <c r="B13" s="18"/>
      <c r="C13" s="19">
        <f>C6-C12</f>
        <v>432</v>
      </c>
      <c r="D13" s="22"/>
      <c r="F13" s="19">
        <f>F6-F12</f>
        <v>432</v>
      </c>
      <c r="G13" s="22"/>
    </row>
    <row r="14" spans="1:10" x14ac:dyDescent="0.25">
      <c r="A14" s="15" t="s">
        <v>15</v>
      </c>
      <c r="B14" s="18"/>
      <c r="C14" s="19">
        <f>C5</f>
        <v>39600</v>
      </c>
      <c r="D14" s="22"/>
      <c r="F14" s="19">
        <f>F5</f>
        <v>39600</v>
      </c>
      <c r="G14" s="22"/>
    </row>
    <row r="15" spans="1:10" x14ac:dyDescent="0.25">
      <c r="B15" s="18"/>
      <c r="C15" s="19"/>
      <c r="D15" s="22"/>
      <c r="F15" s="19"/>
      <c r="G15" s="22"/>
    </row>
    <row r="16" spans="1:10" x14ac:dyDescent="0.25">
      <c r="A16" s="27" t="s">
        <v>23</v>
      </c>
      <c r="B16" s="28"/>
      <c r="C16" s="20">
        <f>C14+C13</f>
        <v>40032</v>
      </c>
      <c r="D16" s="22">
        <v>2000</v>
      </c>
      <c r="F16" s="20">
        <f>F14+F13</f>
        <v>40032</v>
      </c>
      <c r="G16" s="22">
        <v>2000</v>
      </c>
    </row>
    <row r="17" spans="1:9" x14ac:dyDescent="0.25">
      <c r="A17" t="s">
        <v>86</v>
      </c>
      <c r="B17" s="23"/>
      <c r="C17" s="24">
        <v>13</v>
      </c>
      <c r="D17" s="24" t="s">
        <v>94</v>
      </c>
      <c r="F17" s="24">
        <v>15</v>
      </c>
      <c r="G17" s="24" t="s">
        <v>94</v>
      </c>
    </row>
    <row r="18" spans="1:9" x14ac:dyDescent="0.25">
      <c r="A18" s="71" t="str">
        <f>E3</f>
        <v>ACA</v>
      </c>
      <c r="B18" s="7"/>
      <c r="C18" s="29">
        <v>496</v>
      </c>
      <c r="D18" s="29">
        <v>496</v>
      </c>
      <c r="F18" s="29">
        <v>497</v>
      </c>
      <c r="G18" s="29">
        <v>497</v>
      </c>
      <c r="I18" t="s">
        <v>95</v>
      </c>
    </row>
    <row r="19" spans="1:9" x14ac:dyDescent="0.25">
      <c r="A19" s="15" t="s">
        <v>73</v>
      </c>
      <c r="B19" s="6"/>
      <c r="C19" s="30">
        <f>C18*C16</f>
        <v>19855872</v>
      </c>
      <c r="D19" s="30">
        <f>D18*D16</f>
        <v>992000</v>
      </c>
      <c r="E19" s="65">
        <f>C19+D19</f>
        <v>20847872</v>
      </c>
      <c r="F19" s="30">
        <f>F18*F16</f>
        <v>19895904</v>
      </c>
      <c r="G19" s="30">
        <f>G18*G16</f>
        <v>994000</v>
      </c>
      <c r="H19" s="72">
        <f>F19+G19</f>
        <v>20889904</v>
      </c>
      <c r="I19" s="65">
        <f>E19+H19</f>
        <v>41737776</v>
      </c>
    </row>
    <row r="20" spans="1:9" x14ac:dyDescent="0.25">
      <c r="A20" s="15" t="s">
        <v>24</v>
      </c>
      <c r="C20" s="31">
        <f>C19*90%</f>
        <v>17870284.800000001</v>
      </c>
      <c r="D20" s="31">
        <f>D19*90%</f>
        <v>892800</v>
      </c>
      <c r="E20" s="65">
        <f t="shared" ref="E20:E21" si="0">C20+D20</f>
        <v>18763084.800000001</v>
      </c>
      <c r="F20" s="31">
        <f>F19*90%</f>
        <v>17906313.600000001</v>
      </c>
      <c r="G20" s="31">
        <f>G19*90%</f>
        <v>894600</v>
      </c>
      <c r="H20" s="72">
        <f t="shared" ref="H20:H21" si="1">F20+G20</f>
        <v>18800913.600000001</v>
      </c>
      <c r="I20" s="65">
        <f t="shared" ref="I20:I21" si="2">E20+H20</f>
        <v>37563998.400000006</v>
      </c>
    </row>
    <row r="21" spans="1:9" x14ac:dyDescent="0.25">
      <c r="A21" s="15" t="s">
        <v>25</v>
      </c>
      <c r="C21" s="31">
        <f>C19*80%</f>
        <v>15884697.600000001</v>
      </c>
      <c r="D21" s="31">
        <f>D19*80%</f>
        <v>793600</v>
      </c>
      <c r="E21" s="65">
        <f t="shared" si="0"/>
        <v>16678297.600000001</v>
      </c>
      <c r="F21" s="31">
        <f>F19*80%</f>
        <v>15916723.200000001</v>
      </c>
      <c r="G21" s="31">
        <f>G19*80%</f>
        <v>795200</v>
      </c>
      <c r="H21" s="72">
        <f t="shared" si="1"/>
        <v>16711923.200000001</v>
      </c>
      <c r="I21" s="65">
        <f t="shared" si="2"/>
        <v>33390220.800000004</v>
      </c>
    </row>
    <row r="22" spans="1:9" x14ac:dyDescent="0.25">
      <c r="A22" s="15"/>
      <c r="D22" s="24"/>
      <c r="G22" s="24"/>
    </row>
    <row r="23" spans="1:9" x14ac:dyDescent="0.25">
      <c r="A23" s="32" t="s">
        <v>26</v>
      </c>
      <c r="B23" s="33"/>
      <c r="C23" s="34">
        <f>C4*C18</f>
        <v>1339200</v>
      </c>
      <c r="D23" s="34"/>
      <c r="F23" s="34">
        <f>F4*F18</f>
        <v>1341900</v>
      </c>
      <c r="G23" s="34"/>
    </row>
    <row r="24" spans="1:9" x14ac:dyDescent="0.25">
      <c r="A24" s="15" t="s">
        <v>27</v>
      </c>
    </row>
    <row r="25" spans="1:9" x14ac:dyDescent="0.25">
      <c r="A25" s="35" t="s">
        <v>28</v>
      </c>
      <c r="B25" s="16"/>
      <c r="C25" s="31">
        <f>C19*0.03/12</f>
        <v>49639.68</v>
      </c>
      <c r="D25" s="31"/>
      <c r="E25" s="31"/>
      <c r="F25" s="31">
        <f>F19*0.03/12</f>
        <v>49739.76</v>
      </c>
      <c r="G25" s="31"/>
      <c r="H25" s="31"/>
    </row>
    <row r="26" spans="1:9" x14ac:dyDescent="0.25">
      <c r="C26" s="31"/>
      <c r="D26" s="31"/>
      <c r="F26" s="31"/>
      <c r="G26" s="31"/>
    </row>
    <row r="27" spans="1:9" x14ac:dyDescent="0.25">
      <c r="C27" s="31"/>
      <c r="D27" s="31"/>
      <c r="F27" s="31"/>
      <c r="G27" s="31"/>
    </row>
    <row r="28" spans="1:9" x14ac:dyDescent="0.25">
      <c r="C28"/>
      <c r="D28"/>
      <c r="F28"/>
      <c r="G28"/>
    </row>
    <row r="29" spans="1:9" x14ac:dyDescent="0.25">
      <c r="C29"/>
      <c r="D29"/>
      <c r="F29"/>
      <c r="G29"/>
    </row>
    <row r="30" spans="1:9" x14ac:dyDescent="0.25">
      <c r="C30"/>
      <c r="D30"/>
      <c r="F30"/>
      <c r="G30"/>
    </row>
    <row r="31" spans="1:9" x14ac:dyDescent="0.25">
      <c r="C31"/>
      <c r="D31"/>
      <c r="F31"/>
      <c r="G31"/>
    </row>
    <row r="32" spans="1:9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1"/>
  <sheetViews>
    <sheetView workbookViewId="0">
      <selection activeCell="N6" sqref="N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355</v>
      </c>
      <c r="C2" s="4">
        <f t="shared" ref="C2:C16" si="1">B2*1.2</f>
        <v>426</v>
      </c>
      <c r="D2" s="4">
        <f t="shared" ref="D2:D16" si="2">C2*1.2</f>
        <v>511.2</v>
      </c>
      <c r="E2" s="5">
        <f t="shared" ref="E2:E16" si="3">R2</f>
        <v>11490000</v>
      </c>
      <c r="F2" s="75">
        <f t="shared" ref="F2:F15" si="4">ROUND((E2/B2),0)</f>
        <v>32366</v>
      </c>
      <c r="G2" s="75">
        <f t="shared" ref="G2:G15" si="5">ROUND((E2/C2),0)</f>
        <v>26972</v>
      </c>
      <c r="H2" s="75">
        <f t="shared" ref="H2:H15" si="6">ROUND((E2/D2),0)</f>
        <v>22477</v>
      </c>
      <c r="I2" s="75">
        <f t="shared" ref="I2:I15" si="7">T2</f>
        <v>0</v>
      </c>
      <c r="J2" s="75">
        <f t="shared" ref="J2:J15" si="8">U2</f>
        <v>0</v>
      </c>
      <c r="K2" s="76"/>
      <c r="L2" s="76"/>
      <c r="M2" s="76"/>
      <c r="N2" s="76"/>
      <c r="O2" s="76">
        <v>0</v>
      </c>
      <c r="P2" s="76">
        <f t="shared" ref="P2:P9" si="9">O2/1.2</f>
        <v>0</v>
      </c>
      <c r="Q2" s="76">
        <v>355</v>
      </c>
      <c r="R2" s="77">
        <v>11490000</v>
      </c>
      <c r="S2" s="77" t="s">
        <v>87</v>
      </c>
    </row>
    <row r="3" spans="1:19" x14ac:dyDescent="0.25">
      <c r="A3" s="4">
        <v>2</v>
      </c>
      <c r="B3" s="4">
        <f t="shared" si="0"/>
        <v>938</v>
      </c>
      <c r="C3" s="4">
        <f t="shared" si="1"/>
        <v>1125.5999999999999</v>
      </c>
      <c r="D3" s="4">
        <f t="shared" si="2"/>
        <v>1350.7199999999998</v>
      </c>
      <c r="E3" s="5">
        <f t="shared" si="3"/>
        <v>40615000</v>
      </c>
      <c r="F3" s="75">
        <f t="shared" si="4"/>
        <v>43300</v>
      </c>
      <c r="G3" s="75">
        <f t="shared" si="5"/>
        <v>36083</v>
      </c>
      <c r="H3" s="75">
        <f t="shared" si="6"/>
        <v>30069</v>
      </c>
      <c r="I3" s="75">
        <f t="shared" si="7"/>
        <v>0</v>
      </c>
      <c r="J3" s="75">
        <f t="shared" si="8"/>
        <v>0</v>
      </c>
      <c r="K3" s="76"/>
      <c r="L3" s="76"/>
      <c r="M3" s="76"/>
      <c r="N3" s="76"/>
      <c r="O3" s="76">
        <v>0</v>
      </c>
      <c r="P3" s="76">
        <f t="shared" si="9"/>
        <v>0</v>
      </c>
      <c r="Q3" s="76">
        <v>938</v>
      </c>
      <c r="R3" s="77">
        <v>40615000</v>
      </c>
      <c r="S3" s="77" t="s">
        <v>88</v>
      </c>
    </row>
    <row r="4" spans="1:19" x14ac:dyDescent="0.25">
      <c r="A4" s="4">
        <v>3</v>
      </c>
      <c r="B4" s="4">
        <f t="shared" si="0"/>
        <v>110.83333333333334</v>
      </c>
      <c r="C4" s="4">
        <f t="shared" si="1"/>
        <v>133</v>
      </c>
      <c r="D4" s="4">
        <f t="shared" si="2"/>
        <v>159.6</v>
      </c>
      <c r="E4" s="5">
        <f t="shared" si="3"/>
        <v>4800000</v>
      </c>
      <c r="F4" s="75">
        <f t="shared" si="4"/>
        <v>43308</v>
      </c>
      <c r="G4" s="75">
        <f t="shared" si="5"/>
        <v>36090</v>
      </c>
      <c r="H4" s="75">
        <f t="shared" si="6"/>
        <v>30075</v>
      </c>
      <c r="I4" s="75">
        <f t="shared" si="7"/>
        <v>0</v>
      </c>
      <c r="J4" s="75">
        <f t="shared" si="8"/>
        <v>0</v>
      </c>
      <c r="K4" s="76"/>
      <c r="L4" s="76"/>
      <c r="M4" s="76"/>
      <c r="N4" s="76"/>
      <c r="O4" s="76">
        <v>0</v>
      </c>
      <c r="P4" s="76">
        <v>133</v>
      </c>
      <c r="Q4" s="76">
        <f t="shared" ref="Q4:Q6" si="10">P4/1.2</f>
        <v>110.83333333333334</v>
      </c>
      <c r="R4" s="77">
        <v>4800000</v>
      </c>
      <c r="S4" s="77" t="s">
        <v>96</v>
      </c>
    </row>
    <row r="5" spans="1:19" x14ac:dyDescent="0.25">
      <c r="A5" s="4">
        <v>4</v>
      </c>
      <c r="B5" s="4">
        <f t="shared" si="0"/>
        <v>187.5</v>
      </c>
      <c r="C5" s="4">
        <f t="shared" si="1"/>
        <v>225</v>
      </c>
      <c r="D5" s="4">
        <f t="shared" si="2"/>
        <v>270</v>
      </c>
      <c r="E5" s="5">
        <f t="shared" si="3"/>
        <v>8100000</v>
      </c>
      <c r="F5" s="75">
        <f t="shared" si="4"/>
        <v>43200</v>
      </c>
      <c r="G5" s="75">
        <f t="shared" si="5"/>
        <v>36000</v>
      </c>
      <c r="H5" s="75">
        <f t="shared" si="6"/>
        <v>30000</v>
      </c>
      <c r="I5" s="75">
        <f t="shared" si="7"/>
        <v>0</v>
      </c>
      <c r="J5" s="75">
        <f t="shared" si="8"/>
        <v>0</v>
      </c>
      <c r="K5" s="76"/>
      <c r="L5" s="76"/>
      <c r="M5" s="76"/>
      <c r="N5" s="76"/>
      <c r="O5" s="76">
        <v>0</v>
      </c>
      <c r="P5" s="76">
        <v>225</v>
      </c>
      <c r="Q5" s="76">
        <f t="shared" si="10"/>
        <v>187.5</v>
      </c>
      <c r="R5" s="77">
        <v>8100000</v>
      </c>
      <c r="S5" s="77" t="s">
        <v>97</v>
      </c>
    </row>
    <row r="6" spans="1:19" x14ac:dyDescent="0.25">
      <c r="A6" s="4">
        <v>5</v>
      </c>
      <c r="B6" s="4">
        <f t="shared" si="0"/>
        <v>140</v>
      </c>
      <c r="C6" s="4">
        <f t="shared" si="1"/>
        <v>168</v>
      </c>
      <c r="D6" s="4">
        <f t="shared" si="2"/>
        <v>201.6</v>
      </c>
      <c r="E6" s="5">
        <f t="shared" si="3"/>
        <v>5100000</v>
      </c>
      <c r="F6" s="75">
        <f t="shared" si="4"/>
        <v>36429</v>
      </c>
      <c r="G6" s="75">
        <f t="shared" si="5"/>
        <v>30357</v>
      </c>
      <c r="H6" s="75">
        <f t="shared" si="6"/>
        <v>25298</v>
      </c>
      <c r="I6" s="75">
        <f t="shared" si="7"/>
        <v>0</v>
      </c>
      <c r="J6" s="75">
        <f t="shared" si="8"/>
        <v>0</v>
      </c>
      <c r="K6" s="76"/>
      <c r="L6" s="76"/>
      <c r="M6" s="76"/>
      <c r="N6" s="76"/>
      <c r="O6" s="76">
        <v>0</v>
      </c>
      <c r="P6" s="76">
        <v>168</v>
      </c>
      <c r="Q6" s="76">
        <f t="shared" si="10"/>
        <v>140</v>
      </c>
      <c r="R6" s="77">
        <v>5100000</v>
      </c>
      <c r="S6" s="77" t="s">
        <v>98</v>
      </c>
    </row>
    <row r="7" spans="1:19" x14ac:dyDescent="0.25">
      <c r="A7" s="4">
        <v>6</v>
      </c>
      <c r="B7" s="4">
        <f t="shared" si="0"/>
        <v>750</v>
      </c>
      <c r="C7" s="4">
        <f t="shared" si="1"/>
        <v>900</v>
      </c>
      <c r="D7" s="4">
        <f t="shared" si="2"/>
        <v>1080</v>
      </c>
      <c r="E7" s="5">
        <f t="shared" si="3"/>
        <v>37000000</v>
      </c>
      <c r="F7" s="75">
        <f t="shared" si="4"/>
        <v>49333</v>
      </c>
      <c r="G7" s="75">
        <f t="shared" si="5"/>
        <v>41111</v>
      </c>
      <c r="H7" s="75">
        <f t="shared" si="6"/>
        <v>34259</v>
      </c>
      <c r="I7" s="75">
        <f t="shared" si="7"/>
        <v>0</v>
      </c>
      <c r="J7" s="75">
        <f t="shared" si="8"/>
        <v>0</v>
      </c>
      <c r="K7" s="76"/>
      <c r="L7" s="76"/>
      <c r="M7" s="76"/>
      <c r="N7" s="76"/>
      <c r="O7" s="76">
        <v>0</v>
      </c>
      <c r="P7" s="76">
        <f t="shared" ref="P7:P8" si="11">O7/1.2</f>
        <v>0</v>
      </c>
      <c r="Q7" s="76">
        <v>750</v>
      </c>
      <c r="R7" s="77">
        <v>37000000</v>
      </c>
      <c r="S7" s="77" t="s">
        <v>99</v>
      </c>
    </row>
    <row r="8" spans="1:19" x14ac:dyDescent="0.25">
      <c r="A8" s="4">
        <v>7</v>
      </c>
      <c r="B8" s="4">
        <f t="shared" si="0"/>
        <v>565</v>
      </c>
      <c r="C8" s="4">
        <f t="shared" si="1"/>
        <v>678</v>
      </c>
      <c r="D8" s="4">
        <f t="shared" si="2"/>
        <v>813.6</v>
      </c>
      <c r="E8" s="5">
        <f t="shared" si="3"/>
        <v>20800000</v>
      </c>
      <c r="F8" s="73">
        <f t="shared" si="4"/>
        <v>36814</v>
      </c>
      <c r="G8" s="73">
        <f t="shared" si="5"/>
        <v>30678</v>
      </c>
      <c r="H8" s="73">
        <f t="shared" si="6"/>
        <v>25565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11"/>
        <v>0</v>
      </c>
      <c r="Q8" s="7">
        <v>565</v>
      </c>
      <c r="R8" s="74">
        <v>20800000</v>
      </c>
      <c r="S8" s="74" t="s">
        <v>100</v>
      </c>
    </row>
    <row r="9" spans="1:19" x14ac:dyDescent="0.25">
      <c r="A9" s="4">
        <v>8</v>
      </c>
      <c r="B9" s="4">
        <f t="shared" si="0"/>
        <v>990</v>
      </c>
      <c r="C9" s="4">
        <f t="shared" si="1"/>
        <v>1188</v>
      </c>
      <c r="D9" s="4">
        <f t="shared" si="2"/>
        <v>1425.6</v>
      </c>
      <c r="E9" s="5">
        <f t="shared" si="3"/>
        <v>42500000</v>
      </c>
      <c r="F9" s="75">
        <f t="shared" si="4"/>
        <v>42929</v>
      </c>
      <c r="G9" s="75">
        <f t="shared" si="5"/>
        <v>35774</v>
      </c>
      <c r="H9" s="75">
        <f t="shared" si="6"/>
        <v>29812</v>
      </c>
      <c r="I9" s="75">
        <f t="shared" si="7"/>
        <v>0</v>
      </c>
      <c r="J9" s="75">
        <f t="shared" si="8"/>
        <v>0</v>
      </c>
      <c r="K9" s="76"/>
      <c r="L9" s="76"/>
      <c r="M9" s="76"/>
      <c r="N9" s="76"/>
      <c r="O9" s="76">
        <v>0</v>
      </c>
      <c r="P9" s="76">
        <f t="shared" si="9"/>
        <v>0</v>
      </c>
      <c r="Q9" s="76">
        <v>990</v>
      </c>
      <c r="R9" s="77">
        <v>42500000</v>
      </c>
      <c r="S9" s="77" t="s">
        <v>101</v>
      </c>
    </row>
    <row r="10" spans="1:19" x14ac:dyDescent="0.25">
      <c r="A10" s="4">
        <v>9</v>
      </c>
      <c r="B10" s="4">
        <f t="shared" si="0"/>
        <v>938.62079999999992</v>
      </c>
      <c r="C10" s="4">
        <f t="shared" si="1"/>
        <v>1126.3449599999999</v>
      </c>
      <c r="D10" s="4">
        <f t="shared" si="2"/>
        <v>1351.6139519999999</v>
      </c>
      <c r="E10" s="5">
        <f t="shared" si="3"/>
        <v>35500000</v>
      </c>
      <c r="F10" s="73">
        <f t="shared" si="4"/>
        <v>37821</v>
      </c>
      <c r="G10" s="73">
        <f t="shared" si="5"/>
        <v>31518</v>
      </c>
      <c r="H10" s="73">
        <f t="shared" si="6"/>
        <v>26265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>104.64*10.764</f>
        <v>1126.3449599999999</v>
      </c>
      <c r="Q10" s="7">
        <f t="shared" ref="Q10" si="12">P10/1.2</f>
        <v>938.62079999999992</v>
      </c>
      <c r="R10" s="74">
        <v>35500000</v>
      </c>
      <c r="S10" s="74" t="s">
        <v>102</v>
      </c>
    </row>
    <row r="11" spans="1:19" x14ac:dyDescent="0.25">
      <c r="A11" s="4">
        <v>10</v>
      </c>
      <c r="B11" s="4">
        <f t="shared" si="0"/>
        <v>2900</v>
      </c>
      <c r="C11" s="4">
        <f t="shared" si="1"/>
        <v>3480</v>
      </c>
      <c r="D11" s="4">
        <f t="shared" si="2"/>
        <v>4176</v>
      </c>
      <c r="E11" s="5">
        <f t="shared" si="3"/>
        <v>275000000</v>
      </c>
      <c r="F11" s="75">
        <f t="shared" si="4"/>
        <v>94828</v>
      </c>
      <c r="G11" s="75">
        <f t="shared" si="5"/>
        <v>79023</v>
      </c>
      <c r="H11" s="75">
        <f t="shared" si="6"/>
        <v>65852</v>
      </c>
      <c r="I11" s="75">
        <f t="shared" si="7"/>
        <v>0</v>
      </c>
      <c r="J11" s="75">
        <f t="shared" si="8"/>
        <v>0</v>
      </c>
      <c r="K11" s="76"/>
      <c r="L11" s="76"/>
      <c r="M11" s="76"/>
      <c r="N11" s="76"/>
      <c r="O11" s="76">
        <v>0</v>
      </c>
      <c r="P11" s="76">
        <f t="shared" ref="P11:P13" si="13">O11/1.2</f>
        <v>0</v>
      </c>
      <c r="Q11" s="76">
        <v>2900</v>
      </c>
      <c r="R11" s="77">
        <v>275000000</v>
      </c>
      <c r="S11" s="77" t="s">
        <v>103</v>
      </c>
    </row>
    <row r="12" spans="1:19" x14ac:dyDescent="0.25">
      <c r="A12" s="4">
        <v>11</v>
      </c>
      <c r="B12" s="4">
        <f t="shared" si="0"/>
        <v>320</v>
      </c>
      <c r="C12" s="4">
        <f t="shared" si="1"/>
        <v>384</v>
      </c>
      <c r="D12" s="4">
        <f t="shared" si="2"/>
        <v>460.79999999999995</v>
      </c>
      <c r="E12" s="5">
        <f t="shared" si="3"/>
        <v>15000000</v>
      </c>
      <c r="F12" s="4">
        <f t="shared" si="4"/>
        <v>46875</v>
      </c>
      <c r="G12" s="4">
        <f t="shared" si="5"/>
        <v>39063</v>
      </c>
      <c r="H12" s="4">
        <f t="shared" si="6"/>
        <v>32552</v>
      </c>
      <c r="I12" s="4">
        <f t="shared" si="7"/>
        <v>0</v>
      </c>
      <c r="J12" s="4">
        <f t="shared" si="8"/>
        <v>0</v>
      </c>
      <c r="O12">
        <v>0</v>
      </c>
      <c r="P12">
        <f t="shared" si="13"/>
        <v>0</v>
      </c>
      <c r="Q12">
        <v>320</v>
      </c>
      <c r="R12" s="2">
        <v>15000000</v>
      </c>
      <c r="S12" s="2"/>
    </row>
    <row r="13" spans="1:19" x14ac:dyDescent="0.25">
      <c r="A13" s="4">
        <v>12</v>
      </c>
      <c r="B13" s="4">
        <f t="shared" si="0"/>
        <v>300</v>
      </c>
      <c r="C13" s="4">
        <f t="shared" si="1"/>
        <v>360</v>
      </c>
      <c r="D13" s="4">
        <f t="shared" si="2"/>
        <v>432</v>
      </c>
      <c r="E13" s="5">
        <f t="shared" si="3"/>
        <v>12000000</v>
      </c>
      <c r="F13" s="73">
        <f t="shared" si="4"/>
        <v>40000</v>
      </c>
      <c r="G13" s="73">
        <f t="shared" si="5"/>
        <v>33333</v>
      </c>
      <c r="H13" s="73">
        <f t="shared" si="6"/>
        <v>27778</v>
      </c>
      <c r="I13" s="73">
        <f t="shared" si="7"/>
        <v>0</v>
      </c>
      <c r="J13" s="73">
        <f t="shared" si="8"/>
        <v>0</v>
      </c>
      <c r="K13" s="7"/>
      <c r="L13" s="7"/>
      <c r="M13" s="7"/>
      <c r="N13" s="7"/>
      <c r="O13" s="7">
        <v>0</v>
      </c>
      <c r="P13" s="7">
        <f t="shared" si="13"/>
        <v>0</v>
      </c>
      <c r="Q13" s="7">
        <v>300</v>
      </c>
      <c r="R13" s="74">
        <v>12000000</v>
      </c>
      <c r="S13" s="2"/>
    </row>
    <row r="14" spans="1:19" x14ac:dyDescent="0.25">
      <c r="A14" s="4">
        <v>13</v>
      </c>
      <c r="B14" s="4">
        <f t="shared" si="0"/>
        <v>1233.3333333333335</v>
      </c>
      <c r="C14" s="4">
        <f t="shared" si="1"/>
        <v>1480.0000000000002</v>
      </c>
      <c r="D14" s="4">
        <f t="shared" si="2"/>
        <v>1776.0000000000002</v>
      </c>
      <c r="E14" s="5">
        <f t="shared" si="3"/>
        <v>50000000</v>
      </c>
      <c r="F14" s="75">
        <f t="shared" si="4"/>
        <v>40541</v>
      </c>
      <c r="G14" s="75">
        <f t="shared" si="5"/>
        <v>33784</v>
      </c>
      <c r="H14" s="75">
        <f t="shared" si="6"/>
        <v>28153</v>
      </c>
      <c r="I14" s="75">
        <f t="shared" si="7"/>
        <v>0</v>
      </c>
      <c r="J14" s="75">
        <f t="shared" si="8"/>
        <v>0</v>
      </c>
      <c r="K14" s="76"/>
      <c r="L14" s="76"/>
      <c r="M14" s="76"/>
      <c r="N14" s="76"/>
      <c r="O14" s="76">
        <v>0</v>
      </c>
      <c r="P14" s="76">
        <v>1480</v>
      </c>
      <c r="Q14" s="76">
        <f t="shared" ref="Q14:Q15" si="14">P14/1.2</f>
        <v>1233.3333333333335</v>
      </c>
      <c r="R14" s="77">
        <v>50000000</v>
      </c>
      <c r="S14" s="2"/>
    </row>
    <row r="15" spans="1:19" x14ac:dyDescent="0.25">
      <c r="A15" s="4">
        <v>14</v>
      </c>
      <c r="B15" s="4">
        <f t="shared" si="0"/>
        <v>354.16666666666669</v>
      </c>
      <c r="C15" s="4">
        <f t="shared" si="1"/>
        <v>425</v>
      </c>
      <c r="D15" s="4">
        <f t="shared" si="2"/>
        <v>510</v>
      </c>
      <c r="E15" s="5">
        <f t="shared" si="3"/>
        <v>15500000</v>
      </c>
      <c r="F15" s="73">
        <f t="shared" si="4"/>
        <v>43765</v>
      </c>
      <c r="G15" s="73">
        <f t="shared" si="5"/>
        <v>36471</v>
      </c>
      <c r="H15" s="73">
        <f t="shared" si="6"/>
        <v>30392</v>
      </c>
      <c r="I15" s="73">
        <f t="shared" si="7"/>
        <v>0</v>
      </c>
      <c r="J15" s="73">
        <f t="shared" si="8"/>
        <v>0</v>
      </c>
      <c r="K15" s="7"/>
      <c r="L15" s="7"/>
      <c r="M15" s="7"/>
      <c r="N15" s="7"/>
      <c r="O15" s="7">
        <v>0</v>
      </c>
      <c r="P15" s="7">
        <v>425</v>
      </c>
      <c r="Q15" s="7">
        <f t="shared" si="14"/>
        <v>354.16666666666669</v>
      </c>
      <c r="R15" s="74">
        <v>15500000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5">ROUND((E16/B16),0)</f>
        <v>#DIV/0!</v>
      </c>
      <c r="G16" s="4" t="e">
        <f t="shared" ref="G16" si="16">ROUND((E16/C16),0)</f>
        <v>#DIV/0!</v>
      </c>
      <c r="H16" s="4" t="e">
        <f t="shared" ref="H16" si="17">ROUND((E16/D16),0)</f>
        <v>#DIV/0!</v>
      </c>
      <c r="I16" s="4">
        <f t="shared" ref="I16" si="18">T16</f>
        <v>0</v>
      </c>
      <c r="J16" s="4">
        <f t="shared" ref="J16" si="19">U16</f>
        <v>0</v>
      </c>
      <c r="O16">
        <v>0</v>
      </c>
      <c r="P16">
        <f t="shared" ref="P16" si="20">O16/1.2</f>
        <v>0</v>
      </c>
      <c r="Q16">
        <f t="shared" ref="Q16" si="21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2">Q17</f>
        <v>0</v>
      </c>
      <c r="C17" s="4">
        <f t="shared" ref="C17:C21" si="23">B17*1.2</f>
        <v>0</v>
      </c>
      <c r="D17" s="4">
        <f t="shared" ref="D17:D21" si="24">C17*1.2</f>
        <v>0</v>
      </c>
      <c r="E17" s="5">
        <f t="shared" ref="E17:E21" si="25">R17</f>
        <v>0</v>
      </c>
      <c r="F17" s="4" t="e">
        <f t="shared" ref="F17" si="26">ROUND((E17/B17),0)</f>
        <v>#DIV/0!</v>
      </c>
      <c r="G17" s="4" t="e">
        <f t="shared" ref="G17" si="27">ROUND((E17/C17),0)</f>
        <v>#DIV/0!</v>
      </c>
      <c r="H17" s="4" t="e">
        <f t="shared" ref="H17" si="28">ROUND((E17/D17),0)</f>
        <v>#DIV/0!</v>
      </c>
      <c r="I17" s="4">
        <f t="shared" ref="I17" si="29">T17</f>
        <v>0</v>
      </c>
      <c r="J17" s="4">
        <f t="shared" ref="J17" si="30">U17</f>
        <v>0</v>
      </c>
      <c r="O17">
        <v>0</v>
      </c>
      <c r="P17">
        <f t="shared" ref="P17" si="31">O17/1.2</f>
        <v>0</v>
      </c>
      <c r="Q17">
        <f t="shared" ref="Q17" si="32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2"/>
        <v>0</v>
      </c>
      <c r="C18" s="4">
        <f t="shared" si="23"/>
        <v>0</v>
      </c>
      <c r="D18" s="4">
        <f t="shared" si="24"/>
        <v>0</v>
      </c>
      <c r="E18" s="5">
        <f t="shared" si="25"/>
        <v>0</v>
      </c>
      <c r="F18" s="4" t="e">
        <f t="shared" ref="F18:F21" si="33">ROUND((E18/B18),0)</f>
        <v>#DIV/0!</v>
      </c>
      <c r="G18" s="4" t="e">
        <f t="shared" ref="G18:G21" si="34">ROUND((E18/C18),0)</f>
        <v>#DIV/0!</v>
      </c>
      <c r="H18" s="4" t="e">
        <f t="shared" ref="H18:H21" si="35">ROUND((E18/D18),0)</f>
        <v>#DIV/0!</v>
      </c>
      <c r="I18" s="4">
        <f t="shared" ref="I18:J21" si="36">T18</f>
        <v>0</v>
      </c>
      <c r="J18" s="4">
        <f t="shared" si="36"/>
        <v>0</v>
      </c>
      <c r="O18">
        <v>0</v>
      </c>
      <c r="P18">
        <f t="shared" ref="P18" si="37">O18/1.2</f>
        <v>0</v>
      </c>
      <c r="Q18">
        <f t="shared" ref="Q18:Q21" si="38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4" t="e">
        <f t="shared" si="33"/>
        <v>#DIV/0!</v>
      </c>
      <c r="G19" s="4" t="e">
        <f t="shared" si="34"/>
        <v>#DIV/0!</v>
      </c>
      <c r="H19" s="4" t="e">
        <f t="shared" si="35"/>
        <v>#DIV/0!</v>
      </c>
      <c r="I19" s="4">
        <f t="shared" si="36"/>
        <v>0</v>
      </c>
      <c r="J19" s="4">
        <f t="shared" si="36"/>
        <v>0</v>
      </c>
      <c r="O19">
        <v>0</v>
      </c>
      <c r="P19">
        <f>O19/1.2</f>
        <v>0</v>
      </c>
      <c r="Q19">
        <f t="shared" si="38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9">Q20</f>
        <v>0</v>
      </c>
      <c r="C20" s="4">
        <f t="shared" ref="C20" si="40">B20*1.2</f>
        <v>0</v>
      </c>
      <c r="D20" s="4">
        <f t="shared" ref="D20" si="41">C20*1.2</f>
        <v>0</v>
      </c>
      <c r="E20" s="5">
        <f t="shared" ref="E20" si="42">R20</f>
        <v>0</v>
      </c>
      <c r="F20" s="4" t="e">
        <f t="shared" ref="F20" si="43">ROUND((E20/B20),0)</f>
        <v>#DIV/0!</v>
      </c>
      <c r="G20" s="4" t="e">
        <f t="shared" ref="G20" si="44">ROUND((E20/C20),0)</f>
        <v>#DIV/0!</v>
      </c>
      <c r="H20" s="4" t="e">
        <f t="shared" ref="H20" si="45">ROUND((E20/D20),0)</f>
        <v>#DIV/0!</v>
      </c>
      <c r="I20" s="4">
        <f t="shared" ref="I20" si="46">T20</f>
        <v>0</v>
      </c>
      <c r="J20" s="4">
        <f t="shared" ref="J20" si="47">U20</f>
        <v>0</v>
      </c>
      <c r="O20">
        <v>0</v>
      </c>
      <c r="P20">
        <f t="shared" ref="P20" si="48">O20/1.2</f>
        <v>0</v>
      </c>
      <c r="Q20">
        <f t="shared" ref="Q20" si="49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4" t="e">
        <f t="shared" si="33"/>
        <v>#DIV/0!</v>
      </c>
      <c r="G21" s="4" t="e">
        <f t="shared" si="34"/>
        <v>#DIV/0!</v>
      </c>
      <c r="H21" s="4" t="e">
        <f t="shared" si="35"/>
        <v>#DIV/0!</v>
      </c>
      <c r="I21" s="4">
        <f t="shared" si="36"/>
        <v>0</v>
      </c>
      <c r="J21" s="4">
        <f t="shared" si="36"/>
        <v>0</v>
      </c>
      <c r="O21">
        <v>0</v>
      </c>
      <c r="P21">
        <f>O21/1.2</f>
        <v>0</v>
      </c>
      <c r="Q21">
        <f t="shared" si="38"/>
        <v>0</v>
      </c>
      <c r="R21" s="2">
        <v>0</v>
      </c>
      <c r="S21" s="2"/>
    </row>
    <row r="22" spans="1:19" s="10" customFormat="1" x14ac:dyDescent="0.25">
      <c r="E22" s="10" t="s">
        <v>93</v>
      </c>
    </row>
    <row r="23" spans="1:19" s="10" customFormat="1" x14ac:dyDescent="0.25">
      <c r="E23" s="10">
        <v>13</v>
      </c>
    </row>
    <row r="24" spans="1:19" s="10" customFormat="1" x14ac:dyDescent="0.25">
      <c r="E24" s="10">
        <v>15</v>
      </c>
      <c r="F24" s="68"/>
    </row>
    <row r="25" spans="1:19" s="10" customFormat="1" x14ac:dyDescent="0.25">
      <c r="F25" s="69"/>
    </row>
    <row r="26" spans="1:19" s="10" customFormat="1" x14ac:dyDescent="0.25">
      <c r="F26" s="10" t="s">
        <v>91</v>
      </c>
    </row>
    <row r="27" spans="1:19" s="10" customFormat="1" x14ac:dyDescent="0.25">
      <c r="C27" s="10" t="s">
        <v>90</v>
      </c>
      <c r="F27" s="52" t="s">
        <v>89</v>
      </c>
      <c r="G27" s="52">
        <v>422</v>
      </c>
    </row>
    <row r="28" spans="1:19" s="10" customFormat="1" x14ac:dyDescent="0.25">
      <c r="C28" s="67" t="s">
        <v>74</v>
      </c>
      <c r="D28" s="67" t="s">
        <v>85</v>
      </c>
      <c r="F28" s="52" t="s">
        <v>83</v>
      </c>
      <c r="G28" s="52">
        <v>497</v>
      </c>
    </row>
    <row r="29" spans="1:19" s="10" customFormat="1" x14ac:dyDescent="0.25">
      <c r="C29" s="67" t="s">
        <v>1</v>
      </c>
      <c r="D29" s="67">
        <v>10800000</v>
      </c>
      <c r="F29" s="52" t="s">
        <v>71</v>
      </c>
      <c r="G29" s="52">
        <v>597</v>
      </c>
      <c r="H29" s="10">
        <f>G29/G28</f>
        <v>1.2012072434607646</v>
      </c>
    </row>
    <row r="30" spans="1:19" s="10" customFormat="1" x14ac:dyDescent="0.25">
      <c r="C30" s="67"/>
      <c r="D30" s="67"/>
      <c r="F30" s="52" t="s">
        <v>72</v>
      </c>
      <c r="G30" s="52">
        <v>30000</v>
      </c>
    </row>
    <row r="31" spans="1:19" s="10" customFormat="1" x14ac:dyDescent="0.25">
      <c r="C31" s="10" t="s">
        <v>91</v>
      </c>
      <c r="F31" s="70" t="s">
        <v>73</v>
      </c>
      <c r="G31" s="70">
        <f>G28*G30</f>
        <v>14910000</v>
      </c>
      <c r="H31" s="10">
        <f>G31/D29</f>
        <v>1.3805555555555555</v>
      </c>
    </row>
    <row r="32" spans="1:19" s="10" customFormat="1" x14ac:dyDescent="0.25">
      <c r="C32" s="67" t="s">
        <v>74</v>
      </c>
      <c r="D32" s="67" t="s">
        <v>85</v>
      </c>
      <c r="F32" s="70" t="s">
        <v>24</v>
      </c>
      <c r="G32" s="70">
        <f>G31*90%</f>
        <v>13419000</v>
      </c>
    </row>
    <row r="33" spans="3:8" s="10" customFormat="1" x14ac:dyDescent="0.25">
      <c r="C33" s="67" t="s">
        <v>1</v>
      </c>
      <c r="D33" s="67">
        <v>10900000</v>
      </c>
      <c r="F33" s="70" t="s">
        <v>25</v>
      </c>
      <c r="G33" s="70">
        <f>G31*80%</f>
        <v>11928000</v>
      </c>
    </row>
    <row r="34" spans="3:8" s="10" customFormat="1" x14ac:dyDescent="0.25">
      <c r="C34" s="70"/>
      <c r="D34" s="70"/>
      <c r="F34" s="10" t="s">
        <v>90</v>
      </c>
    </row>
    <row r="35" spans="3:8" s="10" customFormat="1" x14ac:dyDescent="0.25">
      <c r="C35" s="70" t="s">
        <v>92</v>
      </c>
      <c r="D35" s="70">
        <f>D33+D29</f>
        <v>21700000</v>
      </c>
      <c r="F35" s="52" t="s">
        <v>89</v>
      </c>
      <c r="G35" s="52">
        <v>426</v>
      </c>
    </row>
    <row r="36" spans="3:8" s="10" customFormat="1" x14ac:dyDescent="0.25">
      <c r="F36" s="52" t="s">
        <v>83</v>
      </c>
      <c r="G36" s="52">
        <v>496</v>
      </c>
    </row>
    <row r="37" spans="3:8" s="10" customFormat="1" x14ac:dyDescent="0.25">
      <c r="D37" s="10">
        <f>D29/G28</f>
        <v>21730.382293762574</v>
      </c>
      <c r="F37" s="52" t="s">
        <v>71</v>
      </c>
      <c r="G37" s="52">
        <v>595</v>
      </c>
      <c r="H37" s="10">
        <f>G37/G36</f>
        <v>1.1995967741935485</v>
      </c>
    </row>
    <row r="38" spans="3:8" s="10" customFormat="1" x14ac:dyDescent="0.25">
      <c r="F38" s="52" t="s">
        <v>72</v>
      </c>
      <c r="G38" s="52">
        <v>30000</v>
      </c>
    </row>
    <row r="39" spans="3:8" s="10" customFormat="1" x14ac:dyDescent="0.25">
      <c r="F39" s="70" t="s">
        <v>73</v>
      </c>
      <c r="G39" s="70">
        <f>G36*G38</f>
        <v>14880000</v>
      </c>
      <c r="H39" s="10">
        <f>G39/D37</f>
        <v>684.75555555555559</v>
      </c>
    </row>
    <row r="40" spans="3:8" s="10" customFormat="1" x14ac:dyDescent="0.25">
      <c r="F40" s="70" t="s">
        <v>24</v>
      </c>
      <c r="G40" s="70">
        <f>G39*90%</f>
        <v>13392000</v>
      </c>
    </row>
    <row r="41" spans="3:8" x14ac:dyDescent="0.25">
      <c r="F41" s="70" t="s">
        <v>25</v>
      </c>
      <c r="G41" s="70">
        <f>G39*80%</f>
        <v>11904000</v>
      </c>
      <c r="H41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2024-10-16T10:39:43Z</dcterms:modified>
</cp:coreProperties>
</file>