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3"/>
  <workbookPr/>
  <mc:AlternateContent xmlns:mc="http://schemas.openxmlformats.org/markup-compatibility/2006">
    <mc:Choice Requires="x15">
      <x15ac:absPath xmlns:x15ac="http://schemas.microsoft.com/office/spreadsheetml/2010/11/ac" url="F:\Work from home - Vastukala\29.08.2024\010606 - Sagar S Yewale\"/>
    </mc:Choice>
  </mc:AlternateContent>
  <xr:revisionPtr revIDLastSave="0" documentId="13_ncr:1_{F3C3F4B6-9CBE-42C3-86BB-4217721E3115}" xr6:coauthVersionLast="36" xr6:coauthVersionMax="47" xr10:uidLastSave="{00000000-0000-0000-0000-000000000000}"/>
  <bookViews>
    <workbookView xWindow="0" yWindow="0" windowWidth="9165" windowHeight="447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C16" i="23" l="1"/>
  <c r="H12" i="23" l="1"/>
  <c r="H11" i="23"/>
  <c r="G32" i="4"/>
  <c r="Q3" i="4"/>
  <c r="G29" i="4"/>
  <c r="C5" i="25" l="1"/>
  <c r="C4" i="25"/>
  <c r="C3" i="25"/>
  <c r="P2" i="4"/>
  <c r="B2" i="4" s="1"/>
  <c r="C2" i="4" s="1"/>
  <c r="P3" i="4"/>
  <c r="B3" i="4" s="1"/>
  <c r="C3" i="4" s="1"/>
  <c r="D3" i="4" s="1"/>
  <c r="P4" i="4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 s="1"/>
  <c r="B8" i="4" s="1"/>
  <c r="C8" i="4" s="1"/>
  <c r="D8" i="4" s="1"/>
  <c r="P9" i="4"/>
  <c r="Q9" i="4" s="1"/>
  <c r="B9" i="4" s="1"/>
  <c r="C9" i="4" s="1"/>
  <c r="D9" i="4" s="1"/>
  <c r="P10" i="4"/>
  <c r="Q10" i="4" s="1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H4" i="4" s="1"/>
  <c r="E3" i="4"/>
  <c r="E2" i="4"/>
  <c r="H30" i="4"/>
  <c r="G34" i="4"/>
  <c r="C20" i="25"/>
  <c r="C16" i="25"/>
  <c r="C17" i="25" s="1"/>
  <c r="G11" i="4" l="1"/>
  <c r="G15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2" i="4"/>
  <c r="G33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7" i="4"/>
  <c r="H17" i="4" s="1"/>
  <c r="D19" i="4" l="1"/>
  <c r="H19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<sst xmlns="http://schemas.openxmlformats.org/spreadsheetml/2006/main" count="132" uniqueCount="90">
  <si>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</si>
  <si>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</si>
  <si>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</si>
  <si>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</si>
  <si>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</si>
  <si>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</si>
  <si>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</si>
  <si>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</si>
  <si>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</si>
  <si>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</si>
  <si>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</si>
  <si>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</si>
  <si>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</si>
  <si>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</si>
  <si>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</si>
  <si>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</si>
  <si>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</si>
  <si>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</si>
  <si>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</si>
  <si>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</si>
  <si>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</si>
  <si>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</si>
  <si>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</si>
  <si>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</si>
  <si>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</si>
  <si>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</si>
  <si>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</si>
  <si>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</si>
  <si>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</si>
  <si>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</si>
  <si>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</si>
  <si>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</si>
  <si>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</si>
  <si>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</si>
  <si>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</si>
  <si>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</si>
  <si>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</si>
  <si>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</si>
  <si>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</si>
  <si>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</si>
  <si>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</si>
  <si>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</si>
  <si>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</si>
  <si>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</si>
  <si>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</si>
  <si>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</si>
  <si>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</si>
  <si>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</si>
  <si>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</si>
  <si>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</si>
  <si>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</si>
  <si>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</si>
  <si>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</si>
  <si>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</si>
  <si>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</si>
  <si>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</si>
  <si>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</si>
  <si>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</si>
  <si>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</si>
  <si>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</si>
  <si>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</si>
  <si>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</si>
  <si>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</si>
  <si>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</si>
  <si>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</si>
  <si>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</si>
  <si>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</si>
  <si>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</si>
  <si>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</si>
  <si>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</si>
  <si>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</si>
  <si>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</si>
  <si>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</si>
  <si>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</si>
  <si>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</si>
  <si>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</si>
  <si>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</si>
  <si>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</si>
  <si>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</si>
  <si>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</si>
  <si>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</si>
  <si>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</si>
  <si>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</si>
  <si>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</si>
  <si>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FB</t>
  </si>
  <si>
    <t>TERRACE</t>
  </si>
  <si>
    <t>TACA</t>
  </si>
  <si>
    <t>IGR-18.03.24</t>
  </si>
  <si>
    <t>IGR-26.07.23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</si>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</sst>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0" fontId="7" fillId="2" borderId="0" xfId="0" applyFont="1" applyFill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0" fillId="2" borderId="0" xfId="1" applyFont="1" applyFill="1"/>
    <xf numFmtId="164" fontId="2" fillId="0" borderId="0" xfId="1" applyFont="1"/>
    <xf numFmtId="164" fontId="2" fillId="0" borderId="8" xfId="1" applyFont="1" applyBorder="1"/>
    <xf numFmtId="0" fontId="2" fillId="2" borderId="4" xfId="0" applyFont="1" applyFill="1" applyBorder="1"/>
    <xf numFmtId="164" fontId="3" fillId="0" borderId="4" xfId="0" applyNumberFormat="1" applyFont="1" applyBorder="1"/>
    <xf numFmtId="164" fontId="4" fillId="0" borderId="8" xfId="1" applyFont="1" applyBorder="1"/>
    <xf numFmtId="164" fontId="4" fillId="0" borderId="8" xfId="1" applyFont="1" applyBorder="1" applyAlignment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15</xdr:row>
      <xdr:rowOff>76200</xdr:rowOff>
    </xdr:from>
    <xdr:to>
      <xdr:col>10</xdr:col>
      <xdr:colOff>162982</xdr:colOff>
      <xdr:row>39</xdr:row>
      <xdr:rowOff>143576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4BA14E-E114-48D0-BDB7-B55595EAB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4925" y="3124200"/>
          <a:ext cx="7573432" cy="50203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812A11-B4F5-4608-A462-843CED985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BA36BA-A9A4-4B87-B6CD-B083D4A4A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258913</xdr:colOff>
      <xdr:row>29</xdr:row>
      <xdr:rowOff>67455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9AA843-903B-42D8-B4DF-634DA3F57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50913" cy="55919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258827</xdr:colOff>
      <xdr:row>32</xdr:row>
      <xdr:rowOff>48409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708CA6-2DE8-41A2-8B6A-159925534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841227" cy="56205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opLeftCell="A25"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305039.39499999996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334439.39499999996</v>
      </c>
      <c r="D9" s="58" t="s">
        <v>62</v>
      </c>
      <c r="E9" s="59">
        <f>C9/10.764</f>
        <v>31070.177907840949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2019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5</v>
      </c>
      <c r="D13" s="65">
        <f>D12-C13</f>
        <v>95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C17" sqref="C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8" x14ac:dyDescent="0.25">
      <c r="A1" s="11"/>
      <c r="B1" s="12"/>
      <c r="C1" s="13"/>
      <c r="D1" s="14"/>
    </row>
    <row r="2" spans="1:8" x14ac:dyDescent="0.25">
      <c r="A2" s="15"/>
      <c r="D2" s="17"/>
    </row>
    <row r="3" spans="1:8" x14ac:dyDescent="0.25">
      <c r="A3" s="15" t="s">
        <v>13</v>
      </c>
      <c r="B3" s="18"/>
      <c r="C3" s="19">
        <v>17200</v>
      </c>
      <c r="D3" s="22" t="s">
        <v>75</v>
      </c>
      <c r="E3" s="6" t="s">
        <v>83</v>
      </c>
    </row>
    <row r="4" spans="1:8" ht="30" x14ac:dyDescent="0.25">
      <c r="A4" s="21" t="s">
        <v>14</v>
      </c>
      <c r="B4" s="18"/>
      <c r="C4" s="19">
        <v>2500</v>
      </c>
      <c r="D4" s="22"/>
    </row>
    <row r="5" spans="1:8" x14ac:dyDescent="0.25">
      <c r="A5" s="15" t="s">
        <v>15</v>
      </c>
      <c r="B5" s="18"/>
      <c r="C5" s="19">
        <f>C3-C4</f>
        <v>14700</v>
      </c>
      <c r="D5" s="22"/>
    </row>
    <row r="6" spans="1:8" x14ac:dyDescent="0.25">
      <c r="A6" s="15" t="s">
        <v>16</v>
      </c>
      <c r="B6" s="18"/>
      <c r="C6" s="19">
        <f>C4</f>
        <v>2500</v>
      </c>
      <c r="D6" s="22"/>
    </row>
    <row r="7" spans="1:8" x14ac:dyDescent="0.25">
      <c r="A7" s="15" t="s">
        <v>17</v>
      </c>
      <c r="B7" s="23"/>
      <c r="C7" s="24">
        <f>D7-D8</f>
        <v>5</v>
      </c>
      <c r="D7" s="24">
        <v>2024</v>
      </c>
    </row>
    <row r="8" spans="1:8" x14ac:dyDescent="0.25">
      <c r="A8" s="15" t="s">
        <v>18</v>
      </c>
      <c r="B8" s="23"/>
      <c r="C8" s="24">
        <f>C9-C7</f>
        <v>55</v>
      </c>
      <c r="D8" s="24">
        <v>2019</v>
      </c>
    </row>
    <row r="9" spans="1:8" x14ac:dyDescent="0.25">
      <c r="A9" s="15" t="s">
        <v>19</v>
      </c>
      <c r="B9" s="23"/>
      <c r="C9" s="24">
        <v>60</v>
      </c>
      <c r="D9" s="24"/>
    </row>
    <row r="10" spans="1:8" ht="30" x14ac:dyDescent="0.25">
      <c r="A10" s="21" t="s">
        <v>20</v>
      </c>
      <c r="B10" s="23"/>
      <c r="C10" s="24">
        <f>90*C7/C9</f>
        <v>7.5</v>
      </c>
      <c r="D10" s="24"/>
    </row>
    <row r="11" spans="1:8" x14ac:dyDescent="0.25">
      <c r="A11" s="15"/>
      <c r="B11" s="25"/>
      <c r="C11" s="26">
        <f>C10%</f>
        <v>7.4999999999999997E-2</v>
      </c>
      <c r="D11" s="26"/>
      <c r="H11">
        <f>50-0.98</f>
        <v>49.02</v>
      </c>
    </row>
    <row r="12" spans="1:8" x14ac:dyDescent="0.25">
      <c r="A12" s="15" t="s">
        <v>21</v>
      </c>
      <c r="B12" s="18"/>
      <c r="C12" s="19">
        <f>C6*C11</f>
        <v>187.5</v>
      </c>
      <c r="D12" s="22"/>
      <c r="H12">
        <f>H11*0.8</f>
        <v>39.216000000000008</v>
      </c>
    </row>
    <row r="13" spans="1:8" x14ac:dyDescent="0.25">
      <c r="A13" s="15" t="s">
        <v>22</v>
      </c>
      <c r="B13" s="18"/>
      <c r="C13" s="19">
        <f>C6-C12</f>
        <v>2312.5</v>
      </c>
      <c r="D13" s="22"/>
    </row>
    <row r="14" spans="1:8" x14ac:dyDescent="0.25">
      <c r="A14" s="15" t="s">
        <v>15</v>
      </c>
      <c r="B14" s="18"/>
      <c r="C14" s="19">
        <f>C5</f>
        <v>14700</v>
      </c>
      <c r="D14" s="22"/>
    </row>
    <row r="15" spans="1:8" x14ac:dyDescent="0.25">
      <c r="B15" s="18"/>
      <c r="C15" s="19"/>
      <c r="D15" s="22"/>
    </row>
    <row r="16" spans="1:8" x14ac:dyDescent="0.25">
      <c r="A16" s="27" t="s">
        <v>23</v>
      </c>
      <c r="B16" s="28"/>
      <c r="C16" s="20">
        <f>C13+C14+0.5</f>
        <v>17013</v>
      </c>
      <c r="D16" s="22"/>
    </row>
    <row r="17" spans="1:5" x14ac:dyDescent="0.25">
      <c r="B17" s="23"/>
      <c r="C17" s="24"/>
      <c r="D17" s="24"/>
    </row>
    <row r="18" spans="1:5" x14ac:dyDescent="0.25">
      <c r="A18" s="70" t="str">
        <f>E3</f>
        <v>ACA</v>
      </c>
      <c r="B18" s="7"/>
      <c r="C18" s="29">
        <v>463</v>
      </c>
      <c r="D18" s="24"/>
    </row>
    <row r="19" spans="1:5" x14ac:dyDescent="0.25">
      <c r="A19" s="15" t="s">
        <v>73</v>
      </c>
      <c r="B19" s="6"/>
      <c r="C19" s="30">
        <f>C18*C16</f>
        <v>7877019</v>
      </c>
      <c r="D19" s="71"/>
      <c r="E19" s="65"/>
    </row>
    <row r="20" spans="1:5" x14ac:dyDescent="0.25">
      <c r="A20" s="15" t="s">
        <v>24</v>
      </c>
      <c r="C20" s="31">
        <f>C19*90%</f>
        <v>7089317.1000000006</v>
      </c>
      <c r="D20" s="30"/>
      <c r="E20" s="65"/>
    </row>
    <row r="21" spans="1:5" x14ac:dyDescent="0.25">
      <c r="A21" s="15" t="s">
        <v>25</v>
      </c>
      <c r="C21" s="31">
        <f>C19*80%</f>
        <v>6301615.2000000002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1157500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16410.456249999999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"/>
  <sheetViews>
    <sheetView workbookViewId="0">
      <selection activeCell="P6" sqref="P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561</v>
      </c>
      <c r="C2" s="4">
        <f t="shared" ref="C2:C16" si="1">B2*1.2</f>
        <v>673.19999999999993</v>
      </c>
      <c r="D2" s="4">
        <f t="shared" ref="D2:D16" si="2">C2*1.2</f>
        <v>807.83999999999992</v>
      </c>
      <c r="E2" s="5">
        <f t="shared" ref="E2:E16" si="3">R2</f>
        <v>10000000</v>
      </c>
      <c r="F2" s="4">
        <f t="shared" ref="F2:F15" si="4">ROUND((E2/B2),0)</f>
        <v>17825</v>
      </c>
      <c r="G2" s="4">
        <f t="shared" ref="G2:G15" si="5">ROUND((E2/C2),0)</f>
        <v>14854</v>
      </c>
      <c r="H2" s="4">
        <f t="shared" ref="H2:H15" si="6">ROUND((E2/D2),0)</f>
        <v>12379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561</v>
      </c>
      <c r="R2" s="2">
        <v>10000000</v>
      </c>
      <c r="S2" s="2" t="s">
        <v>87</v>
      </c>
    </row>
    <row r="3" spans="1:19" x14ac:dyDescent="0.25">
      <c r="A3" s="4">
        <v>2</v>
      </c>
      <c r="B3" s="4">
        <f t="shared" si="0"/>
        <v>238.09968000000001</v>
      </c>
      <c r="C3" s="4">
        <f t="shared" si="1"/>
        <v>285.71961599999997</v>
      </c>
      <c r="D3" s="4">
        <f t="shared" si="2"/>
        <v>342.86353919999993</v>
      </c>
      <c r="E3" s="5">
        <f t="shared" si="3"/>
        <v>4050000</v>
      </c>
      <c r="F3" s="4">
        <f t="shared" si="4"/>
        <v>17010</v>
      </c>
      <c r="G3" s="4">
        <f t="shared" si="5"/>
        <v>14175</v>
      </c>
      <c r="H3" s="4">
        <f t="shared" si="6"/>
        <v>11812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22.12*10.764</f>
        <v>238.09968000000001</v>
      </c>
      <c r="R3" s="2">
        <v>4050000</v>
      </c>
      <c r="S3" s="2" t="s">
        <v>88</v>
      </c>
    </row>
    <row r="4" spans="1:19" x14ac:dyDescent="0.25">
      <c r="A4" s="4">
        <v>3</v>
      </c>
      <c r="B4" s="4">
        <f t="shared" si="0"/>
        <v>340</v>
      </c>
      <c r="C4" s="4">
        <f t="shared" si="1"/>
        <v>408</v>
      </c>
      <c r="D4" s="4">
        <f t="shared" si="2"/>
        <v>489.59999999999997</v>
      </c>
      <c r="E4" s="5">
        <f t="shared" si="3"/>
        <v>6000000</v>
      </c>
      <c r="F4" s="4">
        <f t="shared" si="4"/>
        <v>17647</v>
      </c>
      <c r="G4" s="4">
        <f t="shared" si="5"/>
        <v>14706</v>
      </c>
      <c r="H4" s="4">
        <f t="shared" si="6"/>
        <v>12255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340</v>
      </c>
      <c r="R4" s="2">
        <v>6000000</v>
      </c>
      <c r="S4" s="2"/>
    </row>
    <row r="5" spans="1:19" x14ac:dyDescent="0.25">
      <c r="A5" s="4">
        <v>4</v>
      </c>
      <c r="B5" s="4">
        <f t="shared" si="0"/>
        <v>444.44444444444451</v>
      </c>
      <c r="C5" s="4">
        <f t="shared" si="1"/>
        <v>533.33333333333337</v>
      </c>
      <c r="D5" s="4">
        <f t="shared" si="2"/>
        <v>640</v>
      </c>
      <c r="E5" s="5">
        <f t="shared" si="3"/>
        <v>7500000</v>
      </c>
      <c r="F5" s="4">
        <f t="shared" si="4"/>
        <v>16875</v>
      </c>
      <c r="G5" s="4">
        <f t="shared" si="5"/>
        <v>14063</v>
      </c>
      <c r="H5" s="4">
        <f t="shared" si="6"/>
        <v>11719</v>
      </c>
      <c r="I5" s="4">
        <f t="shared" si="7"/>
        <v>0</v>
      </c>
      <c r="J5" s="4">
        <f t="shared" si="8"/>
        <v>0</v>
      </c>
      <c r="O5">
        <v>640</v>
      </c>
      <c r="P5">
        <f t="shared" si="9"/>
        <v>533.33333333333337</v>
      </c>
      <c r="Q5">
        <f t="shared" ref="Q4:Q10" si="10">P5/1.2</f>
        <v>444.44444444444451</v>
      </c>
      <c r="R5" s="2">
        <v>7500000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/>
    <row r="25" spans="1:19" s="10" customFormat="1" x14ac:dyDescent="0.25">
      <c r="F25" s="10" t="s">
        <v>89</v>
      </c>
      <c r="G25" s="10">
        <v>451</v>
      </c>
    </row>
    <row r="26" spans="1:19" s="10" customFormat="1" x14ac:dyDescent="0.25">
      <c r="F26" s="72" t="s">
        <v>83</v>
      </c>
      <c r="G26" s="72">
        <v>367</v>
      </c>
    </row>
    <row r="27" spans="1:19" s="10" customFormat="1" x14ac:dyDescent="0.25">
      <c r="F27" s="73" t="s">
        <v>84</v>
      </c>
      <c r="G27" s="72">
        <v>42</v>
      </c>
    </row>
    <row r="28" spans="1:19" s="10" customFormat="1" x14ac:dyDescent="0.25">
      <c r="F28" s="72" t="s">
        <v>85</v>
      </c>
      <c r="G28" s="72">
        <v>54</v>
      </c>
    </row>
    <row r="29" spans="1:19" s="10" customFormat="1" x14ac:dyDescent="0.25">
      <c r="C29" s="67" t="s">
        <v>74</v>
      </c>
      <c r="D29" s="67"/>
      <c r="F29" s="69" t="s">
        <v>86</v>
      </c>
      <c r="G29" s="69">
        <f>SUM(G26:G28)</f>
        <v>463</v>
      </c>
      <c r="H29" s="68"/>
    </row>
    <row r="30" spans="1:19" s="10" customFormat="1" x14ac:dyDescent="0.25">
      <c r="C30" s="67" t="s">
        <v>1</v>
      </c>
      <c r="D30" s="67"/>
      <c r="F30" s="72" t="s">
        <v>71</v>
      </c>
      <c r="G30" s="72">
        <v>556</v>
      </c>
      <c r="H30" s="10">
        <f>G30/G29</f>
        <v>1.2008639308855291</v>
      </c>
    </row>
    <row r="31" spans="1:19" s="10" customFormat="1" x14ac:dyDescent="0.25">
      <c r="F31" s="52" t="s">
        <v>72</v>
      </c>
      <c r="G31" s="52">
        <v>17000</v>
      </c>
    </row>
    <row r="32" spans="1:19" s="10" customFormat="1" x14ac:dyDescent="0.25">
      <c r="C32" s="69"/>
      <c r="D32" s="69"/>
      <c r="F32" s="69" t="s">
        <v>73</v>
      </c>
      <c r="G32" s="69">
        <f>G29*G31</f>
        <v>7871000</v>
      </c>
      <c r="H32" s="10" t="e">
        <f>G32/D30</f>
        <v>#DIV/0!</v>
      </c>
    </row>
    <row r="33" spans="3:7" s="10" customFormat="1" x14ac:dyDescent="0.25">
      <c r="C33" s="69"/>
      <c r="D33" s="69"/>
      <c r="F33" s="69" t="s">
        <v>24</v>
      </c>
      <c r="G33" s="69">
        <f>G32*90%</f>
        <v>7083900</v>
      </c>
    </row>
    <row r="34" spans="3:7" s="10" customFormat="1" x14ac:dyDescent="0.25">
      <c r="C34" s="69"/>
      <c r="D34" s="69"/>
      <c r="F34" s="69" t="s">
        <v>25</v>
      </c>
      <c r="G34" s="69">
        <f>G32*80%</f>
        <v>6296800</v>
      </c>
    </row>
    <row r="35" spans="3:7" s="10" customFormat="1" x14ac:dyDescent="0.25">
      <c r="C35" s="69"/>
      <c r="D35" s="69"/>
    </row>
    <row r="36" spans="3:7" s="10" customFormat="1" x14ac:dyDescent="0.25">
      <c r="C36" s="69"/>
      <c r="D36" s="69"/>
    </row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  <row r="41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7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SHYAM</cp:lastModifiedBy>
  <cp:lastPrinted>2019-11-05T06:14:02Z</cp:lastPrinted>
  <dcterms:created xsi:type="dcterms:W3CDTF">2018-02-17T10:36:41Z</dcterms:created>
  <dcterms:modified xsi:type="dcterms:W3CDTF">2024-08-29T10:31:01Z</dcterms:modified>
</cp:coreProperties>
</file>