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Mazhar Asif Ebrahim\"/>
    </mc:Choice>
  </mc:AlternateContent>
  <xr:revisionPtr revIDLastSave="0" documentId="13_ncr:1_{ACCFA164-3BE6-4D75-8B71-E2C93A3DE3A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T3" i="4" l="1"/>
  <c r="Q40" i="4" l="1"/>
  <c r="Q39" i="4"/>
  <c r="Q37" i="4"/>
  <c r="U5" i="4"/>
  <c r="T5" i="4"/>
  <c r="S5" i="4"/>
  <c r="X27" i="17"/>
  <c r="X26" i="17"/>
  <c r="X24" i="17"/>
  <c r="X25" i="17"/>
  <c r="P5" i="4"/>
  <c r="Q34" i="4"/>
  <c r="Q32" i="4"/>
  <c r="Q27" i="4"/>
  <c r="Q28" i="4"/>
  <c r="Q29" i="4"/>
  <c r="Q30" i="4"/>
  <c r="Q31" i="4"/>
  <c r="Q33" i="4"/>
  <c r="Q35" i="4"/>
  <c r="Q41" i="4"/>
  <c r="Q26" i="4"/>
  <c r="Q36" i="4" l="1"/>
  <c r="S3" i="4"/>
  <c r="P3" i="4"/>
  <c r="P2" i="4"/>
  <c r="I21" i="4"/>
  <c r="N19" i="4"/>
  <c r="J18" i="4"/>
  <c r="J19" i="4"/>
  <c r="Q12" i="4" l="1"/>
  <c r="P12" i="4"/>
  <c r="P11" i="4"/>
  <c r="P10" i="4"/>
  <c r="P9" i="4"/>
  <c r="P8" i="4"/>
  <c r="P7" i="4"/>
  <c r="P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<sst xmlns="http://schemas.openxmlformats.org/spreadsheetml/2006/main" count="33" uniqueCount="29">
  <si>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</si>
  <si>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</si>
  <si>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</si>
  <si>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</si>
  <si>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</si>
  <si>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</si>
  <si>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</si>
  <si>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</si>
  <si>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</si>
  <si>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</si>
  <si>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</si>
  <si>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</si>
  <si>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</si>
  <si>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Godgift Tower, Yari Road, Village - Versova, Andheri West, Mumbai, 400061, State - Maharashtra, India</t>
  </si>
  <si>
    <t>agreemetn - 2005</t>
  </si>
  <si>
    <t>ava</t>
  </si>
  <si>
    <t>sbua</t>
  </si>
  <si>
    <t>bua</t>
  </si>
  <si>
    <t>rate on bua</t>
  </si>
  <si>
    <t>fmv</t>
  </si>
  <si>
    <t>32000 to 33000 on ca for new construction</t>
  </si>
  <si>
    <t>mca</t>
  </si>
  <si>
    <t>value</t>
  </si>
  <si>
    <t>rate - 2023</t>
  </si>
  <si>
    <t>flat</t>
  </si>
  <si>
    <t>sold out nearby bldg</t>
  </si>
  <si>
    <t>1.30 to 1.40 - Tushar</t>
  </si>
  <si>
    <t xml:space="preserve">2 bhk flat sold for 1.6 cr  </t>
  </si>
  <si>
    <t>yoc - 1997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</si>
</sst>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0" fontId="0" fillId="2" borderId="0" xfId="0" applyFont="1" applyFill="1"/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1743CA-07A5-4A27-B850-1EB43CF7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FD313-4122-4178-84E6-1624DA2A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C637A-263D-4845-A475-0CD95DEE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5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CFD081-FF5B-4FD4-9362-A13C77E3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FFFD6-4BBE-409C-B9EC-B38EF348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7</xdr:row>
      <xdr:rowOff>23811</xdr:rowOff>
    </xdr:from>
    <xdr:to>
      <xdr:col>20</xdr:col>
      <xdr:colOff>314325</xdr:colOff>
      <xdr:row>36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385A5-AD5E-43E0-A3A5-26A85E0BA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69" b="31526"/>
        <a:stretch/>
      </xdr:blipFill>
      <xdr:spPr>
        <a:xfrm>
          <a:off x="1343025" y="1357311"/>
          <a:ext cx="11163300" cy="56054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67D1A-94ED-4FFA-A08E-108B31AE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B5396-09CB-4110-9285-46C35A151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2FB6A-C193-4EC2-BFB4-2B38A1BC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FC9EC5-BAFA-4AB3-B961-3C7866882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T32" sqref="T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855468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600.69444444444446</v>
      </c>
      <c r="C2" s="4">
        <f>B2*1.2</f>
        <v>720.83333333333337</v>
      </c>
      <c r="D2" s="4">
        <f t="shared" ref="D2:D13" si="2">C2*1.2</f>
        <v>865</v>
      </c>
      <c r="E2" s="17">
        <f t="shared" ref="E2:E13" si="3">R2</f>
        <v>21000000</v>
      </c>
      <c r="F2" s="10">
        <f t="shared" ref="F2:F13" si="4">ROUND((E2/B2),0)</f>
        <v>34960</v>
      </c>
      <c r="G2" s="10">
        <f t="shared" ref="G2:G13" si="5">ROUND((E2/C2),0)</f>
        <v>29133</v>
      </c>
      <c r="H2" s="10">
        <f t="shared" ref="H2:H13" si="6">ROUND((E2/D2),0)</f>
        <v>24277</v>
      </c>
      <c r="I2" s="4" t="e">
        <f>#REF!</f>
        <v>#REF!</v>
      </c>
      <c r="J2" s="4">
        <f t="shared" ref="J2:J13" si="7">S2</f>
        <v>0</v>
      </c>
      <c r="O2">
        <v>865</v>
      </c>
      <c r="P2">
        <f>O2/1.2</f>
        <v>720.83333333333337</v>
      </c>
      <c r="Q2">
        <f t="shared" ref="Q2:Q12" si="8">P2/1.2</f>
        <v>600.69444444444446</v>
      </c>
      <c r="R2" s="2">
        <v>21000000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435.13469999999995</v>
      </c>
      <c r="C3" s="4">
        <f t="shared" ref="C3:C15" si="9">B3*1.2</f>
        <v>522.16163999999992</v>
      </c>
      <c r="D3" s="4">
        <f t="shared" si="2"/>
        <v>626.5939679999999</v>
      </c>
      <c r="E3" s="17">
        <f t="shared" si="3"/>
        <v>9250000</v>
      </c>
      <c r="F3" s="10">
        <f t="shared" si="4"/>
        <v>21258</v>
      </c>
      <c r="G3" s="18">
        <f t="shared" si="5"/>
        <v>17715</v>
      </c>
      <c r="H3" s="10">
        <f t="shared" si="6"/>
        <v>14762</v>
      </c>
      <c r="I3" s="4" t="e">
        <f>#REF!</f>
        <v>#REF!</v>
      </c>
      <c r="J3" s="4">
        <f t="shared" si="7"/>
        <v>9835000</v>
      </c>
      <c r="O3">
        <v>0</v>
      </c>
      <c r="P3">
        <f>48.51*10.764</f>
        <v>522.16163999999992</v>
      </c>
      <c r="Q3">
        <f t="shared" si="8"/>
        <v>435.13469999999995</v>
      </c>
      <c r="R3" s="2">
        <v>9250000</v>
      </c>
      <c r="S3" s="15">
        <f>R3+555000+30000</f>
        <v>9835000</v>
      </c>
      <c r="T3" s="8">
        <f>G3*1.2</f>
        <v>21258</v>
      </c>
      <c r="U3">
        <f>S3/P3</f>
        <v>18835.163762699998</v>
      </c>
    </row>
    <row r="4" spans="1:21" x14ac:dyDescent="0.25">
      <c r="A4" s="4">
        <f t="shared" si="0"/>
        <v>0</v>
      </c>
      <c r="B4" s="4">
        <f t="shared" si="1"/>
        <v>760</v>
      </c>
      <c r="C4" s="4">
        <f t="shared" si="9"/>
        <v>912</v>
      </c>
      <c r="D4" s="4">
        <f t="shared" si="2"/>
        <v>1094.3999999999999</v>
      </c>
      <c r="E4" s="17">
        <f t="shared" si="3"/>
        <v>17800000</v>
      </c>
      <c r="F4" s="10">
        <f t="shared" si="4"/>
        <v>23421</v>
      </c>
      <c r="G4" s="10">
        <f t="shared" si="5"/>
        <v>19518</v>
      </c>
      <c r="H4" s="10">
        <f t="shared" si="6"/>
        <v>16265</v>
      </c>
      <c r="I4" s="4" t="e">
        <f>#REF!</f>
        <v>#REF!</v>
      </c>
      <c r="J4" s="4" t="str">
        <f t="shared" si="7"/>
        <v>sold out nearby bldg</v>
      </c>
      <c r="O4">
        <v>0</v>
      </c>
      <c r="P4">
        <f t="shared" ref="P4:P12" si="10">O4/1.2</f>
        <v>0</v>
      </c>
      <c r="Q4" s="4">
        <v>760</v>
      </c>
      <c r="R4" s="5">
        <v>17800000</v>
      </c>
      <c r="S4" s="10" t="s">
        <v>25</v>
      </c>
      <c r="T4" s="8"/>
    </row>
    <row r="5" spans="1:21" x14ac:dyDescent="0.25">
      <c r="A5" s="4">
        <f t="shared" si="0"/>
        <v>0</v>
      </c>
      <c r="B5" s="4">
        <f t="shared" si="1"/>
        <v>479.26709999999997</v>
      </c>
      <c r="C5" s="4">
        <f t="shared" si="9"/>
        <v>575.12051999999994</v>
      </c>
      <c r="D5" s="4">
        <f t="shared" si="2"/>
        <v>690.14462399999991</v>
      </c>
      <c r="E5" s="17">
        <f t="shared" si="3"/>
        <v>9000000</v>
      </c>
      <c r="F5" s="10">
        <f t="shared" si="4"/>
        <v>18779</v>
      </c>
      <c r="G5" s="10">
        <f t="shared" si="5"/>
        <v>15649</v>
      </c>
      <c r="H5" s="10">
        <f t="shared" si="6"/>
        <v>13041</v>
      </c>
      <c r="I5" s="4" t="e">
        <f>#REF!</f>
        <v>#REF!</v>
      </c>
      <c r="J5" s="4">
        <f t="shared" si="7"/>
        <v>9480000</v>
      </c>
      <c r="O5">
        <v>0</v>
      </c>
      <c r="P5">
        <f>53.43*10.764</f>
        <v>575.12051999999994</v>
      </c>
      <c r="Q5">
        <f t="shared" si="8"/>
        <v>479.26709999999997</v>
      </c>
      <c r="R5" s="2">
        <v>9000000</v>
      </c>
      <c r="S5" s="15">
        <f>R5+450000+30000</f>
        <v>9480000</v>
      </c>
      <c r="T5" s="8">
        <f>S5/P5</f>
        <v>16483.501579808006</v>
      </c>
      <c r="U5">
        <f>T5*1.2</f>
        <v>19780.201895769605</v>
      </c>
    </row>
    <row r="6" spans="1:21" x14ac:dyDescent="0.25">
      <c r="A6" s="4">
        <f t="shared" si="0"/>
        <v>0</v>
      </c>
      <c r="B6" s="4">
        <f t="shared" si="1"/>
        <v>850</v>
      </c>
      <c r="C6" s="4">
        <f t="shared" si="9"/>
        <v>1020</v>
      </c>
      <c r="D6" s="4">
        <f t="shared" si="2"/>
        <v>1224</v>
      </c>
      <c r="E6" s="17">
        <f t="shared" si="3"/>
        <v>18500000</v>
      </c>
      <c r="F6" s="10">
        <f t="shared" si="4"/>
        <v>21765</v>
      </c>
      <c r="G6" s="10">
        <f t="shared" si="5"/>
        <v>18137</v>
      </c>
      <c r="H6" s="10">
        <f t="shared" si="6"/>
        <v>15114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850</v>
      </c>
      <c r="R6" s="2">
        <v>18500000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480</v>
      </c>
      <c r="C7" s="4">
        <f t="shared" si="9"/>
        <v>576</v>
      </c>
      <c r="D7" s="4">
        <f t="shared" si="2"/>
        <v>691.19999999999993</v>
      </c>
      <c r="E7" s="17">
        <f t="shared" si="3"/>
        <v>5700000</v>
      </c>
      <c r="F7" s="10">
        <f t="shared" si="4"/>
        <v>11875</v>
      </c>
      <c r="G7" s="10">
        <f t="shared" si="5"/>
        <v>9896</v>
      </c>
      <c r="H7" s="10">
        <f t="shared" si="6"/>
        <v>8247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480</v>
      </c>
      <c r="R7" s="2">
        <v>5700000</v>
      </c>
      <c r="S7" s="8"/>
      <c r="T7" s="8"/>
    </row>
    <row r="8" spans="1:21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17">
        <f t="shared" si="3"/>
        <v>19000000</v>
      </c>
      <c r="F8" s="10">
        <f t="shared" si="4"/>
        <v>25333</v>
      </c>
      <c r="G8" s="18">
        <f t="shared" si="5"/>
        <v>21111</v>
      </c>
      <c r="H8" s="10">
        <f t="shared" si="6"/>
        <v>17593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750</v>
      </c>
      <c r="R8" s="2">
        <v>19000000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595</v>
      </c>
      <c r="C9" s="4">
        <f t="shared" si="9"/>
        <v>714</v>
      </c>
      <c r="D9" s="4">
        <f t="shared" si="2"/>
        <v>856.8</v>
      </c>
      <c r="E9" s="17">
        <f t="shared" si="3"/>
        <v>15000000</v>
      </c>
      <c r="F9" s="10">
        <f t="shared" si="4"/>
        <v>25210</v>
      </c>
      <c r="G9" s="18">
        <f t="shared" si="5"/>
        <v>21008</v>
      </c>
      <c r="H9" s="10">
        <f t="shared" si="6"/>
        <v>17507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595</v>
      </c>
      <c r="R9" s="2">
        <v>15000000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749</v>
      </c>
      <c r="C10" s="4">
        <f t="shared" si="9"/>
        <v>898.8</v>
      </c>
      <c r="D10" s="4">
        <f t="shared" si="2"/>
        <v>1078.56</v>
      </c>
      <c r="E10" s="17">
        <f t="shared" si="3"/>
        <v>17000000</v>
      </c>
      <c r="F10" s="10">
        <f t="shared" si="4"/>
        <v>22697</v>
      </c>
      <c r="G10" s="10">
        <f t="shared" si="5"/>
        <v>18914</v>
      </c>
      <c r="H10" s="10">
        <f t="shared" si="6"/>
        <v>15762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749</v>
      </c>
      <c r="R10" s="2">
        <v>17000000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830</v>
      </c>
      <c r="C11" s="4">
        <f t="shared" si="9"/>
        <v>996</v>
      </c>
      <c r="D11" s="4">
        <f t="shared" si="2"/>
        <v>1195.2</v>
      </c>
      <c r="E11" s="17">
        <f t="shared" si="3"/>
        <v>23000000</v>
      </c>
      <c r="F11" s="10">
        <f t="shared" si="4"/>
        <v>27711</v>
      </c>
      <c r="G11" s="18">
        <f t="shared" si="5"/>
        <v>23092</v>
      </c>
      <c r="H11" s="10">
        <f t="shared" si="6"/>
        <v>19244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830</v>
      </c>
      <c r="R11" s="2">
        <v>23000000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7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17</v>
      </c>
      <c r="I18">
        <v>716</v>
      </c>
      <c r="J18">
        <f>66.52*10.764</f>
        <v>716.02127999999993</v>
      </c>
    </row>
    <row r="19" spans="7:24" x14ac:dyDescent="0.25">
      <c r="H19" t="s">
        <v>16</v>
      </c>
      <c r="I19">
        <v>895</v>
      </c>
      <c r="J19">
        <f>83.15*10.764</f>
        <v>895.02660000000003</v>
      </c>
      <c r="N19">
        <f>J19/J18</f>
        <v>1.2500000000000002</v>
      </c>
    </row>
    <row r="20" spans="7:24" x14ac:dyDescent="0.25">
      <c r="H20" t="s">
        <v>18</v>
      </c>
      <c r="I20">
        <v>21000</v>
      </c>
    </row>
    <row r="21" spans="7:24" x14ac:dyDescent="0.25">
      <c r="H21" t="s">
        <v>19</v>
      </c>
      <c r="I21">
        <f>I20*I18</f>
        <v>15036000</v>
      </c>
    </row>
    <row r="22" spans="7:24" x14ac:dyDescent="0.25">
      <c r="G22" s="6"/>
      <c r="H22" s="6"/>
    </row>
    <row r="23" spans="7:24" x14ac:dyDescent="0.25">
      <c r="H23" t="s">
        <v>27</v>
      </c>
      <c r="J23" t="s">
        <v>28</v>
      </c>
      <c r="O23" t="s">
        <v>20</v>
      </c>
    </row>
    <row r="24" spans="7:24" x14ac:dyDescent="0.25">
      <c r="H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O26">
        <v>13.28</v>
      </c>
      <c r="P26" s="11">
        <v>9.6999999999999993</v>
      </c>
      <c r="Q26" s="16">
        <f>P26*O26</f>
        <v>128.81599999999997</v>
      </c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2400000</v>
      </c>
      <c r="O27">
        <v>10.84</v>
      </c>
      <c r="P27" s="11">
        <v>10.8</v>
      </c>
      <c r="Q27" s="11">
        <f t="shared" ref="Q27:Q41" si="21">P27*O27</f>
        <v>117.072</v>
      </c>
      <c r="R27" s="11"/>
      <c r="T27" s="11"/>
      <c r="U27" s="11"/>
      <c r="V27" s="11"/>
      <c r="W27" s="11"/>
      <c r="X27" s="11"/>
    </row>
    <row r="28" spans="7:24" x14ac:dyDescent="0.25">
      <c r="O28">
        <v>9.24</v>
      </c>
      <c r="P28" s="11">
        <v>5.8</v>
      </c>
      <c r="Q28" s="11">
        <f t="shared" si="21"/>
        <v>53.591999999999999</v>
      </c>
      <c r="R28" s="12"/>
      <c r="T28" s="12"/>
      <c r="U28" s="12"/>
      <c r="V28" s="11"/>
      <c r="W28" s="11"/>
      <c r="X28" s="11"/>
    </row>
    <row r="29" spans="7:24" x14ac:dyDescent="0.25">
      <c r="O29">
        <v>6.52</v>
      </c>
      <c r="P29" s="11">
        <v>3.1</v>
      </c>
      <c r="Q29" s="11">
        <f t="shared" si="21"/>
        <v>20.212</v>
      </c>
      <c r="R29" s="11"/>
      <c r="T29" s="11"/>
      <c r="U29" s="11"/>
      <c r="V29" s="11"/>
      <c r="W29" s="11"/>
      <c r="X29" s="11"/>
    </row>
    <row r="30" spans="7:24" x14ac:dyDescent="0.25">
      <c r="O30">
        <v>3.56</v>
      </c>
      <c r="P30" s="11">
        <v>3.56</v>
      </c>
      <c r="Q30" s="11">
        <f t="shared" si="21"/>
        <v>12.6736</v>
      </c>
      <c r="R30" s="11"/>
      <c r="T30" s="11"/>
      <c r="U30" s="11"/>
      <c r="V30" s="11"/>
      <c r="W30" s="11"/>
      <c r="X30" s="11"/>
    </row>
    <row r="31" spans="7:24" x14ac:dyDescent="0.25">
      <c r="O31">
        <v>6.78</v>
      </c>
      <c r="P31" s="11">
        <v>3.3</v>
      </c>
      <c r="Q31" s="11">
        <f t="shared" si="21"/>
        <v>22.373999999999999</v>
      </c>
      <c r="R31" s="11"/>
      <c r="T31" s="11"/>
      <c r="U31" s="11"/>
      <c r="V31" s="11"/>
      <c r="W31" s="11"/>
      <c r="X31" s="11"/>
    </row>
    <row r="32" spans="7:24" x14ac:dyDescent="0.25">
      <c r="O32">
        <v>17.52</v>
      </c>
      <c r="P32" s="11">
        <v>3.48</v>
      </c>
      <c r="Q32" s="11">
        <f t="shared" si="21"/>
        <v>60.9696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12.02</v>
      </c>
      <c r="P33" s="11">
        <v>7.1</v>
      </c>
      <c r="Q33" s="11">
        <f t="shared" si="21"/>
        <v>85.341999999999999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6.78</v>
      </c>
      <c r="P34" s="11">
        <v>3.3</v>
      </c>
      <c r="Q34" s="11">
        <f t="shared" si="21"/>
        <v>22.373999999999999</v>
      </c>
      <c r="R34" s="11"/>
      <c r="S34" s="6"/>
      <c r="T34" s="11"/>
      <c r="U34" s="11"/>
      <c r="V34" s="11"/>
      <c r="W34" s="11"/>
      <c r="X34" s="11"/>
    </row>
    <row r="35" spans="15:24" x14ac:dyDescent="0.25">
      <c r="O35">
        <v>17.260000000000002</v>
      </c>
      <c r="P35" s="11">
        <v>9.83</v>
      </c>
      <c r="Q35" s="11">
        <f t="shared" si="21"/>
        <v>169.66580000000002</v>
      </c>
      <c r="R35" s="11"/>
    </row>
    <row r="36" spans="15:24" x14ac:dyDescent="0.25">
      <c r="Q36" s="12">
        <f>SUM(Q26:Q35)</f>
        <v>693.09100000000001</v>
      </c>
      <c r="R36" s="11"/>
      <c r="T36" s="6"/>
    </row>
    <row r="37" spans="15:24" x14ac:dyDescent="0.25">
      <c r="P37" s="11"/>
      <c r="Q37" s="11">
        <f>Q36*1.2</f>
        <v>831.70920000000001</v>
      </c>
      <c r="R37" s="11"/>
      <c r="S37" s="6"/>
    </row>
    <row r="38" spans="15:24" x14ac:dyDescent="0.25">
      <c r="Q38" s="11">
        <v>19000</v>
      </c>
    </row>
    <row r="39" spans="15:24" x14ac:dyDescent="0.25">
      <c r="Q39" s="11">
        <f>Q38*Q37</f>
        <v>15802474.800000001</v>
      </c>
    </row>
    <row r="40" spans="15:24" x14ac:dyDescent="0.25">
      <c r="Q40" s="11">
        <f>Q39/716</f>
        <v>22070.495530726257</v>
      </c>
    </row>
    <row r="41" spans="15:24" x14ac:dyDescent="0.25">
      <c r="Q41" s="11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W23:X27"/>
  <sheetViews>
    <sheetView topLeftCell="A4" zoomScaleNormal="100" workbookViewId="0">
      <selection activeCell="W28" sqref="W28"/>
    </sheetView>
  </sheetViews>
  <sheetFormatPr defaultRowHeight="15" x14ac:dyDescent="0.25"/>
  <sheetData>
    <row r="23" spans="23:24" x14ac:dyDescent="0.25">
      <c r="W23" t="s">
        <v>17</v>
      </c>
      <c r="X23">
        <v>412</v>
      </c>
    </row>
    <row r="24" spans="23:24" x14ac:dyDescent="0.25">
      <c r="W24" t="s">
        <v>22</v>
      </c>
      <c r="X24">
        <f>8200000+492000+30000</f>
        <v>8722000</v>
      </c>
    </row>
    <row r="25" spans="23:24" x14ac:dyDescent="0.25">
      <c r="W25" t="s">
        <v>23</v>
      </c>
      <c r="X25">
        <f>X24/X23</f>
        <v>21169.902912621361</v>
      </c>
    </row>
    <row r="26" spans="23:24" x14ac:dyDescent="0.25">
      <c r="W26">
        <v>2024</v>
      </c>
      <c r="X26">
        <f>X25*1.1</f>
        <v>23286.893203883497</v>
      </c>
    </row>
    <row r="27" spans="23:24" x14ac:dyDescent="0.25">
      <c r="W27" t="s">
        <v>24</v>
      </c>
      <c r="X27">
        <f>X26/1.2</f>
        <v>19405.744336569584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2024-08-17T09:27:47Z</dcterms:modified>
</cp:coreProperties>
</file>