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August 2024\Rachana Rajendra Lakhan - SBI\"/>
    </mc:Choice>
  </mc:AlternateContent>
  <xr:revisionPtr revIDLastSave="0" documentId="13_ncr:1_{51142578-8D9E-49EA-BB4D-524A8CF75FF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X17" i="16" l="1"/>
  <c r="U19" i="15"/>
  <c r="S16" i="15"/>
  <c r="G34" i="4" l="1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B24" i="4" s="1"/>
  <c r="C24" i="4" s="1"/>
  <c r="D24" i="4" s="1"/>
  <c r="J24" i="4"/>
  <c r="I24" i="4"/>
  <c r="E24" i="4"/>
  <c r="A24" i="4"/>
  <c r="P23" i="4"/>
  <c r="B23" i="4" s="1"/>
  <c r="C23" i="4" s="1"/>
  <c r="D23" i="4" s="1"/>
  <c r="J23" i="4"/>
  <c r="I23" i="4"/>
  <c r="E23" i="4"/>
  <c r="A23" i="4"/>
  <c r="P22" i="4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H24" i="4" l="1"/>
  <c r="F8" i="4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B25" i="4" s="1"/>
  <c r="C25" i="4" s="1"/>
  <c r="D25" i="4" s="1"/>
  <c r="J25" i="4"/>
  <c r="I25" i="4"/>
  <c r="E25" i="4"/>
  <c r="A25" i="4"/>
  <c r="P21" i="4"/>
  <c r="B21" i="4" s="1"/>
  <c r="C21" i="4" s="1"/>
  <c r="D21" i="4" s="1"/>
  <c r="J21" i="4"/>
  <c r="I21" i="4"/>
  <c r="E21" i="4"/>
  <c r="A21" i="4"/>
  <c r="P20" i="4"/>
  <c r="B20" i="4" s="1"/>
  <c r="C20" i="4" s="1"/>
  <c r="J20" i="4"/>
  <c r="I20" i="4"/>
  <c r="E20" i="4"/>
  <c r="A20" i="4"/>
  <c r="P19" i="4"/>
  <c r="B19" i="4" s="1"/>
  <c r="C19" i="4" s="1"/>
  <c r="D19" i="4" s="1"/>
  <c r="J19" i="4"/>
  <c r="I19" i="4"/>
  <c r="E19" i="4"/>
  <c r="A19" i="4"/>
  <c r="P18" i="4"/>
  <c r="B18" i="4" s="1"/>
  <c r="C18" i="4" s="1"/>
  <c r="D18" i="4" s="1"/>
  <c r="J18" i="4"/>
  <c r="I18" i="4"/>
  <c r="E18" i="4"/>
  <c r="A18" i="4"/>
  <c r="P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l="1"/>
  <c r="W47" i="4"/>
  <c r="S41" i="4"/>
  <c r="W51" i="4" l="1"/>
</calcChain>
</file>

<file path=xl/sharedStrings.xml><?xml version="1.0" encoding="utf-8"?>
<sst xmlns="http://schemas.openxmlformats.org/spreadsheetml/2006/main" count="48" uniqueCount="42">
  <si>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</si>
  <si>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</si>
  <si>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</si>
  <si>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</si>
  <si>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</si>
  <si>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</si>
  <si>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</si>
  <si>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</si>
  <si>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</si>
  <si>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</si>
  <si>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</si>
  <si>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</si>
  <si>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</si>
  <si>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</si>
  <si>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</si>
  <si>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</si>
  <si>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</si>
  <si>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</si>
  <si>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</si>
  <si>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</si>
  <si>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</si>
  <si>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</si>
  <si>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</si>
  <si>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</si>
  <si>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</si>
  <si>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</si>
  <si>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</si>
  <si>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</si>
  <si>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</si>
  <si>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</si>
  <si>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</si>
  <si>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</si>
  <si>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</si>
  <si>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</si>
  <si>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</si>
  <si>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</si>
  <si>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</si>
  <si>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</si>
  <si>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</si>
  <si>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Ghatkopar (West)  - Rachana Rajendra Lakhan And Durvesh Rajendra Lakhan</t>
  </si>
  <si>
    <t>Agree CA</t>
  </si>
  <si>
    <t>FMV 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</si>
</sst>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4" fontId="1" fillId="2" borderId="0" xfId="0" applyNumberFormat="1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268013</xdr:colOff>
      <xdr:row>48</xdr:row>
      <xdr:rowOff>153634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E253E5-A385-4A35-B728-294F7F80D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412013" cy="88404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15</xdr:row>
      <xdr:rowOff>9525</xdr:rowOff>
    </xdr:from>
    <xdr:to>
      <xdr:col>17</xdr:col>
      <xdr:colOff>401358</xdr:colOff>
      <xdr:row>62</xdr:row>
      <xdr:rowOff>48880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7F9A81-005C-425F-80ED-66EB0E12F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2867025"/>
          <a:ext cx="9373908" cy="8992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201244</xdr:colOff>
      <xdr:row>35</xdr:row>
      <xdr:rowOff>134273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F6B1FA-4EBC-4F28-A8F7-7941A2B18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35644" cy="66112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68514</xdr:rowOff>
    </xdr:from>
    <xdr:to>
      <xdr:col>20</xdr:col>
      <xdr:colOff>400050</xdr:colOff>
      <xdr:row>37</xdr:row>
      <xdr:rowOff>162521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5CADDE-F958-4071-B7A2-527E9E2202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733" r="137" b="14739"/>
        <a:stretch/>
      </xdr:blipFill>
      <xdr:spPr>
        <a:xfrm>
          <a:off x="514350" y="259014"/>
          <a:ext cx="12077700" cy="66186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334613</xdr:colOff>
      <xdr:row>49</xdr:row>
      <xdr:rowOff>20169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69BF9-32B7-439A-90D6-ADCA6E292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869013" cy="8021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topLeftCell="A25" zoomScaleNormal="100" workbookViewId="0">
      <selection activeCell="X49" sqref="X4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9" customFormat="1" x14ac:dyDescent="0.25">
      <c r="A3" s="9">
        <f t="shared" ref="A3:A14" si="0">N3</f>
        <v>0</v>
      </c>
      <c r="B3" s="9">
        <f t="shared" ref="B3:B14" si="1">Q3</f>
        <v>360</v>
      </c>
      <c r="C3" s="9">
        <f>B3*1.2</f>
        <v>432</v>
      </c>
      <c r="D3" s="9">
        <f t="shared" ref="D3:D14" si="2">C3*1.2</f>
        <v>518.4</v>
      </c>
      <c r="E3" s="48">
        <f t="shared" ref="E3:E14" si="3">R3</f>
        <v>6414286</v>
      </c>
      <c r="F3" s="9">
        <f t="shared" ref="F3:F14" si="4">ROUND((E3/B3),0)</f>
        <v>17817</v>
      </c>
      <c r="G3" s="9">
        <f t="shared" ref="G3:G14" si="5">ROUND((E3/C3),0)</f>
        <v>14848</v>
      </c>
      <c r="H3" s="9">
        <f t="shared" ref="H3:H14" si="6">ROUND((E3/D3),0)</f>
        <v>12373</v>
      </c>
      <c r="I3" s="9" t="e">
        <f>#REF!</f>
        <v>#REF!</v>
      </c>
      <c r="J3" s="9">
        <f t="shared" ref="J3:J14" si="7">S3</f>
        <v>0</v>
      </c>
      <c r="O3" s="49">
        <v>0</v>
      </c>
      <c r="P3" s="49">
        <f t="shared" ref="P3:Q14" si="8">O3/1.2</f>
        <v>0</v>
      </c>
      <c r="Q3" s="49">
        <v>360</v>
      </c>
      <c r="R3" s="50">
        <v>6414286</v>
      </c>
    </row>
    <row r="4" spans="1:20" s="46" customFormat="1" x14ac:dyDescent="0.25">
      <c r="A4" s="44">
        <f t="shared" ref="A4:A9" si="9">N4</f>
        <v>0</v>
      </c>
      <c r="B4" s="44">
        <f t="shared" ref="B4:B9" si="10">Q4</f>
        <v>398</v>
      </c>
      <c r="C4" s="44">
        <f t="shared" ref="C4:C9" si="11">B4*1.2</f>
        <v>477.59999999999997</v>
      </c>
      <c r="D4" s="44">
        <f t="shared" ref="D4:D9" si="12">C4*1.2</f>
        <v>573.11999999999989</v>
      </c>
      <c r="E4" s="45">
        <f t="shared" ref="E4:E9" si="13">R4</f>
        <v>7966372</v>
      </c>
      <c r="F4" s="44">
        <f t="shared" ref="F4:F9" si="14">ROUND((E4/B4),0)</f>
        <v>20016</v>
      </c>
      <c r="G4" s="44">
        <f t="shared" ref="G4:G9" si="15">ROUND((E4/C4),0)</f>
        <v>16680</v>
      </c>
      <c r="H4" s="44">
        <f t="shared" ref="H4:H9" si="16">ROUND((E4/D4),0)</f>
        <v>13900</v>
      </c>
      <c r="I4" s="44" t="e">
        <f>#REF!</f>
        <v>#REF!</v>
      </c>
      <c r="J4" s="44">
        <f t="shared" ref="J4:J9" si="17">S4</f>
        <v>0</v>
      </c>
      <c r="O4" s="46">
        <v>0</v>
      </c>
      <c r="P4" s="46">
        <f t="shared" ref="P4:P9" si="18">O4/1.2</f>
        <v>0</v>
      </c>
      <c r="Q4" s="46">
        <v>398</v>
      </c>
      <c r="R4" s="47">
        <v>7966372</v>
      </c>
    </row>
    <row r="5" spans="1:20" s="46" customFormat="1" x14ac:dyDescent="0.25">
      <c r="A5" s="44">
        <f t="shared" si="9"/>
        <v>0</v>
      </c>
      <c r="B5" s="44">
        <f t="shared" si="10"/>
        <v>382</v>
      </c>
      <c r="C5" s="44">
        <f t="shared" si="11"/>
        <v>458.4</v>
      </c>
      <c r="D5" s="44">
        <f t="shared" si="12"/>
        <v>550.07999999999993</v>
      </c>
      <c r="E5" s="45">
        <f t="shared" si="13"/>
        <v>7147286</v>
      </c>
      <c r="F5" s="44">
        <f t="shared" si="14"/>
        <v>18710</v>
      </c>
      <c r="G5" s="44">
        <f t="shared" si="15"/>
        <v>15592</v>
      </c>
      <c r="H5" s="44">
        <f t="shared" si="16"/>
        <v>12993</v>
      </c>
      <c r="I5" s="44" t="e">
        <f>#REF!</f>
        <v>#REF!</v>
      </c>
      <c r="J5" s="44">
        <f t="shared" si="17"/>
        <v>0</v>
      </c>
      <c r="O5" s="46">
        <v>0</v>
      </c>
      <c r="P5" s="46">
        <f t="shared" si="18"/>
        <v>0</v>
      </c>
      <c r="Q5" s="46">
        <v>382</v>
      </c>
      <c r="R5" s="47">
        <v>7147286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ref="Q5:Q9" si="19">P6/1.2</f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1" t="s">
        <v>36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8" si="32">N16</f>
        <v>0</v>
      </c>
      <c r="B16" s="4">
        <f t="shared" ref="B16:B28" si="33">Q16</f>
        <v>552</v>
      </c>
      <c r="C16" s="4">
        <f>B16*1.2</f>
        <v>662.4</v>
      </c>
      <c r="D16" s="4">
        <f t="shared" ref="D16:D28" si="34">C16*1.2</f>
        <v>794.88</v>
      </c>
      <c r="E16" s="5">
        <f t="shared" ref="E16:E28" si="35">R16</f>
        <v>11400000</v>
      </c>
      <c r="F16" s="9">
        <f t="shared" ref="F16:F28" si="36">ROUND((E16/B16),0)</f>
        <v>20652</v>
      </c>
      <c r="G16" s="9">
        <f t="shared" ref="G16:G28" si="37">ROUND((E16/C16),0)</f>
        <v>17210</v>
      </c>
      <c r="H16" s="9">
        <f t="shared" ref="H16:H28" si="38">ROUND((E16/D16),0)</f>
        <v>14342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v>552</v>
      </c>
      <c r="R16" s="2">
        <v>11400000</v>
      </c>
    </row>
    <row r="17" spans="1:24" x14ac:dyDescent="0.25">
      <c r="A17" s="4">
        <f t="shared" si="32"/>
        <v>0</v>
      </c>
      <c r="B17" s="4">
        <f t="shared" si="33"/>
        <v>552</v>
      </c>
      <c r="C17" s="4">
        <f t="shared" ref="C17:C28" si="41">B17*1.2</f>
        <v>662.4</v>
      </c>
      <c r="D17" s="4">
        <f t="shared" si="34"/>
        <v>794.88</v>
      </c>
      <c r="E17" s="5">
        <f t="shared" si="35"/>
        <v>11800000</v>
      </c>
      <c r="F17" s="9">
        <f t="shared" si="36"/>
        <v>21377</v>
      </c>
      <c r="G17" s="9">
        <f t="shared" si="37"/>
        <v>17814</v>
      </c>
      <c r="H17" s="9">
        <f t="shared" si="38"/>
        <v>14845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v>552</v>
      </c>
      <c r="R17" s="2">
        <v>11800000</v>
      </c>
    </row>
    <row r="18" spans="1:24" x14ac:dyDescent="0.25">
      <c r="A18" s="4">
        <f t="shared" si="32"/>
        <v>0</v>
      </c>
      <c r="B18" s="4">
        <f t="shared" si="33"/>
        <v>479</v>
      </c>
      <c r="C18" s="4">
        <f t="shared" si="41"/>
        <v>574.79999999999995</v>
      </c>
      <c r="D18" s="4">
        <f t="shared" si="34"/>
        <v>689.75999999999988</v>
      </c>
      <c r="E18" s="5">
        <f t="shared" si="35"/>
        <v>9900000</v>
      </c>
      <c r="F18" s="9">
        <f t="shared" si="36"/>
        <v>20668</v>
      </c>
      <c r="G18" s="9">
        <f t="shared" si="37"/>
        <v>17223</v>
      </c>
      <c r="H18" s="9">
        <f t="shared" si="38"/>
        <v>14353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v>479</v>
      </c>
      <c r="R18" s="2">
        <v>9900000</v>
      </c>
    </row>
    <row r="19" spans="1:24" x14ac:dyDescent="0.25">
      <c r="A19" s="4">
        <f t="shared" si="32"/>
        <v>0</v>
      </c>
      <c r="B19" s="4">
        <f t="shared" si="33"/>
        <v>406</v>
      </c>
      <c r="C19" s="4">
        <f t="shared" si="41"/>
        <v>487.2</v>
      </c>
      <c r="D19" s="4">
        <f t="shared" si="34"/>
        <v>584.64</v>
      </c>
      <c r="E19" s="5">
        <f t="shared" si="35"/>
        <v>8232000</v>
      </c>
      <c r="F19" s="9">
        <f t="shared" si="36"/>
        <v>20276</v>
      </c>
      <c r="G19" s="9">
        <f t="shared" si="37"/>
        <v>16897</v>
      </c>
      <c r="H19" s="9">
        <f t="shared" si="38"/>
        <v>14080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v>406</v>
      </c>
      <c r="R19" s="2">
        <v>8232000</v>
      </c>
    </row>
    <row r="20" spans="1:24" x14ac:dyDescent="0.25">
      <c r="A20" s="4">
        <f t="shared" si="32"/>
        <v>0</v>
      </c>
      <c r="B20" s="4">
        <f t="shared" si="33"/>
        <v>579</v>
      </c>
      <c r="C20" s="4">
        <f t="shared" si="41"/>
        <v>694.8</v>
      </c>
      <c r="D20" s="4">
        <f t="shared" si="34"/>
        <v>833.75999999999988</v>
      </c>
      <c r="E20" s="5">
        <f t="shared" si="35"/>
        <v>12400000</v>
      </c>
      <c r="F20" s="9">
        <f t="shared" si="36"/>
        <v>21416</v>
      </c>
      <c r="G20" s="9">
        <f t="shared" si="37"/>
        <v>17847</v>
      </c>
      <c r="H20" s="9">
        <f t="shared" si="38"/>
        <v>14872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v>579</v>
      </c>
      <c r="R20" s="2">
        <v>12400000</v>
      </c>
    </row>
    <row r="21" spans="1:24" x14ac:dyDescent="0.25">
      <c r="A21" s="4">
        <f t="shared" si="32"/>
        <v>0</v>
      </c>
      <c r="B21" s="4">
        <f t="shared" si="33"/>
        <v>479</v>
      </c>
      <c r="C21" s="4">
        <f t="shared" si="41"/>
        <v>574.79999999999995</v>
      </c>
      <c r="D21" s="4">
        <f t="shared" si="34"/>
        <v>689.75999999999988</v>
      </c>
      <c r="E21" s="5">
        <f t="shared" si="35"/>
        <v>14000000</v>
      </c>
      <c r="F21" s="9">
        <f t="shared" si="36"/>
        <v>29228</v>
      </c>
      <c r="G21" s="9">
        <f t="shared" si="37"/>
        <v>24356</v>
      </c>
      <c r="H21" s="9">
        <f t="shared" si="38"/>
        <v>20297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v>479</v>
      </c>
      <c r="R21" s="2">
        <v>14000000</v>
      </c>
    </row>
    <row r="22" spans="1:24" s="46" customFormat="1" x14ac:dyDescent="0.25">
      <c r="A22" s="44">
        <f t="shared" ref="A22:A24" si="42">N22</f>
        <v>0</v>
      </c>
      <c r="B22" s="44">
        <f t="shared" ref="B22:B24" si="43">Q22</f>
        <v>393</v>
      </c>
      <c r="C22" s="44">
        <f t="shared" ref="C22:C24" si="44">B22*1.2</f>
        <v>471.59999999999997</v>
      </c>
      <c r="D22" s="44">
        <f t="shared" ref="D22:D24" si="45">C22*1.2</f>
        <v>565.91999999999996</v>
      </c>
      <c r="E22" s="45">
        <f t="shared" ref="E22:E24" si="46">R22</f>
        <v>9485000</v>
      </c>
      <c r="F22" s="44">
        <f t="shared" ref="F22:F24" si="47">ROUND((E22/B22),0)</f>
        <v>24135</v>
      </c>
      <c r="G22" s="44">
        <f t="shared" ref="G22:G24" si="48">ROUND((E22/C22),0)</f>
        <v>20112</v>
      </c>
      <c r="H22" s="44">
        <f t="shared" ref="H22:H24" si="49">ROUND((E22/D22),0)</f>
        <v>16760</v>
      </c>
      <c r="I22" s="44" t="e">
        <f>#REF!</f>
        <v>#REF!</v>
      </c>
      <c r="J22" s="44">
        <f t="shared" ref="J22:J24" si="50">S22</f>
        <v>0</v>
      </c>
      <c r="O22" s="46">
        <v>0</v>
      </c>
      <c r="P22" s="46">
        <f t="shared" ref="P22:P24" si="51">O22/1.2</f>
        <v>0</v>
      </c>
      <c r="Q22" s="46">
        <v>393</v>
      </c>
      <c r="R22" s="47">
        <v>9485000</v>
      </c>
    </row>
    <row r="23" spans="1:24" x14ac:dyDescent="0.25">
      <c r="A23" s="4">
        <f t="shared" si="42"/>
        <v>0</v>
      </c>
      <c r="B23" s="4">
        <f t="shared" si="43"/>
        <v>480</v>
      </c>
      <c r="C23" s="4">
        <f t="shared" si="44"/>
        <v>576</v>
      </c>
      <c r="D23" s="4">
        <f t="shared" si="45"/>
        <v>691.19999999999993</v>
      </c>
      <c r="E23" s="5">
        <f t="shared" si="46"/>
        <v>9280000</v>
      </c>
      <c r="F23" s="9">
        <f t="shared" si="47"/>
        <v>19333</v>
      </c>
      <c r="G23" s="9">
        <f t="shared" si="48"/>
        <v>16111</v>
      </c>
      <c r="H23" s="9">
        <f t="shared" si="49"/>
        <v>13426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v>480</v>
      </c>
      <c r="R23" s="2">
        <v>9280000</v>
      </c>
    </row>
    <row r="24" spans="1:24" x14ac:dyDescent="0.25">
      <c r="A24" s="4">
        <f t="shared" si="42"/>
        <v>0</v>
      </c>
      <c r="B24" s="4">
        <f t="shared" si="43"/>
        <v>552</v>
      </c>
      <c r="C24" s="4">
        <f t="shared" si="44"/>
        <v>662.4</v>
      </c>
      <c r="D24" s="4">
        <f t="shared" si="45"/>
        <v>794.88</v>
      </c>
      <c r="E24" s="5">
        <f t="shared" si="46"/>
        <v>11400000</v>
      </c>
      <c r="F24" s="9">
        <f t="shared" si="47"/>
        <v>20652</v>
      </c>
      <c r="G24" s="9">
        <f t="shared" si="48"/>
        <v>17210</v>
      </c>
      <c r="H24" s="9">
        <f t="shared" si="49"/>
        <v>14342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v>552</v>
      </c>
      <c r="R24" s="2">
        <v>11400000</v>
      </c>
    </row>
    <row r="25" spans="1:24" s="46" customFormat="1" x14ac:dyDescent="0.25">
      <c r="A25" s="44">
        <f t="shared" si="32"/>
        <v>0</v>
      </c>
      <c r="B25" s="44">
        <f t="shared" si="33"/>
        <v>535</v>
      </c>
      <c r="C25" s="44">
        <f t="shared" si="41"/>
        <v>642</v>
      </c>
      <c r="D25" s="44">
        <f t="shared" si="34"/>
        <v>770.4</v>
      </c>
      <c r="E25" s="45">
        <f t="shared" si="35"/>
        <v>13500000</v>
      </c>
      <c r="F25" s="44">
        <f t="shared" si="36"/>
        <v>25234</v>
      </c>
      <c r="G25" s="44">
        <f t="shared" si="37"/>
        <v>21028</v>
      </c>
      <c r="H25" s="44">
        <f t="shared" si="38"/>
        <v>17523</v>
      </c>
      <c r="I25" s="44" t="e">
        <f>#REF!</f>
        <v>#REF!</v>
      </c>
      <c r="J25" s="44">
        <f t="shared" si="39"/>
        <v>0</v>
      </c>
      <c r="O25" s="46">
        <v>0</v>
      </c>
      <c r="P25" s="46">
        <f t="shared" si="40"/>
        <v>0</v>
      </c>
      <c r="Q25" s="46">
        <v>535</v>
      </c>
      <c r="R25" s="47">
        <v>13500000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22000</v>
      </c>
      <c r="X29" s="20" t="s">
        <v>38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3000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19000</v>
      </c>
      <c r="X31" s="22"/>
    </row>
    <row r="32" spans="1:24" ht="15.75" x14ac:dyDescent="0.25">
      <c r="E32" t="s">
        <v>40</v>
      </c>
      <c r="F32" s="7">
        <v>393</v>
      </c>
      <c r="G32" s="6"/>
      <c r="H32" s="6"/>
      <c r="S32" s="10"/>
      <c r="T32" s="10"/>
      <c r="U32" s="17" t="s">
        <v>16</v>
      </c>
      <c r="V32" s="18"/>
      <c r="W32" s="19">
        <f>W30</f>
        <v>3000</v>
      </c>
      <c r="X32" s="22"/>
    </row>
    <row r="33" spans="6:24" ht="15.75" x14ac:dyDescent="0.25">
      <c r="S33" s="10"/>
      <c r="T33" s="10"/>
      <c r="U33" s="17" t="s">
        <v>17</v>
      </c>
      <c r="V33" s="23"/>
      <c r="W33" s="24">
        <f>X33-X34</f>
        <v>0</v>
      </c>
      <c r="X33" s="25">
        <v>2024</v>
      </c>
    </row>
    <row r="34" spans="6:24" ht="15.75" x14ac:dyDescent="0.25">
      <c r="F34" s="7">
        <v>36.479999999999997</v>
      </c>
      <c r="G34">
        <f>F34*10.764</f>
        <v>392.67071999999996</v>
      </c>
      <c r="S34" s="10"/>
      <c r="T34" s="10"/>
      <c r="U34" s="17" t="s">
        <v>18</v>
      </c>
      <c r="V34" s="23"/>
      <c r="W34" s="24">
        <f>W35-W33</f>
        <v>60</v>
      </c>
      <c r="X34" s="31">
        <v>2024</v>
      </c>
    </row>
    <row r="35" spans="6:24" ht="15.75" x14ac:dyDescent="0.25">
      <c r="S35" s="10"/>
      <c r="T35" s="10"/>
      <c r="U35" s="17" t="s">
        <v>19</v>
      </c>
      <c r="V35" s="23"/>
      <c r="W35" s="25">
        <v>60</v>
      </c>
      <c r="X35" s="24"/>
    </row>
    <row r="36" spans="6:24" ht="39" customHeight="1" x14ac:dyDescent="0.25">
      <c r="P36" s="42" t="s">
        <v>39</v>
      </c>
      <c r="Q36" s="42"/>
      <c r="R36" s="42"/>
      <c r="S36" s="42"/>
      <c r="T36" s="43"/>
      <c r="U36" s="21" t="s">
        <v>20</v>
      </c>
      <c r="V36" s="23"/>
      <c r="W36" s="24">
        <f>90*W33/W35</f>
        <v>0</v>
      </c>
      <c r="X36" s="24"/>
    </row>
    <row r="37" spans="6:24" ht="15.75" x14ac:dyDescent="0.25">
      <c r="U37" s="17"/>
      <c r="V37" s="26"/>
      <c r="W37" s="27">
        <f>W36%</f>
        <v>0</v>
      </c>
      <c r="X37" s="27"/>
    </row>
    <row r="38" spans="6:24" ht="15.75" x14ac:dyDescent="0.25">
      <c r="P38" s="14" t="s">
        <v>30</v>
      </c>
      <c r="Q38" s="14" t="s">
        <v>31</v>
      </c>
      <c r="R38" s="14" t="s">
        <v>32</v>
      </c>
      <c r="S38" s="14" t="s">
        <v>33</v>
      </c>
      <c r="T38" s="12"/>
      <c r="U38" s="17" t="s">
        <v>21</v>
      </c>
      <c r="V38" s="18"/>
      <c r="W38" s="19">
        <f>W32*W37</f>
        <v>0</v>
      </c>
      <c r="X38" s="22"/>
    </row>
    <row r="39" spans="6:24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3000</v>
      </c>
      <c r="X39" s="22"/>
    </row>
    <row r="40" spans="6:24" ht="15.75" x14ac:dyDescent="0.25">
      <c r="R40" s="6" t="s">
        <v>33</v>
      </c>
      <c r="S40" s="16">
        <f>SUM(S39:S39)</f>
        <v>0</v>
      </c>
      <c r="U40" s="17" t="s">
        <v>15</v>
      </c>
      <c r="V40" s="18"/>
      <c r="W40" s="19">
        <f>W31</f>
        <v>19000</v>
      </c>
      <c r="X40" s="22"/>
    </row>
    <row r="41" spans="6:24" ht="15.75" x14ac:dyDescent="0.25">
      <c r="R41" s="6" t="s">
        <v>24</v>
      </c>
      <c r="S41" s="16">
        <f>S40*90%</f>
        <v>0</v>
      </c>
      <c r="U41" s="23"/>
      <c r="V41" s="18"/>
      <c r="W41" s="19"/>
      <c r="X41" s="22"/>
    </row>
    <row r="42" spans="6:24" ht="15.75" x14ac:dyDescent="0.25">
      <c r="R42" s="6" t="s">
        <v>34</v>
      </c>
      <c r="S42" s="16">
        <f>S40*80%</f>
        <v>0</v>
      </c>
      <c r="U42" s="28" t="s">
        <v>23</v>
      </c>
      <c r="V42" s="29"/>
      <c r="W42" s="20">
        <f>W40+W39</f>
        <v>22000</v>
      </c>
      <c r="X42" s="22"/>
    </row>
    <row r="43" spans="6:24" ht="15.75" x14ac:dyDescent="0.25">
      <c r="S43" s="10"/>
      <c r="T43" s="10"/>
      <c r="U43" s="23"/>
      <c r="V43" s="23"/>
      <c r="W43" s="24"/>
      <c r="X43" s="24"/>
    </row>
    <row r="44" spans="6:24" ht="15.75" x14ac:dyDescent="0.25">
      <c r="S44" s="10"/>
      <c r="T44" s="10"/>
      <c r="U44" s="28" t="s">
        <v>37</v>
      </c>
      <c r="V44" s="30"/>
      <c r="W44" s="25">
        <v>393</v>
      </c>
      <c r="X44" s="24"/>
    </row>
    <row r="45" spans="6:24" ht="15.75" x14ac:dyDescent="0.25">
      <c r="P45" s="13" t="s">
        <v>29</v>
      </c>
      <c r="S45" s="10"/>
      <c r="T45" s="11"/>
      <c r="U45" s="17" t="s">
        <v>41</v>
      </c>
      <c r="V45" s="31"/>
      <c r="W45" s="32">
        <f>W42*W44+X46</f>
        <v>8646000</v>
      </c>
      <c r="X45" s="33"/>
    </row>
    <row r="46" spans="6:24" ht="15.75" x14ac:dyDescent="0.25">
      <c r="S46" s="11"/>
      <c r="T46" s="10"/>
      <c r="U46" s="17" t="s">
        <v>24</v>
      </c>
      <c r="V46" s="23"/>
      <c r="W46" s="34">
        <f>W45*0.98</f>
        <v>8473080</v>
      </c>
      <c r="X46" s="35"/>
    </row>
    <row r="47" spans="6:24" ht="15.75" x14ac:dyDescent="0.25">
      <c r="S47" s="10"/>
      <c r="T47" s="10"/>
      <c r="U47" s="17" t="s">
        <v>25</v>
      </c>
      <c r="V47" s="23"/>
      <c r="W47" s="34">
        <f>W45*0.9</f>
        <v>7781400</v>
      </c>
      <c r="X47" s="34"/>
    </row>
    <row r="48" spans="6:24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26</v>
      </c>
      <c r="V49" s="38"/>
      <c r="W49" s="39">
        <f>W30*W44</f>
        <v>1179000</v>
      </c>
      <c r="X49" s="39"/>
    </row>
    <row r="50" spans="21:24" ht="15.75" x14ac:dyDescent="0.25">
      <c r="U50" s="17" t="s">
        <v>27</v>
      </c>
      <c r="V50" s="23"/>
      <c r="W50" s="36"/>
      <c r="X50" s="36"/>
    </row>
    <row r="51" spans="21:24" ht="15.75" x14ac:dyDescent="0.25">
      <c r="U51" s="40" t="s">
        <v>28</v>
      </c>
      <c r="V51" s="36"/>
      <c r="W51" s="34">
        <f>W45*0.025/12</f>
        <v>18012.5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8" workbookViewId="0">
      <selection activeCell="V16" sqref="V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19"/>
  <sheetViews>
    <sheetView zoomScaleNormal="100" workbookViewId="0">
      <selection activeCell="V23" sqref="V23"/>
    </sheetView>
  </sheetViews>
  <sheetFormatPr defaultRowHeight="15" x14ac:dyDescent="0.25"/>
  <cols>
    <col min="21" max="21" width="14.140625" customWidth="1"/>
  </cols>
  <sheetData>
    <row r="2" spans="1:21" x14ac:dyDescent="0.25">
      <c r="A2" s="6"/>
    </row>
    <row r="16" spans="1:21" x14ac:dyDescent="0.25">
      <c r="R16">
        <v>35.450000000000003</v>
      </c>
      <c r="S16">
        <f>R16*10.764</f>
        <v>381.5838</v>
      </c>
      <c r="U16">
        <v>6714286</v>
      </c>
    </row>
    <row r="17" spans="21:21" x14ac:dyDescent="0.25">
      <c r="U17">
        <v>402900</v>
      </c>
    </row>
    <row r="18" spans="21:21" x14ac:dyDescent="0.25">
      <c r="U18">
        <v>30000</v>
      </c>
    </row>
    <row r="19" spans="21:21" x14ac:dyDescent="0.25">
      <c r="U19">
        <f>SUM(U16:U18)</f>
        <v>7147186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X14:X19"/>
  <sheetViews>
    <sheetView zoomScaleNormal="100" workbookViewId="0">
      <selection activeCell="Y29" sqref="Y29"/>
    </sheetView>
  </sheetViews>
  <sheetFormatPr defaultRowHeight="15" x14ac:dyDescent="0.25"/>
  <cols>
    <col min="24" max="24" width="16.28515625" customWidth="1"/>
  </cols>
  <sheetData>
    <row r="14" spans="24:24" x14ac:dyDescent="0.25">
      <c r="X14">
        <v>7487142</v>
      </c>
    </row>
    <row r="15" spans="24:24" x14ac:dyDescent="0.25">
      <c r="X15">
        <v>449230</v>
      </c>
    </row>
    <row r="16" spans="24:24" x14ac:dyDescent="0.25">
      <c r="X16">
        <v>30000</v>
      </c>
    </row>
    <row r="17" spans="24:24" x14ac:dyDescent="0.25">
      <c r="X17">
        <f>SUM(X14:X16)</f>
        <v>7966372</v>
      </c>
    </row>
    <row r="18" spans="24:24" ht="3.75" customHeight="1" x14ac:dyDescent="0.25"/>
    <row r="19" spans="24:2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R16" sqref="R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H37" sqref="H37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2024-08-21T05:40:14Z</dcterms:modified>
</cp:coreProperties>
</file>