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SME Credit Centre Borivali (West)\Minal Hemant Mhatre\"/>
    </mc:Choice>
  </mc:AlternateContent>
  <xr:revisionPtr revIDLastSave="0" documentId="13_ncr:1_{1CA18DED-17B9-425B-8CD5-58BABD09549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19" i="4" l="1"/>
  <c r="G23" i="4"/>
  <c r="J23" i="4"/>
  <c r="J26" i="4"/>
  <c r="H26" i="4"/>
  <c r="T11" i="4"/>
  <c r="S11" i="4"/>
  <c r="P11" i="4"/>
  <c r="T10" i="4"/>
  <c r="S10" i="4"/>
  <c r="T9" i="4"/>
  <c r="S9" i="4"/>
  <c r="P9" i="4"/>
  <c r="T8" i="4"/>
  <c r="S8" i="4"/>
  <c r="P8" i="4"/>
  <c r="G21" i="4"/>
  <c r="H20" i="4"/>
  <c r="Q12" i="4" l="1"/>
  <c r="P12" i="4"/>
  <c r="Q11" i="4"/>
  <c r="P10" i="4"/>
  <c r="Q9" i="4"/>
  <c r="Q8" i="4"/>
  <c r="Q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<sst xmlns="http://schemas.openxmlformats.org/spreadsheetml/2006/main" count="26" uniqueCount="23">
  <si>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</si>
  <si>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</si>
  <si>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</si>
  <si>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</si>
  <si>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</si>
  <si>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</si>
  <si>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</si>
  <si>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</si>
  <si>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</si>
  <si>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</si>
  <si>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</si>
  <si>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</si>
  <si>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</si>
  <si>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Unit NO 712, 7th Floor, Wing - A, Jaswanti Allied Business Centre, Ramchandra Lane Extension Road, Near Malad Industrial Estate Kanchpada, Malad West,</t>
  </si>
  <si>
    <t>previous report  - 2021</t>
  </si>
  <si>
    <t>bua</t>
  </si>
  <si>
    <t>rate</t>
  </si>
  <si>
    <t>fmv</t>
  </si>
  <si>
    <t>loft - 70%</t>
  </si>
  <si>
    <t>totla</t>
  </si>
  <si>
    <t>ca</t>
  </si>
  <si>
    <t>yoc - 2015 - previous report</t>
  </si>
  <si>
    <t>20000 to 23000 on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</si>
</sst>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428625</xdr:colOff>
      <xdr:row>23</xdr:row>
      <xdr:rowOff>21548</xdr:rowOff>
    </xdr:from>
    <xdr:to>
      <xdr:col>25</xdr:col>
      <xdr:colOff>115354</xdr:colOff>
      <xdr:row>40</xdr:row>
      <xdr:rowOff>76857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62EDCEC-9E0E-4D49-A479-8CFF566BBC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10750" y="4784048"/>
          <a:ext cx="5287429" cy="329380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47</xdr:row>
      <xdr:rowOff>39291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28E80F7-1303-4CA8-AE83-4823BF112C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53559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448929</xdr:colOff>
      <xdr:row>50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033980-D9E2-4CC2-9752-E7882EBB1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83329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334613</xdr:colOff>
      <xdr:row>45</xdr:row>
      <xdr:rowOff>105960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55166BD-84C4-403D-B176-B78AC8E82D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69013" cy="8487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48</xdr:row>
      <xdr:rowOff>1203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3CF9AD2-119B-4173-ADEE-050674ECB4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62132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391771</xdr:colOff>
      <xdr:row>50</xdr:row>
      <xdr:rowOff>163091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AE6F81-B5E9-4CF0-BEFC-D24369E8A0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26171" cy="83545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353665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89C467-FA81-40B3-B964-709E15CC22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888065" cy="863085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CB4710E-835D-4A0E-8041-ABA55D2726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1438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44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3E782F1-6076-45F3-B333-76FD14DDA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3153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409575</xdr:colOff>
      <xdr:row>46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B3C3C8-BDF2-4F99-B71F-DC5812D12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87975" cy="868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409575</xdr:colOff>
      <xdr:row>43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31ADEA-36AB-4BCA-A08E-1AA523655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087975" cy="814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G18" sqref="G1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3.140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168</v>
      </c>
      <c r="C2" s="4">
        <f>B2*1.2</f>
        <v>201.6</v>
      </c>
      <c r="D2" s="4">
        <f t="shared" ref="D2:D13" si="2">C2*1.2</f>
        <v>241.92</v>
      </c>
      <c r="E2" s="5">
        <f t="shared" ref="E2:E13" si="3">R2</f>
        <v>7700000</v>
      </c>
      <c r="F2" s="10">
        <f t="shared" ref="F2:F13" si="4">ROUND((E2/B2),0)</f>
        <v>45833</v>
      </c>
      <c r="G2" s="10">
        <f t="shared" ref="G2:G13" si="5">ROUND((E2/C2),0)</f>
        <v>38194</v>
      </c>
      <c r="H2" s="10">
        <f t="shared" ref="H2:H13" si="6">ROUND((E2/D2),0)</f>
        <v>31829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168</v>
      </c>
      <c r="R2" s="2">
        <v>7700000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400</v>
      </c>
      <c r="C3" s="4">
        <f t="shared" ref="C3:C15" si="9">B3*1.2</f>
        <v>480</v>
      </c>
      <c r="D3" s="4">
        <f t="shared" si="2"/>
        <v>576</v>
      </c>
      <c r="E3" s="16">
        <f t="shared" si="3"/>
        <v>8100000</v>
      </c>
      <c r="F3" s="10">
        <f t="shared" si="4"/>
        <v>20250</v>
      </c>
      <c r="G3" s="10">
        <f t="shared" si="5"/>
        <v>16875</v>
      </c>
      <c r="H3" s="10">
        <f t="shared" si="6"/>
        <v>14063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400</v>
      </c>
      <c r="R3" s="2">
        <v>8100000</v>
      </c>
      <c r="S3" s="8"/>
      <c r="T3" s="8"/>
    </row>
    <row r="4" spans="1:20" x14ac:dyDescent="0.25">
      <c r="A4" s="4">
        <f t="shared" si="0"/>
        <v>0</v>
      </c>
      <c r="B4" s="4">
        <f t="shared" si="1"/>
        <v>198</v>
      </c>
      <c r="C4" s="4">
        <f t="shared" si="9"/>
        <v>237.6</v>
      </c>
      <c r="D4" s="4">
        <f t="shared" si="2"/>
        <v>285.12</v>
      </c>
      <c r="E4" s="16">
        <f t="shared" si="3"/>
        <v>7700000</v>
      </c>
      <c r="F4" s="10">
        <f t="shared" si="4"/>
        <v>38889</v>
      </c>
      <c r="G4" s="10">
        <f t="shared" si="5"/>
        <v>32407</v>
      </c>
      <c r="H4" s="10">
        <f t="shared" si="6"/>
        <v>27006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198</v>
      </c>
      <c r="R4" s="2">
        <v>7700000</v>
      </c>
      <c r="S4" s="8"/>
      <c r="T4" s="8"/>
    </row>
    <row r="5" spans="1:20" x14ac:dyDescent="0.25">
      <c r="A5" s="4">
        <f t="shared" si="0"/>
        <v>0</v>
      </c>
      <c r="B5" s="4">
        <f t="shared" si="1"/>
        <v>261</v>
      </c>
      <c r="C5" s="4">
        <f t="shared" si="9"/>
        <v>313.2</v>
      </c>
      <c r="D5" s="4">
        <f t="shared" si="2"/>
        <v>375.84</v>
      </c>
      <c r="E5" s="16">
        <f t="shared" si="3"/>
        <v>11000000</v>
      </c>
      <c r="F5" s="10">
        <f t="shared" si="4"/>
        <v>42146</v>
      </c>
      <c r="G5" s="10">
        <f t="shared" si="5"/>
        <v>35121</v>
      </c>
      <c r="H5" s="10">
        <f t="shared" si="6"/>
        <v>29268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261</v>
      </c>
      <c r="R5" s="2">
        <v>11000000</v>
      </c>
      <c r="S5" s="8"/>
      <c r="T5" s="8"/>
    </row>
    <row r="6" spans="1:20" x14ac:dyDescent="0.25">
      <c r="A6" s="4">
        <f t="shared" si="0"/>
        <v>0</v>
      </c>
      <c r="B6" s="4">
        <f t="shared" si="1"/>
        <v>733</v>
      </c>
      <c r="C6" s="4">
        <f t="shared" si="9"/>
        <v>879.6</v>
      </c>
      <c r="D6" s="4">
        <f t="shared" si="2"/>
        <v>1055.52</v>
      </c>
      <c r="E6" s="16">
        <f t="shared" si="3"/>
        <v>34000000</v>
      </c>
      <c r="F6" s="10">
        <f t="shared" si="4"/>
        <v>46385</v>
      </c>
      <c r="G6" s="10">
        <f t="shared" si="5"/>
        <v>38654</v>
      </c>
      <c r="H6" s="10">
        <f t="shared" si="6"/>
        <v>32212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733</v>
      </c>
      <c r="R6" s="2">
        <v>34000000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333.33333333333337</v>
      </c>
      <c r="C7" s="4">
        <f t="shared" si="9"/>
        <v>400.00000000000006</v>
      </c>
      <c r="D7" s="4">
        <f t="shared" si="2"/>
        <v>480.00000000000006</v>
      </c>
      <c r="E7" s="16">
        <f t="shared" si="3"/>
        <v>10800000</v>
      </c>
      <c r="F7" s="10">
        <f t="shared" si="4"/>
        <v>32400</v>
      </c>
      <c r="G7" s="15">
        <f t="shared" si="5"/>
        <v>27000</v>
      </c>
      <c r="H7" s="10">
        <f t="shared" si="6"/>
        <v>22500</v>
      </c>
      <c r="I7" s="4" t="e">
        <f>#REF!</f>
        <v>#REF!</v>
      </c>
      <c r="J7" s="4">
        <f t="shared" si="7"/>
        <v>0</v>
      </c>
      <c r="O7">
        <v>0</v>
      </c>
      <c r="P7">
        <v>400</v>
      </c>
      <c r="Q7">
        <f t="shared" ref="Q2:Q12" si="10">P7/1.2</f>
        <v>333.33333333333337</v>
      </c>
      <c r="R7" s="2">
        <v>10800000</v>
      </c>
      <c r="S7" s="8"/>
      <c r="T7" s="8"/>
    </row>
    <row r="8" spans="1:20" x14ac:dyDescent="0.25">
      <c r="A8" s="4">
        <f t="shared" si="0"/>
        <v>0</v>
      </c>
      <c r="B8" s="4">
        <f t="shared" si="1"/>
        <v>280.13310000000001</v>
      </c>
      <c r="C8" s="4">
        <f t="shared" si="9"/>
        <v>336.15971999999999</v>
      </c>
      <c r="D8" s="4">
        <f t="shared" si="2"/>
        <v>403.39166399999999</v>
      </c>
      <c r="E8" s="16">
        <f t="shared" si="3"/>
        <v>6200000</v>
      </c>
      <c r="F8" s="10">
        <f t="shared" si="4"/>
        <v>22132</v>
      </c>
      <c r="G8" s="15">
        <f t="shared" si="5"/>
        <v>18444</v>
      </c>
      <c r="H8" s="10">
        <f t="shared" si="6"/>
        <v>15370</v>
      </c>
      <c r="I8" s="4" t="e">
        <f>#REF!</f>
        <v>#REF!</v>
      </c>
      <c r="J8" s="4">
        <f t="shared" si="7"/>
        <v>6602000</v>
      </c>
      <c r="O8">
        <v>0</v>
      </c>
      <c r="P8">
        <f>31.23*10.764</f>
        <v>336.15971999999999</v>
      </c>
      <c r="Q8">
        <f t="shared" si="10"/>
        <v>280.13310000000001</v>
      </c>
      <c r="R8" s="2">
        <v>6200000</v>
      </c>
      <c r="S8" s="17">
        <f>R8+372000+30000</f>
        <v>6602000</v>
      </c>
      <c r="T8" s="8">
        <f>S8/P8</f>
        <v>19639.473759675908</v>
      </c>
    </row>
    <row r="9" spans="1:20" x14ac:dyDescent="0.25">
      <c r="A9" s="4">
        <f t="shared" si="0"/>
        <v>0</v>
      </c>
      <c r="B9" s="4">
        <f t="shared" si="1"/>
        <v>399.4341</v>
      </c>
      <c r="C9" s="4">
        <f t="shared" si="9"/>
        <v>479.32092</v>
      </c>
      <c r="D9" s="4">
        <f t="shared" si="2"/>
        <v>575.18510400000002</v>
      </c>
      <c r="E9" s="16">
        <f t="shared" si="3"/>
        <v>9495000</v>
      </c>
      <c r="F9" s="10">
        <f t="shared" si="4"/>
        <v>23771</v>
      </c>
      <c r="G9" s="15">
        <f t="shared" si="5"/>
        <v>19809</v>
      </c>
      <c r="H9" s="10">
        <f t="shared" si="6"/>
        <v>16508</v>
      </c>
      <c r="I9" s="4" t="e">
        <f>#REF!</f>
        <v>#REF!</v>
      </c>
      <c r="J9" s="4">
        <f t="shared" si="7"/>
        <v>10094700</v>
      </c>
      <c r="O9">
        <v>0</v>
      </c>
      <c r="P9">
        <f>44.53*10.764</f>
        <v>479.32092</v>
      </c>
      <c r="Q9">
        <f t="shared" si="10"/>
        <v>399.4341</v>
      </c>
      <c r="R9" s="2">
        <v>9495000</v>
      </c>
      <c r="S9" s="17">
        <f>R9+569700+30000</f>
        <v>10094700</v>
      </c>
      <c r="T9" s="8">
        <f>S9/P9</f>
        <v>21060.420229519714</v>
      </c>
    </row>
    <row r="10" spans="1:20" x14ac:dyDescent="0.25">
      <c r="A10" s="4">
        <f t="shared" si="0"/>
        <v>0</v>
      </c>
      <c r="B10" s="4">
        <f t="shared" si="1"/>
        <v>234</v>
      </c>
      <c r="C10" s="4">
        <f t="shared" si="9"/>
        <v>280.8</v>
      </c>
      <c r="D10" s="4">
        <f t="shared" si="2"/>
        <v>336.96</v>
      </c>
      <c r="E10" s="16">
        <f t="shared" si="3"/>
        <v>4320000</v>
      </c>
      <c r="F10" s="10">
        <f t="shared" si="4"/>
        <v>18462</v>
      </c>
      <c r="G10" s="10">
        <f t="shared" si="5"/>
        <v>15385</v>
      </c>
      <c r="H10" s="10">
        <f t="shared" si="6"/>
        <v>12821</v>
      </c>
      <c r="I10" s="4" t="e">
        <f>#REF!</f>
        <v>#REF!</v>
      </c>
      <c r="J10" s="4">
        <f t="shared" si="7"/>
        <v>4609200</v>
      </c>
      <c r="O10">
        <v>0</v>
      </c>
      <c r="P10">
        <f t="shared" si="8"/>
        <v>0</v>
      </c>
      <c r="Q10">
        <v>234</v>
      </c>
      <c r="R10" s="2">
        <v>4320000</v>
      </c>
      <c r="S10" s="17">
        <f>R10+259200+30000</f>
        <v>4609200</v>
      </c>
      <c r="T10" s="8">
        <f>R10/C10</f>
        <v>15384.615384615385</v>
      </c>
    </row>
    <row r="11" spans="1:20" x14ac:dyDescent="0.25">
      <c r="A11" s="4">
        <f t="shared" si="0"/>
        <v>0</v>
      </c>
      <c r="B11" s="4">
        <f t="shared" si="1"/>
        <v>188.90819999999999</v>
      </c>
      <c r="C11" s="4">
        <f t="shared" si="9"/>
        <v>226.68983999999998</v>
      </c>
      <c r="D11" s="4">
        <f t="shared" si="2"/>
        <v>272.02780799999994</v>
      </c>
      <c r="E11" s="16">
        <f t="shared" si="3"/>
        <v>6000000</v>
      </c>
      <c r="F11" s="10">
        <f t="shared" si="4"/>
        <v>31761</v>
      </c>
      <c r="G11" s="10">
        <f t="shared" si="5"/>
        <v>26468</v>
      </c>
      <c r="H11" s="10">
        <f t="shared" si="6"/>
        <v>22057</v>
      </c>
      <c r="I11" s="4" t="e">
        <f>#REF!</f>
        <v>#REF!</v>
      </c>
      <c r="J11" s="4">
        <f t="shared" si="7"/>
        <v>6390000</v>
      </c>
      <c r="O11">
        <v>0</v>
      </c>
      <c r="P11">
        <f>21.06*10.764</f>
        <v>226.68983999999998</v>
      </c>
      <c r="Q11">
        <f t="shared" si="10"/>
        <v>188.90819999999999</v>
      </c>
      <c r="R11" s="2">
        <v>6000000</v>
      </c>
      <c r="S11" s="17">
        <f>R11+360000+30000</f>
        <v>6390000</v>
      </c>
      <c r="T11" s="8">
        <f>R11/C11</f>
        <v>26467.882283564188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6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16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16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16">
        <f t="shared" si="14"/>
        <v>0</v>
      </c>
      <c r="F15" s="10" t="e">
        <f t="shared" si="15"/>
        <v>#DIV/0!</v>
      </c>
      <c r="G15" s="10" t="e">
        <f t="shared" si="16"/>
        <v>#DIV/0!</v>
      </c>
      <c r="H15" s="10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0" x14ac:dyDescent="0.25">
      <c r="E16" s="8"/>
      <c r="F16" s="8"/>
      <c r="G16" s="8"/>
      <c r="H16" s="8"/>
    </row>
    <row r="17" spans="5:24" x14ac:dyDescent="0.25">
      <c r="E17" s="8"/>
      <c r="F17" s="8" t="s">
        <v>13</v>
      </c>
      <c r="G17" s="8"/>
      <c r="H17" s="8"/>
    </row>
    <row r="18" spans="5:24" x14ac:dyDescent="0.25">
      <c r="E18" s="8"/>
      <c r="F18" s="8" t="s">
        <v>20</v>
      </c>
      <c r="G18" s="8">
        <v>185</v>
      </c>
      <c r="H18" s="8"/>
    </row>
    <row r="19" spans="5:24" x14ac:dyDescent="0.25">
      <c r="F19" s="7" t="s">
        <v>15</v>
      </c>
      <c r="G19">
        <v>221</v>
      </c>
      <c r="H19">
        <f>G19/G18</f>
        <v>1.1945945945945946</v>
      </c>
    </row>
    <row r="20" spans="5:24" x14ac:dyDescent="0.25">
      <c r="F20" s="7" t="s">
        <v>18</v>
      </c>
      <c r="G20">
        <v>79</v>
      </c>
      <c r="H20">
        <f>113*70%</f>
        <v>79.099999999999994</v>
      </c>
      <c r="U20" t="s">
        <v>14</v>
      </c>
    </row>
    <row r="21" spans="5:24" x14ac:dyDescent="0.25">
      <c r="F21" s="7" t="s">
        <v>19</v>
      </c>
      <c r="G21">
        <f>G20+G19</f>
        <v>300</v>
      </c>
    </row>
    <row r="22" spans="5:24" x14ac:dyDescent="0.25">
      <c r="F22" s="7" t="s">
        <v>16</v>
      </c>
      <c r="G22">
        <v>21000</v>
      </c>
    </row>
    <row r="23" spans="5:24" x14ac:dyDescent="0.25">
      <c r="F23" s="7" t="s">
        <v>17</v>
      </c>
      <c r="G23" s="6">
        <f>G22*G21</f>
        <v>6300000</v>
      </c>
      <c r="H23" s="6"/>
      <c r="J23">
        <f>18230*1.1</f>
        <v>20053</v>
      </c>
    </row>
    <row r="25" spans="5:24" x14ac:dyDescent="0.25">
      <c r="P25" s="11"/>
      <c r="Q25" s="11"/>
      <c r="R25" s="13"/>
      <c r="T25" s="11"/>
      <c r="U25" s="11"/>
      <c r="V25" s="11"/>
      <c r="W25" s="11"/>
      <c r="X25" s="11"/>
    </row>
    <row r="26" spans="5:24" x14ac:dyDescent="0.25">
      <c r="H26">
        <f>32709/1.2</f>
        <v>27257.5</v>
      </c>
      <c r="J26">
        <f>300*18230</f>
        <v>5469000</v>
      </c>
      <c r="P26" s="11"/>
      <c r="Q26" s="14"/>
      <c r="R26" s="14"/>
      <c r="T26" s="14"/>
      <c r="U26" s="14"/>
      <c r="V26" s="11"/>
      <c r="W26" s="11"/>
      <c r="X26" s="11"/>
    </row>
    <row r="27" spans="5:24" x14ac:dyDescent="0.25">
      <c r="H27" t="s">
        <v>21</v>
      </c>
      <c r="P27" s="11"/>
      <c r="Q27" s="11"/>
      <c r="R27" s="11"/>
      <c r="T27" s="11"/>
      <c r="U27" s="11"/>
      <c r="V27" s="11"/>
      <c r="W27" s="11"/>
      <c r="X27" s="11"/>
    </row>
    <row r="28" spans="5:24" x14ac:dyDescent="0.25">
      <c r="H28" t="s">
        <v>22</v>
      </c>
      <c r="P28" s="11"/>
      <c r="Q28" s="11"/>
      <c r="R28" s="11"/>
      <c r="T28" s="11"/>
      <c r="U28" s="11"/>
      <c r="V28" s="11"/>
      <c r="W28" s="11"/>
      <c r="X28" s="11"/>
    </row>
    <row r="29" spans="5:24" x14ac:dyDescent="0.25">
      <c r="P29" s="11"/>
      <c r="Q29" s="11"/>
      <c r="R29" s="12"/>
      <c r="T29" s="12"/>
      <c r="U29" s="12"/>
      <c r="V29" s="11"/>
      <c r="W29" s="11"/>
      <c r="X29" s="11"/>
    </row>
    <row r="30" spans="5:24" x14ac:dyDescent="0.25">
      <c r="P30" s="11"/>
      <c r="Q30" s="11"/>
      <c r="R30" s="11"/>
      <c r="T30" s="11"/>
      <c r="U30" s="11"/>
      <c r="V30" s="11"/>
      <c r="W30" s="11"/>
      <c r="X30" s="11"/>
    </row>
    <row r="31" spans="5:24" x14ac:dyDescent="0.25">
      <c r="P31" s="11"/>
      <c r="Q31" s="11"/>
      <c r="R31" s="11"/>
      <c r="T31" s="11"/>
      <c r="U31" s="11"/>
      <c r="V31" s="11"/>
      <c r="W31" s="11"/>
      <c r="X31" s="11"/>
    </row>
    <row r="32" spans="5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S34" s="6"/>
      <c r="T34" s="11"/>
      <c r="U34" s="11"/>
      <c r="V34" s="11"/>
      <c r="W34" s="11"/>
      <c r="X34" s="11"/>
    </row>
    <row r="35" spans="16:24" x14ac:dyDescent="0.25">
      <c r="Q35" s="11"/>
      <c r="R35" s="11"/>
    </row>
    <row r="36" spans="16:24" x14ac:dyDescent="0.25">
      <c r="Q36" s="11"/>
      <c r="R36" s="11"/>
      <c r="T36" s="6"/>
    </row>
    <row r="37" spans="16:24" x14ac:dyDescent="0.25">
      <c r="P37" s="11"/>
      <c r="Q37" s="11"/>
      <c r="R37" s="11"/>
      <c r="S37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0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2024-08-17T11:10:46Z</dcterms:modified>
</cp:coreProperties>
</file>