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8" sheetId="8" r:id="rId2"/>
    <sheet name="Sheet9" sheetId="9" r:id="rId3"/>
    <sheet name="Sheet7" sheetId="7" r:id="rId4"/>
    <sheet name="Sheet6" sheetId="6" r:id="rId5"/>
    <sheet name="Sheet5" sheetId="5" r:id="rId6"/>
    <sheet name="Sheet4" sheetId="4" r:id="rId7"/>
    <sheet name="Sheet3" sheetId="3" r:id="rId8"/>
    <sheet name="Sheet2" sheetId="2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49" i="1" l="1"/>
  <c r="K48" i="1" l="1"/>
  <c r="K49" i="1"/>
  <c r="K50" i="1"/>
  <c r="O48" i="1"/>
  <c r="O47" i="1"/>
  <c r="K47" i="1"/>
  <c r="M35" i="1"/>
  <c r="M36" i="1"/>
  <c r="M37" i="1"/>
  <c r="M38" i="1"/>
  <c r="M39" i="1"/>
  <c r="M40" i="1"/>
  <c r="M41" i="1"/>
  <c r="M42" i="1"/>
  <c r="L42" i="1"/>
  <c r="L35" i="1"/>
  <c r="L36" i="1"/>
  <c r="L37" i="1"/>
  <c r="L38" i="1"/>
  <c r="L39" i="1"/>
  <c r="L40" i="1"/>
  <c r="L41" i="1"/>
  <c r="V17" i="1"/>
  <c r="T5" i="1" l="1"/>
  <c r="P2" i="1"/>
  <c r="T15" i="1"/>
  <c r="T8" i="1"/>
  <c r="T9" i="1" s="1"/>
  <c r="T10" i="1" s="1"/>
  <c r="T4" i="1"/>
  <c r="T3" i="1"/>
  <c r="T12" i="1" l="1"/>
  <c r="T17" i="1" s="1"/>
  <c r="T18" i="1" l="1"/>
  <c r="U17" i="1"/>
  <c r="T20" i="1"/>
  <c r="T19" i="1"/>
  <c r="Q19" i="1" l="1"/>
  <c r="I25" i="1"/>
  <c r="N2" i="1"/>
  <c r="D2" i="1"/>
  <c r="B27" i="1" l="1"/>
  <c r="N35" i="1"/>
  <c r="N36" i="1"/>
  <c r="N37" i="1"/>
  <c r="N38" i="1"/>
  <c r="N34" i="1"/>
  <c r="M34" i="1"/>
  <c r="L34" i="1"/>
  <c r="H3" i="1"/>
  <c r="C25" i="1" l="1"/>
  <c r="A23" i="1"/>
  <c r="B6" i="1"/>
  <c r="C10" i="1"/>
  <c r="C11" i="1"/>
  <c r="C12" i="1"/>
  <c r="C13" i="1"/>
  <c r="C14" i="1"/>
  <c r="C15" i="1"/>
  <c r="C18" i="1"/>
  <c r="C9" i="1"/>
  <c r="C16" i="1" l="1"/>
</calcChain>
</file>

<file path=xl/sharedStrings.xml><?xml version="1.0" encoding="utf-8"?>
<sst xmlns="http://schemas.openxmlformats.org/spreadsheetml/2006/main" count="30" uniqueCount="28">
  <si>
    <t>19.215031, 73.099145</t>
  </si>
  <si>
    <t>05.2.2001</t>
  </si>
  <si>
    <t>BU</t>
  </si>
  <si>
    <t>Carpet</t>
  </si>
  <si>
    <t>Bal</t>
  </si>
  <si>
    <t>Price Indicators</t>
  </si>
  <si>
    <t>Saleable</t>
  </si>
  <si>
    <t>Value</t>
  </si>
  <si>
    <t>ROC</t>
  </si>
  <si>
    <t>ROB</t>
  </si>
  <si>
    <t>ROS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</si>
  <si>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</si>
  <si>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</si>
  <si>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</si>
  <si>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</si>
  <si>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</si>
  <si>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</si>
  <si>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</si>
  <si>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</si>
  <si>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Area</t>
  </si>
  <si>
    <t>Rate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</si>
  <si>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</si>
  <si>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</si>
  <si>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</si>
  <si>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</si>
  <si>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</si>
  <si>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</si>
  <si>
    <t>IGR Transactions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</si>
</sst>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rgb="FF70757A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">
    <xf numFmtId="0" fontId="0" fillId="0" borderId="0" xfId="0"/>
    <xf numFmtId="0" fontId="2" fillId="0" borderId="0" xfId="0" applyFont="1" applyAlignment="1">
      <alignment horizontal="left" vertical="center" wrapText="1"/>
    </xf>
    <xf numFmtId="43" fontId="0" fillId="0" borderId="0" xfId="1" applyFont="1"/>
    <xf numFmtId="164" fontId="0" fillId="0" borderId="0" xfId="1" applyNumberFormat="1" applyFont="1"/>
    <xf numFmtId="0" fontId="0" fillId="0" borderId="1" xfId="0" applyBorder="1"/>
    <xf numFmtId="43" fontId="0" fillId="0" borderId="1" xfId="0" applyNumberFormat="1" applyBorder="1"/>
    <xf numFmtId="10" fontId="0" fillId="0" borderId="1" xfId="0" applyNumberFormat="1" applyBorder="1"/>
    <xf numFmtId="43" fontId="0" fillId="0" borderId="1" xfId="1" applyFont="1" applyBorder="1"/>
    <xf numFmtId="0" fontId="0" fillId="2" borderId="1" xfId="0" applyFill="1" applyBorder="1"/>
    <xf numFmtId="43" fontId="0" fillId="2" borderId="1" xfId="0" applyNumberFormat="1" applyFill="1" applyBorder="1"/>
    <xf numFmtId="43" fontId="0" fillId="0" borderId="0" xfId="0" applyNumberFormat="1"/>
    <xf numFmtId="0" fontId="0" fillId="3" borderId="0" xfId="0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24</xdr:col>
      <xdr:colOff>607695</xdr:colOff>
      <xdr:row>90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24</xdr:col>
      <xdr:colOff>607695</xdr:colOff>
      <xdr:row>135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335500"/>
          <a:ext cx="15238095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534836</xdr:colOff>
      <xdr:row>38</xdr:row>
      <xdr:rowOff>1010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288436" cy="72400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468407</xdr:colOff>
      <xdr:row>38</xdr:row>
      <xdr:rowOff>134379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50807" cy="73733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163990</xdr:colOff>
      <xdr:row>39</xdr:row>
      <xdr:rowOff>29616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94390" cy="74591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535516</xdr:colOff>
      <xdr:row>38</xdr:row>
      <xdr:rowOff>172484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65916" cy="74114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383095</xdr:colOff>
      <xdr:row>38</xdr:row>
      <xdr:rowOff>124853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13495" cy="73638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411419</xdr:colOff>
      <xdr:row>37</xdr:row>
      <xdr:rowOff>115273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71650"/>
          <a:ext cx="13213019" cy="6973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20</xdr:col>
      <xdr:colOff>173176</xdr:colOff>
      <xdr:row>73</xdr:row>
      <xdr:rowOff>105694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010650"/>
          <a:ext cx="12365176" cy="65826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16</xdr:col>
      <xdr:colOff>582467</xdr:colOff>
      <xdr:row>96</xdr:row>
      <xdr:rowOff>124427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678150"/>
          <a:ext cx="10336067" cy="43154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tabSelected="1" topLeftCell="C1" workbookViewId="0">
      <selection activeCell="U17" sqref="U17"/>
    </sheetView>
  </sheetViews>
  <sheetFormatPr defaultRowHeight="15" x14ac:dyDescent="0.25"/>
  <cols>
    <col min="7" max="7" width="9.28515625" bestFit="1" customWidth="1"/>
    <col min="8" max="8" width="12.5703125" bestFit="1" customWidth="1"/>
    <col min="9" max="9" width="9.28515625" bestFit="1" customWidth="1"/>
    <col min="10" max="11" width="12.5703125" bestFit="1" customWidth="1"/>
    <col min="12" max="13" width="9.28515625" bestFit="1" customWidth="1"/>
    <col min="19" max="19" width="28.42578125" bestFit="1" customWidth="1"/>
    <col min="20" max="20" width="12.5703125" bestFit="1" customWidth="1"/>
    <col min="21" max="22" width="10" bestFit="1" customWidth="1"/>
  </cols>
  <sheetData>
    <row r="1" spans="1:20" x14ac:dyDescent="0.25">
      <c r="A1" t="s">
        <v>1</v>
      </c>
      <c r="D1">
        <v>440</v>
      </c>
      <c r="H1">
        <v>550</v>
      </c>
      <c r="N1">
        <v>11000</v>
      </c>
      <c r="P1">
        <v>26620</v>
      </c>
      <c r="S1" s="4" t="s">
        <v>11</v>
      </c>
      <c r="T1" s="4">
        <v>2024</v>
      </c>
    </row>
    <row r="2" spans="1:20" x14ac:dyDescent="0.25">
      <c r="A2" t="s">
        <v>2</v>
      </c>
      <c r="B2">
        <v>550</v>
      </c>
      <c r="D2">
        <f>D1*1.25</f>
        <v>550</v>
      </c>
      <c r="H2">
        <v>8500</v>
      </c>
      <c r="N2">
        <f>N1/1.25</f>
        <v>8800</v>
      </c>
      <c r="P2">
        <f>P1/10.764</f>
        <v>2473.0583426235603</v>
      </c>
      <c r="S2" s="4" t="s">
        <v>12</v>
      </c>
      <c r="T2" s="4">
        <v>1995</v>
      </c>
    </row>
    <row r="3" spans="1:20" x14ac:dyDescent="0.25">
      <c r="H3" s="2">
        <f>H2*H1</f>
        <v>4675000</v>
      </c>
      <c r="S3" s="4" t="s">
        <v>13</v>
      </c>
      <c r="T3" s="4">
        <f>T1-T2</f>
        <v>29</v>
      </c>
    </row>
    <row r="4" spans="1:20" x14ac:dyDescent="0.25">
      <c r="A4" t="s">
        <v>3</v>
      </c>
      <c r="B4">
        <v>395</v>
      </c>
      <c r="S4" s="4"/>
      <c r="T4" s="4">
        <f>60-T3</f>
        <v>31</v>
      </c>
    </row>
    <row r="5" spans="1:20" x14ac:dyDescent="0.25">
      <c r="A5" t="s">
        <v>4</v>
      </c>
      <c r="B5">
        <v>45</v>
      </c>
      <c r="S5" s="4" t="s">
        <v>14</v>
      </c>
      <c r="T5" s="5">
        <f>550*2500</f>
        <v>1375000</v>
      </c>
    </row>
    <row r="6" spans="1:20" x14ac:dyDescent="0.25">
      <c r="B6">
        <f>SUM(B4:B5)</f>
        <v>440</v>
      </c>
      <c r="S6" s="4" t="s">
        <v>15</v>
      </c>
      <c r="T6" s="4"/>
    </row>
    <row r="7" spans="1:20" x14ac:dyDescent="0.25">
      <c r="S7" s="4"/>
      <c r="T7" s="4"/>
    </row>
    <row r="8" spans="1:20" x14ac:dyDescent="0.25">
      <c r="S8" s="4" t="s">
        <v>16</v>
      </c>
      <c r="T8" s="4">
        <f>100-10</f>
        <v>90</v>
      </c>
    </row>
    <row r="9" spans="1:20" x14ac:dyDescent="0.25">
      <c r="A9">
        <v>15.88</v>
      </c>
      <c r="B9">
        <v>9.58</v>
      </c>
      <c r="C9">
        <f>B9*A9</f>
        <v>152.13040000000001</v>
      </c>
      <c r="S9" s="4" t="s">
        <v>17</v>
      </c>
      <c r="T9" s="4">
        <f>T8*T3/60</f>
        <v>43.5</v>
      </c>
    </row>
    <row r="10" spans="1:20" x14ac:dyDescent="0.25">
      <c r="A10">
        <v>2.91</v>
      </c>
      <c r="B10">
        <v>4.24</v>
      </c>
      <c r="C10">
        <f t="shared" ref="C10:C18" si="0">B10*A10</f>
        <v>12.338400000000002</v>
      </c>
      <c r="S10" s="4"/>
      <c r="T10" s="6">
        <f>T9%</f>
        <v>0.435</v>
      </c>
    </row>
    <row r="11" spans="1:20" x14ac:dyDescent="0.25">
      <c r="A11">
        <v>5.18</v>
      </c>
      <c r="B11">
        <v>3.76</v>
      </c>
      <c r="C11">
        <f t="shared" si="0"/>
        <v>19.476799999999997</v>
      </c>
      <c r="S11" s="4"/>
      <c r="T11" s="4"/>
    </row>
    <row r="12" spans="1:20" x14ac:dyDescent="0.25">
      <c r="A12">
        <v>3.16</v>
      </c>
      <c r="B12">
        <v>9.1999999999999993</v>
      </c>
      <c r="C12">
        <f t="shared" si="0"/>
        <v>29.071999999999999</v>
      </c>
      <c r="S12" s="4" t="s">
        <v>18</v>
      </c>
      <c r="T12" s="5">
        <f>ROUND((T5*T10),0)</f>
        <v>598125</v>
      </c>
    </row>
    <row r="13" spans="1:20" x14ac:dyDescent="0.25">
      <c r="A13">
        <v>1.6</v>
      </c>
      <c r="B13">
        <v>3.87</v>
      </c>
      <c r="C13">
        <f t="shared" si="0"/>
        <v>6.1920000000000002</v>
      </c>
      <c r="S13" s="4" t="s">
        <v>19</v>
      </c>
      <c r="T13" s="5">
        <v>550</v>
      </c>
    </row>
    <row r="14" spans="1:20" x14ac:dyDescent="0.25">
      <c r="A14">
        <v>7.3</v>
      </c>
      <c r="B14">
        <v>10.31</v>
      </c>
      <c r="C14">
        <f t="shared" si="0"/>
        <v>75.263000000000005</v>
      </c>
      <c r="S14" s="4" t="s">
        <v>20</v>
      </c>
      <c r="T14" s="7">
        <v>9500</v>
      </c>
    </row>
    <row r="15" spans="1:20" x14ac:dyDescent="0.25">
      <c r="A15">
        <v>10.039999999999999</v>
      </c>
      <c r="B15">
        <v>9.99</v>
      </c>
      <c r="C15">
        <f t="shared" si="0"/>
        <v>100.2996</v>
      </c>
      <c r="S15" s="4" t="s">
        <v>21</v>
      </c>
      <c r="T15" s="5">
        <f>T14*T13</f>
        <v>5225000</v>
      </c>
    </row>
    <row r="16" spans="1:20" x14ac:dyDescent="0.25">
      <c r="C16">
        <f>SUM(C9:C15)</f>
        <v>394.77220000000005</v>
      </c>
      <c r="S16" s="4" t="s">
        <v>22</v>
      </c>
      <c r="T16" s="4"/>
    </row>
    <row r="17" spans="1:22" x14ac:dyDescent="0.25">
      <c r="S17" s="8" t="s">
        <v>23</v>
      </c>
      <c r="T17" s="9">
        <f>T15-T12</f>
        <v>4626875</v>
      </c>
      <c r="U17" s="10">
        <f>T17/550</f>
        <v>8412.5</v>
      </c>
      <c r="V17" s="10">
        <f>U17*1.2</f>
        <v>10095</v>
      </c>
    </row>
    <row r="18" spans="1:22" x14ac:dyDescent="0.25">
      <c r="A18">
        <v>9.94</v>
      </c>
      <c r="B18">
        <v>4.57</v>
      </c>
      <c r="C18">
        <f t="shared" si="0"/>
        <v>45.425800000000002</v>
      </c>
      <c r="S18" s="8" t="s">
        <v>24</v>
      </c>
      <c r="T18" s="9">
        <f>ROUND((T17*90%),0)</f>
        <v>4164188</v>
      </c>
    </row>
    <row r="19" spans="1:22" x14ac:dyDescent="0.25">
      <c r="O19">
        <v>4100000</v>
      </c>
      <c r="P19">
        <v>540</v>
      </c>
      <c r="Q19">
        <f>O19/P19</f>
        <v>7592.5925925925922</v>
      </c>
      <c r="S19" s="8" t="s">
        <v>25</v>
      </c>
      <c r="T19" s="9">
        <f>ROUND((T17*80%),0)</f>
        <v>3701500</v>
      </c>
    </row>
    <row r="20" spans="1:22" x14ac:dyDescent="0.25">
      <c r="J20" s="2"/>
      <c r="K20" s="3"/>
      <c r="L20" s="3"/>
      <c r="M20" s="3"/>
      <c r="S20" s="8" t="s">
        <v>26</v>
      </c>
      <c r="T20" s="9">
        <f>MROUND((T17*0.025/12),500)</f>
        <v>9500</v>
      </c>
    </row>
    <row r="21" spans="1:22" x14ac:dyDescent="0.25">
      <c r="A21">
        <v>2024</v>
      </c>
      <c r="J21" s="2"/>
      <c r="K21" s="3"/>
      <c r="L21" s="3"/>
      <c r="M21" s="3"/>
    </row>
    <row r="22" spans="1:22" x14ac:dyDescent="0.25">
      <c r="A22">
        <v>29</v>
      </c>
      <c r="J22" s="2"/>
      <c r="K22" s="3"/>
      <c r="L22" s="3"/>
      <c r="M22" s="3"/>
    </row>
    <row r="23" spans="1:22" x14ac:dyDescent="0.25">
      <c r="A23">
        <f>A21-A22</f>
        <v>1995</v>
      </c>
    </row>
    <row r="25" spans="1:22" x14ac:dyDescent="0.25">
      <c r="A25">
        <v>7000000</v>
      </c>
      <c r="B25">
        <v>560</v>
      </c>
      <c r="C25">
        <f>A25/B25</f>
        <v>12500</v>
      </c>
      <c r="G25" s="2">
        <v>485</v>
      </c>
      <c r="H25" s="2">
        <v>3700000</v>
      </c>
      <c r="I25" s="2">
        <f>H25/G25:G25</f>
        <v>7628.8659793814431</v>
      </c>
    </row>
    <row r="27" spans="1:22" x14ac:dyDescent="0.25">
      <c r="A27">
        <v>64800</v>
      </c>
      <c r="B27">
        <f>A27/10.764</f>
        <v>6020.0668896321076</v>
      </c>
    </row>
    <row r="28" spans="1:22" x14ac:dyDescent="0.25">
      <c r="A28">
        <v>24500</v>
      </c>
    </row>
    <row r="32" spans="1:22" x14ac:dyDescent="0.25">
      <c r="H32" t="s">
        <v>5</v>
      </c>
    </row>
    <row r="33" spans="8:15" x14ac:dyDescent="0.25">
      <c r="H33" t="s">
        <v>3</v>
      </c>
      <c r="I33" t="s">
        <v>2</v>
      </c>
      <c r="J33" t="s">
        <v>6</v>
      </c>
      <c r="K33" t="s">
        <v>7</v>
      </c>
      <c r="L33" t="s">
        <v>8</v>
      </c>
      <c r="M33" t="s">
        <v>9</v>
      </c>
      <c r="N33" t="s">
        <v>10</v>
      </c>
    </row>
    <row r="34" spans="8:15" x14ac:dyDescent="0.25">
      <c r="H34">
        <v>776</v>
      </c>
      <c r="I34">
        <v>970</v>
      </c>
      <c r="K34" s="2">
        <v>7500000</v>
      </c>
      <c r="L34" s="3">
        <f>K34/H34</f>
        <v>9664.9484536082473</v>
      </c>
      <c r="M34" s="3">
        <f>K34/I34</f>
        <v>7731.9587628865984</v>
      </c>
      <c r="N34" s="3" t="e">
        <f>K34/J34</f>
        <v>#DIV/0!</v>
      </c>
    </row>
    <row r="35" spans="8:15" x14ac:dyDescent="0.25">
      <c r="I35">
        <v>565</v>
      </c>
      <c r="K35" s="2">
        <v>3250000</v>
      </c>
      <c r="L35" s="3" t="e">
        <f t="shared" ref="L35:L41" si="1">K35/H35</f>
        <v>#DIV/0!</v>
      </c>
      <c r="M35" s="3">
        <f t="shared" ref="M35:M42" si="2">K35/I35</f>
        <v>5752.212389380531</v>
      </c>
      <c r="N35" s="3" t="e">
        <f t="shared" ref="N35:N38" si="3">K35/J35</f>
        <v>#DIV/0!</v>
      </c>
    </row>
    <row r="36" spans="8:15" x14ac:dyDescent="0.25">
      <c r="I36">
        <v>455</v>
      </c>
      <c r="K36" s="2">
        <v>2100000</v>
      </c>
      <c r="L36" s="3" t="e">
        <f t="shared" si="1"/>
        <v>#DIV/0!</v>
      </c>
      <c r="M36" s="3">
        <f t="shared" si="2"/>
        <v>4615.3846153846152</v>
      </c>
      <c r="N36" s="3" t="e">
        <f t="shared" si="3"/>
        <v>#DIV/0!</v>
      </c>
    </row>
    <row r="37" spans="8:15" x14ac:dyDescent="0.25">
      <c r="H37">
        <v>450</v>
      </c>
      <c r="J37">
        <v>700</v>
      </c>
      <c r="K37" s="2">
        <v>2500000</v>
      </c>
      <c r="L37" s="3">
        <f t="shared" si="1"/>
        <v>5555.5555555555557</v>
      </c>
      <c r="M37" s="3" t="e">
        <f t="shared" si="2"/>
        <v>#DIV/0!</v>
      </c>
      <c r="N37" s="3">
        <f t="shared" si="3"/>
        <v>3571.4285714285716</v>
      </c>
    </row>
    <row r="38" spans="8:15" x14ac:dyDescent="0.25">
      <c r="J38">
        <v>780</v>
      </c>
      <c r="K38" s="2">
        <v>5200000</v>
      </c>
      <c r="L38" s="3" t="e">
        <f t="shared" si="1"/>
        <v>#DIV/0!</v>
      </c>
      <c r="M38" s="3" t="e">
        <f t="shared" si="2"/>
        <v>#DIV/0!</v>
      </c>
      <c r="N38" s="3">
        <f t="shared" si="3"/>
        <v>6666.666666666667</v>
      </c>
    </row>
    <row r="39" spans="8:15" x14ac:dyDescent="0.25">
      <c r="H39">
        <v>550</v>
      </c>
      <c r="I39">
        <v>650</v>
      </c>
      <c r="K39" s="2">
        <v>6100000</v>
      </c>
      <c r="L39" s="3">
        <f t="shared" si="1"/>
        <v>11090.90909090909</v>
      </c>
      <c r="M39" s="3">
        <f t="shared" si="2"/>
        <v>9384.6153846153848</v>
      </c>
      <c r="N39" s="3"/>
    </row>
    <row r="40" spans="8:15" x14ac:dyDescent="0.25">
      <c r="K40" s="2"/>
      <c r="L40" s="3" t="e">
        <f t="shared" si="1"/>
        <v>#DIV/0!</v>
      </c>
      <c r="M40" s="3" t="e">
        <f t="shared" si="2"/>
        <v>#DIV/0!</v>
      </c>
      <c r="N40" s="3"/>
    </row>
    <row r="41" spans="8:15" x14ac:dyDescent="0.25">
      <c r="L41" s="3" t="e">
        <f t="shared" si="1"/>
        <v>#DIV/0!</v>
      </c>
      <c r="M41" s="3" t="e">
        <f t="shared" si="2"/>
        <v>#DIV/0!</v>
      </c>
    </row>
    <row r="42" spans="8:15" x14ac:dyDescent="0.25">
      <c r="L42" s="3" t="e">
        <f>K42/H42</f>
        <v>#DIV/0!</v>
      </c>
      <c r="M42" s="3" t="e">
        <f t="shared" si="2"/>
        <v>#DIV/0!</v>
      </c>
    </row>
    <row r="45" spans="8:15" x14ac:dyDescent="0.25">
      <c r="H45" t="s">
        <v>27</v>
      </c>
    </row>
    <row r="46" spans="8:15" x14ac:dyDescent="0.25">
      <c r="N46">
        <v>2022</v>
      </c>
      <c r="O46">
        <v>7593</v>
      </c>
    </row>
    <row r="47" spans="8:15" x14ac:dyDescent="0.25">
      <c r="H47">
        <v>2022</v>
      </c>
      <c r="I47">
        <v>540</v>
      </c>
      <c r="J47">
        <v>4100000</v>
      </c>
      <c r="K47">
        <f>J47/I47</f>
        <v>7592.5925925925922</v>
      </c>
      <c r="N47">
        <v>2023</v>
      </c>
      <c r="O47">
        <f>O46/100*105</f>
        <v>7972.6500000000005</v>
      </c>
    </row>
    <row r="48" spans="8:15" x14ac:dyDescent="0.25">
      <c r="H48">
        <v>2020</v>
      </c>
      <c r="I48">
        <v>540</v>
      </c>
      <c r="J48">
        <v>4900000</v>
      </c>
      <c r="K48">
        <f t="shared" ref="K48:K50" si="4">J48/I48</f>
        <v>9074.0740740740748</v>
      </c>
      <c r="N48">
        <v>2024</v>
      </c>
      <c r="O48">
        <f>O47/100*105</f>
        <v>8371.2824999999993</v>
      </c>
    </row>
    <row r="49" spans="8:12" x14ac:dyDescent="0.25">
      <c r="H49" s="11">
        <v>2024</v>
      </c>
      <c r="I49" s="11">
        <v>530</v>
      </c>
      <c r="J49" s="11">
        <v>4200000</v>
      </c>
      <c r="K49" s="11">
        <f t="shared" si="4"/>
        <v>7924.5283018867922</v>
      </c>
      <c r="L49">
        <f>K49/100*105</f>
        <v>8320.7547169811314</v>
      </c>
    </row>
    <row r="50" spans="8:12" x14ac:dyDescent="0.25">
      <c r="H50" s="11">
        <v>2024</v>
      </c>
      <c r="I50" s="11">
        <v>675</v>
      </c>
      <c r="J50" s="11">
        <v>5000000</v>
      </c>
      <c r="K50" s="11">
        <f t="shared" si="4"/>
        <v>7407.4074074074078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94" workbookViewId="0">
      <selection activeCell="A92" sqref="A9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17" sqref="T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7" workbookViewId="0">
      <selection activeCell="A75" sqref="A75"/>
    </sheetView>
  </sheetViews>
  <sheetFormatPr defaultRowHeight="15" x14ac:dyDescent="0.25"/>
  <sheetData>
    <row r="1" spans="1:1" ht="139.5" x14ac:dyDescent="0.25">
      <c r="A1" s="1" t="s">
        <v>0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Sheet9</vt:lpstr>
      <vt:lpstr>Sheet7</vt:lpstr>
      <vt:lpstr>Sheet6</vt:lpstr>
      <vt:lpstr>Sheet5</vt:lpstr>
      <vt:lpstr>Sheet4</vt:lpstr>
      <vt:lpstr>Sheet3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2024-08-25T20:24:42Z</dcterms:modified>
</cp:coreProperties>
</file>