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rbk belvedere\"/>
    </mc:Choice>
  </mc:AlternateContent>
  <xr:revisionPtr revIDLastSave="0" documentId="13_ncr:1_{09847083-9C17-40BB-A815-CDD87641AFC3}" xr6:coauthVersionLast="36" xr6:coauthVersionMax="47" xr10:uidLastSave="{00000000-0000-0000-0000-000000000000}"/>
  <bookViews>
    <workbookView xWindow="0" yWindow="0" windowWidth="19200" windowHeight="8230" xr2:uid="{00000000-000D-0000-FFFF-FFFF00000000}"/>
  </bookViews>
  <sheets>
    <sheet name="Summary VCIPL" sheetId="4" r:id="rId1"/>
    <sheet name="Land, Stamp Duty and PTC cost" sheetId="26" r:id="rId2"/>
    <sheet name="Rent Cost" sheetId="42" r:id="rId3"/>
    <sheet name="Approval Cost" sheetId="47" r:id="rId4"/>
    <sheet name="Construction Area" sheetId="41" r:id="rId5"/>
    <sheet name="MIS " sheetId="44" r:id="rId6"/>
    <sheet name="Sheet1" sheetId="48" r:id="rId7"/>
    <sheet name="Unsold List" sheetId="46" r:id="rId8"/>
    <sheet name="Tenant List" sheetId="45" r:id="rId9"/>
    <sheet name="Sheet2" sheetId="10" state="hidden" r:id="rId10"/>
  </sheets>
  <definedNames>
    <definedName name="___fco2" localSheetId="3" hidden="1">{#N/A,#N/A,FALSE,"gc (2)"}</definedName>
    <definedName name="___fco2" localSheetId="5" hidden="1">{#N/A,#N/A,FALSE,"gc (2)"}</definedName>
    <definedName name="___fco2" hidden="1">{#N/A,#N/A,FALSE,"gc (2)"}</definedName>
    <definedName name="___key1" hidden="1">#REF!</definedName>
    <definedName name="___key2" hidden="1">#REF!</definedName>
    <definedName name="___MR10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3" hidden="1">{#N/A,#N/A,FALSE,"gc (2)"}</definedName>
    <definedName name="___ram1" localSheetId="5" hidden="1">{#N/A,#N/A,FALSE,"gc (2)"}</definedName>
    <definedName name="___ram1" hidden="1">{#N/A,#N/A,FALSE,"gc (2)"}</definedName>
    <definedName name="___sti02" localSheetId="3" hidden="1">{#N/A,#N/A,FALSE,"gc (2)"}</definedName>
    <definedName name="___sti02" localSheetId="5" hidden="1">{#N/A,#N/A,FALSE,"gc (2)"}</definedName>
    <definedName name="___sti02" hidden="1">{#N/A,#N/A,FALSE,"gc (2)"}</definedName>
    <definedName name="___t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3" hidden="1">{#N/A,#N/A,TRUE,"Financials";#N/A,#N/A,TRUE,"Operating Statistics";#N/A,#N/A,TRUE,"Capex &amp; Depreciation";#N/A,#N/A,TRUE,"Debt"}</definedName>
    <definedName name="___ta1" localSheetId="5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3" hidden="1">{#N/A,#N/A,FALSE,"One Pager";#N/A,#N/A,FALSE,"Technical"}</definedName>
    <definedName name="___tb1" localSheetId="5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MR10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3" hidden="1">{#N/A,#N/A,TRUE,"Financials";#N/A,#N/A,TRUE,"Operating Statistics";#N/A,#N/A,TRUE,"Capex &amp; Depreciation";#N/A,#N/A,TRUE,"Debt"}</definedName>
    <definedName name="__ta1" localSheetId="5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3" hidden="1">{#N/A,#N/A,FALSE,"One Pager";#N/A,#N/A,FALSE,"Technical"}</definedName>
    <definedName name="__tb1" localSheetId="5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XService_Expense" hidden="1">#REF!</definedName>
    <definedName name="_a1" localSheetId="3" hidden="1">{"Assump",#N/A,TRUE,"Proforma";"first",#N/A,TRUE,"Proforma";"second",#N/A,TRUE,"Proforma";"lease1",#N/A,TRUE,"Proforma";"lease2",#N/A,TRUE,"Proforma"}</definedName>
    <definedName name="_a1" localSheetId="5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hidden="1">#REF!</definedName>
    <definedName name="_e4" localSheetId="3" hidden="1">{"new",#N/A,FALSE,"D";"PROFORMA",#N/A,FALSE,"A";"partial 1",#N/A,FALSE,"B";"partial 2",#N/A,FALSE,"B";"partial 3",#N/A,FALSE,"B";"SMALL CF 1",#N/A,FALSE,"C"}</definedName>
    <definedName name="_e4" localSheetId="5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3" hidden="1">{#N/A,#N/A,FALSE,"gc (2)"}</definedName>
    <definedName name="_fco2" localSheetId="5" hidden="1">{#N/A,#N/A,FALSE,"gc (2)"}</definedName>
    <definedName name="_fco2" hidden="1">{#N/A,#N/A,FALSE,"gc (2)"}</definedName>
    <definedName name="_Fill" hidden="1">#REF!</definedName>
    <definedName name="_xlnm._FilterDatabase" localSheetId="3" hidden="1">'Approval Cost'!$B$1:$P$47</definedName>
    <definedName name="_xlnm._FilterDatabase" localSheetId="5" hidden="1">'MIS '!$A$1:$J$65</definedName>
    <definedName name="_Key1" localSheetId="3" hidden="1">#REF!</definedName>
    <definedName name="_Key1" localSheetId="5" hidden="1">#REF!</definedName>
    <definedName name="_Key1" hidden="1">#REF!</definedName>
    <definedName name="_Key2" localSheetId="3" hidden="1">#REF!</definedName>
    <definedName name="_Key2" localSheetId="5" hidden="1">#REF!</definedName>
    <definedName name="_Key2" hidden="1">#REF!</definedName>
    <definedName name="_MR10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3" hidden="1">{#N/A,#N/A,FALSE,"gc (2)"}</definedName>
    <definedName name="_ram1" localSheetId="5" hidden="1">{#N/A,#N/A,FALSE,"gc (2)"}</definedName>
    <definedName name="_ram1" hidden="1">{#N/A,#N/A,FALSE,"gc (2)"}</definedName>
    <definedName name="_Sort" hidden="1">#REF!</definedName>
    <definedName name="_sti02" localSheetId="3" hidden="1">{#N/A,#N/A,FALSE,"gc (2)"}</definedName>
    <definedName name="_sti02" localSheetId="5" hidden="1">{#N/A,#N/A,FALSE,"gc (2)"}</definedName>
    <definedName name="_sti02" hidden="1">{#N/A,#N/A,FALSE,"gc (2)"}</definedName>
    <definedName name="_t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3" hidden="1">{#N/A,#N/A,TRUE,"Financials";#N/A,#N/A,TRUE,"Operating Statistics";#N/A,#N/A,TRUE,"Capex &amp; Depreciation";#N/A,#N/A,TRUE,"Debt"}</definedName>
    <definedName name="_ta1" localSheetId="5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localSheetId="3" hidden="1">{#N/A,#N/A,FALSE,"One Pager";#N/A,#N/A,FALSE,"Technical"}</definedName>
    <definedName name="_tb1" localSheetId="5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hidden="1">#REF!</definedName>
    <definedName name="aaa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3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localSheetId="5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3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localSheetId="5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3" hidden="1">{#N/A,#N/A,TRUE,"Financials";#N/A,#N/A,TRUE,"Operating Statistics";#N/A,#N/A,TRUE,"Capex &amp; Depreciation";#N/A,#N/A,TRUE,"Debt"}</definedName>
    <definedName name="abc" localSheetId="5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3" hidden="1">{#N/A,#N/A,FALSE,"One Pager";#N/A,#N/A,FALSE,"Technical"}</definedName>
    <definedName name="Ac" localSheetId="5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3" hidden="1">{"sheet a",#N/A,FALSE,"A";"2 9 casflow",#N/A,FALSE,"B"}</definedName>
    <definedName name="adsf" localSheetId="5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3" hidden="1">{#N/A,#N/A,FALSE,"mpph1";#N/A,#N/A,FALSE,"mpmseb";#N/A,#N/A,FALSE,"mpph2"}</definedName>
    <definedName name="AQWE" localSheetId="5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3" hidden="1">{#N/A,#N/A,FALSE,"Expense Comparison"}</definedName>
    <definedName name="asdfsdfsdf" localSheetId="5" hidden="1">{#N/A,#N/A,FALSE,"Expense Comparison"}</definedName>
    <definedName name="asdfsdfsdf" hidden="1">{#N/A,#N/A,FALSE,"Expense Comparison"}</definedName>
    <definedName name="assetfull_4" localSheetId="3">#REF!</definedName>
    <definedName name="assetfull_4">#REF!</definedName>
    <definedName name="assetfull_5" localSheetId="3">#REF!</definedName>
    <definedName name="assetfull_5">#REF!</definedName>
    <definedName name="assetfull_6" localSheetId="3">#REF!</definedName>
    <definedName name="assetfull_6">#REF!</definedName>
    <definedName name="assetfull_7">#REF!</definedName>
    <definedName name="assetfull_8">#REF!</definedName>
    <definedName name="ASSETS1_4">#REF!</definedName>
    <definedName name="ASSETS1_5">#REF!</definedName>
    <definedName name="ASSETS1_6">#REF!</definedName>
    <definedName name="ASSETS1_7">#REF!</definedName>
    <definedName name="ASSETS1_8">#REF!</definedName>
    <definedName name="ASST2_4">#REF!</definedName>
    <definedName name="ASST2_5">#REF!</definedName>
    <definedName name="ASST2_6">#REF!</definedName>
    <definedName name="ASST2_7">#REF!</definedName>
    <definedName name="ASST2_8">#REF!</definedName>
    <definedName name="BADWE" localSheetId="3" hidden="1">{#N/A,#N/A,FALSE,"mpph1";#N/A,#N/A,FALSE,"mpmseb";#N/A,#N/A,FALSE,"mpph2"}</definedName>
    <definedName name="BADWE" localSheetId="5" hidden="1">{#N/A,#N/A,FALSE,"mpph1";#N/A,#N/A,FALSE,"mpmseb";#N/A,#N/A,FALSE,"mpph2"}</definedName>
    <definedName name="BADWE" hidden="1">{#N/A,#N/A,FALSE,"mpph1";#N/A,#N/A,FALSE,"mpmseb";#N/A,#N/A,FALSE,"mpph2"}</definedName>
    <definedName name="bc" localSheetId="3" hidden="1">{#N/A,#N/A,FALSE,"One Pager";#N/A,#N/A,FALSE,"Technical"}</definedName>
    <definedName name="bc" localSheetId="5" hidden="1">{#N/A,#N/A,FALSE,"One Pager";#N/A,#N/A,FALSE,"Technical"}</definedName>
    <definedName name="bc" hidden="1">{#N/A,#N/A,FALSE,"One Pager";#N/A,#N/A,FALSE,"Technical"}</definedName>
    <definedName name="beattle" localSheetId="3" hidden="1">{"Full Sheet",#N/A,FALSE,"Expense Comparison"}</definedName>
    <definedName name="beattle" localSheetId="5" hidden="1">{"Full Sheet",#N/A,FALSE,"Expense Comparison"}</definedName>
    <definedName name="beattle" hidden="1">{"Full Sheet",#N/A,FALSE,"Expense Comparison"}</definedName>
    <definedName name="BEP_4" localSheetId="3">#REF!</definedName>
    <definedName name="BEP_4">#REF!</definedName>
    <definedName name="BEP_5" localSheetId="3">#REF!</definedName>
    <definedName name="BEP_5">#REF!</definedName>
    <definedName name="BEP_6" localSheetId="3">#REF!</definedName>
    <definedName name="BEP_6">#REF!</definedName>
    <definedName name="BEP_7">#REF!</definedName>
    <definedName name="BEP_8">#REF!</definedName>
    <definedName name="bijalpur2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3" hidden="1">{#N/A,#N/A,FALSE,"mpph1";#N/A,#N/A,FALSE,"mpmseb";#N/A,#N/A,FALSE,"mpph2"}</definedName>
    <definedName name="ccccc" localSheetId="5" hidden="1">{#N/A,#N/A,FALSE,"mpph1";#N/A,#N/A,FALSE,"mpmseb";#N/A,#N/A,FALSE,"mpph2"}</definedName>
    <definedName name="ccccc" hidden="1">{#N/A,#N/A,FALSE,"mpph1";#N/A,#N/A,FALSE,"mpmseb";#N/A,#N/A,FALSE,"mpph2"}</definedName>
    <definedName name="Cha" localSheetId="3" hidden="1">{#N/A,#N/A,FALSE,"gc (2)"}</definedName>
    <definedName name="Cha" localSheetId="5" hidden="1">{#N/A,#N/A,FALSE,"gc (2)"}</definedName>
    <definedName name="Cha" hidden="1">{#N/A,#N/A,FALSE,"gc (2)"}</definedName>
    <definedName name="checkpoints" localSheetId="3">#REF!</definedName>
    <definedName name="checkpoints">#REF!</definedName>
    <definedName name="com" localSheetId="3" hidden="1">{#N/A,#N/A,FALSE,"mpph1";#N/A,#N/A,FALSE,"mpmseb";#N/A,#N/A,FALSE,"mpph2"}</definedName>
    <definedName name="com" localSheetId="5" hidden="1">{#N/A,#N/A,FALSE,"mpph1";#N/A,#N/A,FALSE,"mpmseb";#N/A,#N/A,FALSE,"mpph2"}</definedName>
    <definedName name="com" hidden="1">{#N/A,#N/A,FALSE,"mpph1";#N/A,#N/A,FALSE,"mpmseb";#N/A,#N/A,FALSE,"mpph2"}</definedName>
    <definedName name="COMPARISON" localSheetId="3" hidden="1">{#N/A,#N/A,FALSE,"mpph1";#N/A,#N/A,FALSE,"mpmseb";#N/A,#N/A,FALSE,"mpph2"}</definedName>
    <definedName name="COMPARISON" localSheetId="5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3" hidden="1">{"sheet a",#N/A,FALSE,"A";"2 9 casflow",#N/A,FALSE,"B"}</definedName>
    <definedName name="copy" localSheetId="5" hidden="1">{"sheet a",#N/A,FALSE,"A";"2 9 casflow",#N/A,FALSE,"B"}</definedName>
    <definedName name="copy" hidden="1">{"sheet a",#N/A,FALSE,"A";"2 9 casflow",#N/A,FALSE,"B"}</definedName>
    <definedName name="copy2" localSheetId="3" hidden="1">{"new",#N/A,FALSE,"D";"PROFORMA",#N/A,FALSE,"A";"partial 1",#N/A,FALSE,"B";"partial 2",#N/A,FALSE,"B";"partial 3",#N/A,FALSE,"B";"SMALL CF 1",#N/A,FALSE,"C"}</definedName>
    <definedName name="copy2" localSheetId="5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hidden="1">OFFSET(#REF!,1,0)</definedName>
    <definedName name="DATA_08" hidden="1">#REF!</definedName>
    <definedName name="Database.File" hidden="1">#REF!</definedName>
    <definedName name="dd" localSheetId="3" hidden="1">{#N/A,"Good",TRUE,"Sheet1";#N/A,"Normal",TRUE,"Sheet1";#N/A,"Bad",TRUE,"Sheet1"}</definedName>
    <definedName name="dd" localSheetId="5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3" hidden="1">{"schedule",#N/A,FALSE,"Sum Op's";"input area",#N/A,FALSE,"Sum Op's"}</definedName>
    <definedName name="deleteme" localSheetId="5" hidden="1">{"schedule",#N/A,FALSE,"Sum Op's";"input area",#N/A,FALSE,"Sum Op's"}</definedName>
    <definedName name="deleteme" hidden="1">{"schedule",#N/A,FALSE,"Sum Op's";"input area",#N/A,FALSE,"Sum Op's"}</definedName>
    <definedName name="deleteme1" localSheetId="3" hidden="1">{"schedule",#N/A,FALSE,"Sum Op's";"input area",#N/A,FALSE,"Sum Op's"}</definedName>
    <definedName name="deleteme1" localSheetId="5" hidden="1">{"schedule",#N/A,FALSE,"Sum Op's";"input area",#N/A,FALSE,"Sum Op's"}</definedName>
    <definedName name="deleteme1" hidden="1">{"schedule",#N/A,FALSE,"Sum Op's";"input area",#N/A,FALSE,"Sum Op's"}</definedName>
    <definedName name="dfg" localSheetId="3" hidden="1">{#N/A,#N/A,FALSE,"gc (2)"}</definedName>
    <definedName name="dfg" localSheetId="5" hidden="1">{#N/A,#N/A,FALSE,"gc (2)"}</definedName>
    <definedName name="dfg" hidden="1">{#N/A,#N/A,FALSE,"gc (2)"}</definedName>
    <definedName name="dfgg" localSheetId="3" hidden="1">{#N/A,#N/A,FALSE,"gc (2)"}</definedName>
    <definedName name="dfgg" localSheetId="5" hidden="1">{#N/A,#N/A,FALSE,"gc (2)"}</definedName>
    <definedName name="dfgg" hidden="1">{#N/A,#N/A,FALSE,"gc (2)"}</definedName>
    <definedName name="DSCR" localSheetId="3">#REF!</definedName>
    <definedName name="DSCR">#REF!</definedName>
    <definedName name="DSCR_4" localSheetId="3">#REF!</definedName>
    <definedName name="DSCR_4">#REF!</definedName>
    <definedName name="DSCR_5" localSheetId="3">#REF!</definedName>
    <definedName name="DSCR_5">#REF!</definedName>
    <definedName name="DSCR_6">#REF!</definedName>
    <definedName name="DSCR_7">#REF!</definedName>
    <definedName name="DSCR_8">#REF!</definedName>
    <definedName name="ELECTRICAL" localSheetId="3" hidden="1">{#N/A,#N/A,FALSE,"mpph1";#N/A,#N/A,FALSE,"mpmseb";#N/A,#N/A,FALSE,"mpph2"}</definedName>
    <definedName name="ELECTRICAL" localSheetId="5" hidden="1">{#N/A,#N/A,FALSE,"mpph1";#N/A,#N/A,FALSE,"mpmseb";#N/A,#N/A,FALSE,"mpph2"}</definedName>
    <definedName name="ELECTRICAL" hidden="1">{#N/A,#N/A,FALSE,"mpph1";#N/A,#N/A,FALSE,"mpmseb";#N/A,#N/A,FALSE,"mpph2"}</definedName>
    <definedName name="ere" localSheetId="3" hidden="1">{"sheet a",#N/A,FALSE,"A";"2 9 casflow",#N/A,FALSE,"B"}</definedName>
    <definedName name="ere" localSheetId="5" hidden="1">{"sheet a",#N/A,FALSE,"A";"2 9 casflow",#N/A,FALSE,"B"}</definedName>
    <definedName name="ere" hidden="1">{"sheet a",#N/A,FALSE,"A";"2 9 casflow",#N/A,FALSE,"B"}</definedName>
    <definedName name="ert5t6" localSheetId="3" hidden="1">{"Detail Project Cash Flow",#N/A,TRUE,"Cash Flow Grid";"Financing Calculation",#N/A,TRUE,"Cash Flow Grid"}</definedName>
    <definedName name="ert5t6" localSheetId="5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3" hidden="1">{"Detail Project Cash Flow",#N/A,TRUE,"Cash Flow Grid";"Financing Calculation",#N/A,TRUE,"Cash Flow Grid"}</definedName>
    <definedName name="erw" localSheetId="5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3" hidden="1">{#N/A,#N/A,FALSE,"gc (2)"}</definedName>
    <definedName name="FC" localSheetId="5" hidden="1">{#N/A,#N/A,FALSE,"gc (2)"}</definedName>
    <definedName name="FC" hidden="1">{#N/A,#N/A,FALSE,"gc (2)"}</definedName>
    <definedName name="fdf" localSheetId="3" hidden="1">{"Full Sheet",#N/A,FALSE,"Expense Comparison"}</definedName>
    <definedName name="fdf" localSheetId="5" hidden="1">{"Full Sheet",#N/A,FALSE,"Expense Comparison"}</definedName>
    <definedName name="fdf" hidden="1">{"Full Sheet",#N/A,FALSE,"Expense Comparison"}</definedName>
    <definedName name="ff" localSheetId="3" hidden="1">{#N/A,#N/A,FALSE,"gc (2)"}</definedName>
    <definedName name="ff" localSheetId="5" hidden="1">{#N/A,#N/A,FALSE,"gc (2)"}</definedName>
    <definedName name="ff" hidden="1">{#N/A,#N/A,FALSE,"gc (2)"}</definedName>
    <definedName name="fgh" localSheetId="3" hidden="1">{"office ltcg",#N/A,FALSE,"gain01";"IT LTCG",#N/A,FALSE,"gain01"}</definedName>
    <definedName name="fgh" localSheetId="5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hidden="1">#REF!</definedName>
    <definedName name="fill" hidden="1">#REF!</definedName>
    <definedName name="fill." hidden="1">#REF!</definedName>
    <definedName name="FUNDFLOW">#REF!</definedName>
    <definedName name="FUNDFLOW_4">#REF!</definedName>
    <definedName name="FUNDFLOW_5">#REF!</definedName>
    <definedName name="FUNDFLOW_6">#REF!</definedName>
    <definedName name="FUNDFLOW_7">#REF!</definedName>
    <definedName name="FUNDFLOW_8">#REF!</definedName>
    <definedName name="ghj" localSheetId="3" hidden="1">{#N/A,#N/A,FALSE,"gc (2)"}</definedName>
    <definedName name="ghj" localSheetId="5" hidden="1">{#N/A,#N/A,FALSE,"gc (2)"}</definedName>
    <definedName name="ghj" hidden="1">{#N/A,#N/A,FALSE,"gc (2)"}</definedName>
    <definedName name="gupta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3" hidden="1">{"'Proforma'!$A$1:$J$189"}</definedName>
    <definedName name="HTML_Control" localSheetId="5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3" hidden="1">{"dep. full detail",#N/A,FALSE,"annex";"3cd annex",#N/A,FALSE,"annex";"co. dep.",#N/A,FALSE,"annex"}</definedName>
    <definedName name="idiot" localSheetId="5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3" hidden="1">{#N/A,#N/A,FALSE,"gc (2)"}</definedName>
    <definedName name="In" localSheetId="5" hidden="1">{#N/A,#N/A,FALSE,"gc (2)"}</definedName>
    <definedName name="In" hidden="1">{#N/A,#N/A,FALSE,"gc (2)"}</definedName>
    <definedName name="Incurr" localSheetId="3" hidden="1">{#N/A,#N/A,FALSE,"gc (2)"}</definedName>
    <definedName name="Incurr" localSheetId="5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3" hidden="1">{#N/A,#N/A,FALSE,"gc (2)"}</definedName>
    <definedName name="Jay" localSheetId="5" hidden="1">{#N/A,#N/A,FALSE,"gc (2)"}</definedName>
    <definedName name="Jay" hidden="1">{#N/A,#N/A,FALSE,"gc (2)"}</definedName>
    <definedName name="jj" localSheetId="3" hidden="1">{#N/A,#N/A,FALSE,"One Pager";#N/A,#N/A,FALSE,"Technical"}</definedName>
    <definedName name="jj" localSheetId="5" hidden="1">{#N/A,#N/A,FALSE,"One Pager";#N/A,#N/A,FALSE,"Technical"}</definedName>
    <definedName name="jj" hidden="1">{#N/A,#N/A,FALSE,"One Pager";#N/A,#N/A,FALSE,"Technical"}</definedName>
    <definedName name="KEY_INDICATORS_4" localSheetId="3">#REF!</definedName>
    <definedName name="KEY_INDICATORS_4">#REF!</definedName>
    <definedName name="KEY_INDICATORS_5" localSheetId="3">#REF!</definedName>
    <definedName name="KEY_INDICATORS_5">#REF!</definedName>
    <definedName name="KEY_INDICATORS_6" localSheetId="3">#REF!</definedName>
    <definedName name="KEY_INDICATORS_6">#REF!</definedName>
    <definedName name="KEY_INDICATORS_7">#REF!</definedName>
    <definedName name="KEY_INDICATORS_8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3">#REF!</definedName>
    <definedName name="LIAB_4">#REF!</definedName>
    <definedName name="LIAB_5" localSheetId="3">#REF!</definedName>
    <definedName name="LIAB_5">#REF!</definedName>
    <definedName name="LIAB_6" localSheetId="3">#REF!</definedName>
    <definedName name="LIAB_6">#REF!</definedName>
    <definedName name="LIAB_7">#REF!</definedName>
    <definedName name="LIAB_8">#REF!</definedName>
    <definedName name="MCBDB" localSheetId="3" hidden="1">{#N/A,#N/A,FALSE,"mpph1";#N/A,#N/A,FALSE,"mpmseb";#N/A,#N/A,FALSE,"mpph2"}</definedName>
    <definedName name="MCBDB" localSheetId="5" hidden="1">{#N/A,#N/A,FALSE,"mpph1";#N/A,#N/A,FALSE,"mpmseb";#N/A,#N/A,FALSE,"mpph2"}</definedName>
    <definedName name="MCBDB" hidden="1">{#N/A,#N/A,FALSE,"mpph1";#N/A,#N/A,FALSE,"mpmseb";#N/A,#N/A,FALSE,"mpph2"}</definedName>
    <definedName name="mr10resi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3" hidden="1">{#N/A,#N/A,TRUE,"Financials";#N/A,#N/A,TRUE,"Operating Statistics";#N/A,#N/A,TRUE,"Capex &amp; Depreciation";#N/A,#N/A,TRUE,"Debt"}</definedName>
    <definedName name="mr10residen" localSheetId="5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hidden="1">#REF!</definedName>
    <definedName name="parse" hidden="1">#REF!</definedName>
    <definedName name="PL1_4" localSheetId="3">#REF!</definedName>
    <definedName name="PL1_4">#REF!</definedName>
    <definedName name="PL1_5">#REF!</definedName>
    <definedName name="PL1_6">#REF!</definedName>
    <definedName name="PL1_7">#REF!</definedName>
    <definedName name="PL1_8">#REF!</definedName>
    <definedName name="PL2_4">#REF!</definedName>
    <definedName name="PL2_5">#REF!</definedName>
    <definedName name="PL2_6">#REF!</definedName>
    <definedName name="PL2_7">#REF!</definedName>
    <definedName name="PL2_8">#REF!</definedName>
    <definedName name="plfull_4">#REF!</definedName>
    <definedName name="plfull_5">#REF!</definedName>
    <definedName name="plfull_6">#REF!</definedName>
    <definedName name="plfull_7">#REF!</definedName>
    <definedName name="plfull_8">#REF!</definedName>
    <definedName name="ppl" localSheetId="3" hidden="1">{#N/A,#N/A,FALSE,"gc (2)"}</definedName>
    <definedName name="ppl" localSheetId="5" hidden="1">{#N/A,#N/A,FALSE,"gc (2)"}</definedName>
    <definedName name="ppl" hidden="1">{#N/A,#N/A,FALSE,"gc (2)"}</definedName>
    <definedName name="_xlnm.Print_Area" localSheetId="5">'MIS '!#REF!</definedName>
    <definedName name="PUB_FileID" hidden="1">"L10003363.xls"</definedName>
    <definedName name="PUB_UserID" hidden="1">"MAYERX"</definedName>
    <definedName name="qw" localSheetId="3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localSheetId="5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3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localSheetId="5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3" hidden="1">{"dep. full detail",#N/A,FALSE,"annex";"3cd annex",#N/A,FALSE,"annex";"co. dep.",#N/A,FALSE,"annex"}</definedName>
    <definedName name="ram" localSheetId="5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3">#REF!</definedName>
    <definedName name="RATIOS_4">#REF!</definedName>
    <definedName name="RATIOS_5" localSheetId="3">#REF!</definedName>
    <definedName name="RATIOS_5">#REF!</definedName>
    <definedName name="RATIOS_6" localSheetId="3">#REF!</definedName>
    <definedName name="RATIOS_6">#REF!</definedName>
    <definedName name="RATIOS_7">#REF!</definedName>
    <definedName name="RATIOS_8">#REF!</definedName>
    <definedName name="report" localSheetId="3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localSheetId="5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3" hidden="1">{#N/A,#N/A,FALSE,"gc (2)"}</definedName>
    <definedName name="reu" localSheetId="5" hidden="1">{#N/A,#N/A,FALSE,"gc (2)"}</definedName>
    <definedName name="reu" hidden="1">{#N/A,#N/A,FALSE,"gc (2)"}</definedName>
    <definedName name="reya" localSheetId="3" hidden="1">{"office ltcg",#N/A,FALSE,"gain01";"IT LTCG",#N/A,FALSE,"gain01"}</definedName>
    <definedName name="reya" localSheetId="5" hidden="1">{"office ltcg",#N/A,FALSE,"gain01";"IT LTCG",#N/A,FALSE,"gain01"}</definedName>
    <definedName name="reya" hidden="1">{"office ltcg",#N/A,FALSE,"gain01";"IT LTCG",#N/A,FALSE,"gain01"}</definedName>
    <definedName name="ripal" localSheetId="3" hidden="1">{#N/A,#N/A,FALSE,"gc (2)"}</definedName>
    <definedName name="ripal" localSheetId="5" hidden="1">{#N/A,#N/A,FALSE,"gc (2)"}</definedName>
    <definedName name="ripal" hidden="1">{#N/A,#N/A,FALSE,"gc (2)"}</definedName>
    <definedName name="rtrt" localSheetId="3" hidden="1">{"sheet a",#N/A,FALSE,"A";"sheet b 1",#N/A,FALSE,"B";"sheet b 2",#N/A,FALSE,"B"}</definedName>
    <definedName name="rtrt" localSheetId="5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3" hidden="1">{"Output-3Column",#N/A,FALSE,"Output"}</definedName>
    <definedName name="s" localSheetId="5" hidden="1">{"Output-3Column",#N/A,FALSE,"Output"}</definedName>
    <definedName name="s" hidden="1">{"Output-3Column",#N/A,FALSE,"Output"}</definedName>
    <definedName name="sanju" localSheetId="3" hidden="1">{"office ltcg",#N/A,FALSE,"gain01";"IT LTCG",#N/A,FALSE,"gain01"}</definedName>
    <definedName name="sanju" localSheetId="5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3" hidden="1">{"PROFORMA",#N/A,FALSE,"A";"BIGGER 1",#N/A,FALSE,"B";"BIGGER 2",#N/A,FALSE,"B";"BIGGER 3",#N/A,FALSE,"B";"SMALL CF 1",#N/A,FALSE,"C"}</definedName>
    <definedName name="sdf" localSheetId="5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3">#REF!</definedName>
    <definedName name="Security_4">#REF!</definedName>
    <definedName name="SECURITY_5" localSheetId="3">#REF!</definedName>
    <definedName name="SECURITY_5">#REF!</definedName>
    <definedName name="SECURITY_6" localSheetId="3">#REF!</definedName>
    <definedName name="SECURITY_6">#REF!</definedName>
    <definedName name="SECURITY_7">#REF!</definedName>
    <definedName name="SECURITY_8">#REF!</definedName>
    <definedName name="Show.Acct.Update.Warning" hidden="1">#REF!</definedName>
    <definedName name="Show.MDB.Update.Warning" hidden="1">#REF!</definedName>
    <definedName name="sk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3" hidden="1">{"schedule",#N/A,FALSE,"Sum Op's";"input area",#N/A,FALSE,"Sum Op's"}</definedName>
    <definedName name="spectfdi" localSheetId="5" hidden="1">{"schedule",#N/A,FALSE,"Sum Op's";"input area",#N/A,FALSE,"Sum Op's"}</definedName>
    <definedName name="spectfdi" hidden="1">{"schedule",#N/A,FALSE,"Sum Op's";"input area",#N/A,FALSE,"Sum Op's"}</definedName>
    <definedName name="stock02" localSheetId="3" hidden="1">{#N/A,#N/A,FALSE,"gc (2)"}</definedName>
    <definedName name="stock02" localSheetId="5" hidden="1">{#N/A,#N/A,FALSE,"gc (2)"}</definedName>
    <definedName name="stock02" hidden="1">{#N/A,#N/A,FALSE,"gc (2)"}</definedName>
    <definedName name="sv" hidden="1">#REF!</definedName>
    <definedName name="TA" localSheetId="3" hidden="1">{#N/A,#N/A,TRUE,"Financials";#N/A,#N/A,TRUE,"Operating Statistics";#N/A,#N/A,TRUE,"Capex &amp; Depreciation";#N/A,#N/A,TRUE,"Debt"}</definedName>
    <definedName name="TA" localSheetId="5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3" hidden="1">{"sales",#N/A,FALSE,"Sales";"sales existing",#N/A,FALSE,"Sales";"sales rd1",#N/A,FALSE,"Sales";"sales rd2",#N/A,FALSE,"Sales"}</definedName>
    <definedName name="Tables" localSheetId="5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3" hidden="1">{#N/A,#N/A,FALSE,"One Pager";#N/A,#N/A,FALSE,"Technical"}</definedName>
    <definedName name="TB" localSheetId="5" hidden="1">{#N/A,#N/A,FALSE,"One Pager";#N/A,#N/A,FALSE,"Technical"}</definedName>
    <definedName name="TB" hidden="1">{#N/A,#N/A,FALSE,"One Pager";#N/A,#N/A,FALSE,"Technical"}</definedName>
    <definedName name="the" localSheetId="3" hidden="1">{#N/A,#N/A,FALSE,"gc (2)"}</definedName>
    <definedName name="the" localSheetId="5" hidden="1">{#N/A,#N/A,FALSE,"gc (2)"}</definedName>
    <definedName name="the" hidden="1">{#N/A,#N/A,FALSE,"gc (2)"}</definedName>
    <definedName name="TNW_4" localSheetId="3">#REF!</definedName>
    <definedName name="TNW_4">#REF!</definedName>
    <definedName name="TNW_5" localSheetId="3">#REF!</definedName>
    <definedName name="TNW_5">#REF!</definedName>
    <definedName name="TNW_6" localSheetId="3">#REF!</definedName>
    <definedName name="TNW_6">#REF!</definedName>
    <definedName name="TNW_7">#REF!</definedName>
    <definedName name="TNW_8">#REF!</definedName>
    <definedName name="TT" localSheetId="3" hidden="1">{#N/A,#N/A,TRUE,"Financials";#N/A,#N/A,TRUE,"Operating Statistics";#N/A,#N/A,TRUE,"Capex &amp; Depreciation";#N/A,#N/A,TRUE,"Debt"}</definedName>
    <definedName name="TT" localSheetId="5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3" hidden="1">{#N/A,#N/A,FALSE,"gc (2)"}</definedName>
    <definedName name="uu" localSheetId="5" hidden="1">{#N/A,#N/A,FALSE,"gc (2)"}</definedName>
    <definedName name="uu" hidden="1">{#N/A,#N/A,FALSE,"gc (2)"}</definedName>
    <definedName name="vg" localSheetId="3" hidden="1">{#N/A,#N/A,FALSE,"One Pager";#N/A,#N/A,FALSE,"Technical"}</definedName>
    <definedName name="vg" localSheetId="5" hidden="1">{#N/A,#N/A,FALSE,"One Pager";#N/A,#N/A,FALSE,"Technical"}</definedName>
    <definedName name="vg" hidden="1">{#N/A,#N/A,FALSE,"One Pager";#N/A,#N/A,FALSE,"Technical"}</definedName>
    <definedName name="vishnu" localSheetId="3" hidden="1">{#N/A,#N/A,FALSE,"One Pager";#N/A,#N/A,FALSE,"Technical"}</definedName>
    <definedName name="vishnu" localSheetId="5" hidden="1">{#N/A,#N/A,FALSE,"One Pager";#N/A,#N/A,FALSE,"Technical"}</definedName>
    <definedName name="vishnu" hidden="1">{#N/A,#N/A,FALSE,"One Pager";#N/A,#N/A,FALSE,"Technical"}</definedName>
    <definedName name="vk" localSheetId="3" hidden="1">{#N/A,#N/A,FALSE,"One Pager";#N/A,#N/A,FALSE,"Technical"}</definedName>
    <definedName name="vk" localSheetId="5" hidden="1">{#N/A,#N/A,FALSE,"One Pager";#N/A,#N/A,FALSE,"Technical"}</definedName>
    <definedName name="vk" hidden="1">{#N/A,#N/A,FALSE,"One Pager";#N/A,#N/A,FALSE,"Technical"}</definedName>
    <definedName name="WC" localSheetId="3">#REF!</definedName>
    <definedName name="WC">#REF!</definedName>
    <definedName name="WC_4" localSheetId="3">#REF!</definedName>
    <definedName name="WC_4">#REF!</definedName>
    <definedName name="WC_5" localSheetId="3">#REF!</definedName>
    <definedName name="WC_5">#REF!</definedName>
    <definedName name="WC_6">#REF!</definedName>
    <definedName name="WC_7">#REF!</definedName>
    <definedName name="WC_8">#REF!</definedName>
    <definedName name="wrn.1995._.Analysis." localSheetId="3" hidden="1">{#N/A,#N/A,FALSE,"1995 Rev &amp; Exp"}</definedName>
    <definedName name="wrn.1995._.Analysis." localSheetId="5" hidden="1">{#N/A,#N/A,FALSE,"1995 Rev &amp; Exp"}</definedName>
    <definedName name="wrn.1995._.Analysis." hidden="1">{#N/A,#N/A,FALSE,"1995 Rev &amp; Exp"}</definedName>
    <definedName name="wrn.2701all." localSheetId="3" hidden="1">{#N/A,#N/A,FALSE,"T&amp;E (2)";#N/A,#N/A,FALSE,"R&amp;E SUM";#N/A,#N/A,FALSE,"R&amp;E MONTH";#N/A,#N/A,FALSE,"R&amp;E YEAR";#N/A,#N/A,FALSE,"T&amp;E (1)";#N/A,#N/A,FALSE,"T&amp;E SUM"}</definedName>
    <definedName name="wrn.2701all." localSheetId="5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3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localSheetId="5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3" hidden="1">{#N/A,#N/A,FALSE,"R&amp;E SUM";#N/A,#N/A,FALSE,"R&amp;E MONTH";#N/A,#N/A,FALSE,"R&amp;E YEAR";#N/A,#N/A,FALSE,"OREV (1)";#N/A,#N/A,FALSE,"OREV (2)"}</definedName>
    <definedName name="wrn.2705all." localSheetId="5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3" hidden="1">{#N/A,#N/A,FALSE,"R&amp;E SUM";#N/A,#N/A,FALSE,"R&amp;E MONTH";#N/A,#N/A,FALSE,"R&amp;E YEAR";#N/A,#N/A,FALSE,"SREV (1)";#N/A,#N/A,FALSE,"OREV (1)"}</definedName>
    <definedName name="wrn.2706all." localSheetId="5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3" hidden="1">{#N/A,#N/A,FALSE,"R&amp;E SUM";#N/A,#N/A,FALSE,"R&amp;E MONTH";#N/A,#N/A,FALSE,"R&amp;E YEAR";#N/A,#N/A,FALSE,"SREV (1)";#N/A,#N/A,FALSE,"SREV(2)";#N/A,#N/A,FALSE,"OREV (1)";#N/A,#N/A,FALSE,"rent"}</definedName>
    <definedName name="wrn.2707all." localSheetId="5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3" hidden="1">{#N/A,#N/A,FALSE,"R&amp;E SUM";#N/A,#N/A,FALSE,"R&amp;E MONTH";#N/A,#N/A,FALSE,"R&amp;E YEAR";#N/A,#N/A,FALSE,"OREV (1)";#N/A,#N/A,FALSE,"OREV (2)"}</definedName>
    <definedName name="wrn.2711all." localSheetId="5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3" hidden="1">{#N/A,#N/A,FALSE,"OPSTATE";#N/A,#N/A,FALSE,"BSLIABILITY";#N/A,#N/A,FALSE,"BSASSETS";#N/A,#N/A,FALSE,"Sheet1"}</definedName>
    <definedName name="wrn.AkrutiCMA." localSheetId="5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3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localSheetId="5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3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localSheetId="5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3" hidden="1">{#N/A,#N/A,FALSE,"Primary";#N/A,#N/A,FALSE,"Secondary";#N/A,#N/A,FALSE,"Latent";#N/A,#N/A,FALSE,"Demand Inputs";#N/A,#N/A,FALSE,"Supply Addn";#N/A,#N/A,FALSE,"Mkt Pen"}</definedName>
    <definedName name="wrn.All._.Inputs." localSheetId="5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3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localSheetId="5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3" hidden="1">{#N/A,#N/A,FALSE,"APPRAISAL";#N/A,#N/A,FALSE,"APPRAISAL 2";#N/A,#N/A,FALSE,"APPRAISAL 3"}</definedName>
    <definedName name="wrn.Appraisal." localSheetId="5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3" hidden="1">{#N/A,#N/A,FALSE,"ASSET MGMT."}</definedName>
    <definedName name="wrn.Asset._.Management." localSheetId="5" hidden="1">{#N/A,#N/A,FALSE,"ASSET MGMT."}</definedName>
    <definedName name="wrn.Asset._.Management." hidden="1">{#N/A,#N/A,FALSE,"ASSET MGMT."}</definedName>
    <definedName name="wrn.Assumption._.Book." localSheetId="3" hidden="1">{#N/A,#N/A,FALSE,"Model Assumptions"}</definedName>
    <definedName name="wrn.Assumption._.Book." localSheetId="5" hidden="1">{#N/A,#N/A,FALSE,"Model Assumptions"}</definedName>
    <definedName name="wrn.Assumption._.Book." hidden="1">{#N/A,#N/A,FALSE,"Model Assumptions"}</definedName>
    <definedName name="wrn.AVEX._.NCL._.Tower." localSheetId="3" hidden="1">{#N/A,#N/A,FALSE,"North Central Life";#N/A,#N/A,FALSE,"Town Square";#N/A,#N/A,FALSE,"Summary"}</definedName>
    <definedName name="wrn.AVEX._.NCL._.Tower." localSheetId="5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3" hidden="1">{"financials",#N/A,FALSE,"BASIC";"interest",#N/A,FALSE,"BASIC";"leasing and financing",#N/A,FALSE,"BASIC";"returns back up",#N/A,FALSE,"BASIC"}</definedName>
    <definedName name="wrn.backup." localSheetId="5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3" hidden="1">{"banks",#N/A,FALSE,"BASIC"}</definedName>
    <definedName name="wrn.bank._.model." localSheetId="5" hidden="1">{"banks",#N/A,FALSE,"BASIC"}</definedName>
    <definedName name="wrn.bank._.model." hidden="1">{"banks",#N/A,FALSE,"BASIC"}</definedName>
    <definedName name="wrn.BaseYearDemand." localSheetId="3" hidden="1">{"Base Year Demand",#N/A,FALSE,"Demand-Base Year"}</definedName>
    <definedName name="wrn.BaseYearDemand." localSheetId="5" hidden="1">{"Base Year Demand",#N/A,FALSE,"Demand-Base Year"}</definedName>
    <definedName name="wrn.BaseYearDemand." hidden="1">{"Base Year Demand",#N/A,FALSE,"Demand-Base Year"}</definedName>
    <definedName name="wrn.BIGGER." localSheetId="3" hidden="1">{"PROFORMA",#N/A,FALSE,"A";"BIGGER 1",#N/A,FALSE,"B";"BIGGER 2",#N/A,FALSE,"B";"BIGGER 3",#N/A,FALSE,"B";"SMALL CF 1",#N/A,FALSE,"C"}</definedName>
    <definedName name="wrn.BIGGER." localSheetId="5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3" hidden="1">{#N/A,#N/A,FALSE,"Trans Summary";#N/A,#N/A,FALSE,"Proforma Five Yr";#N/A,#N/A,FALSE,"Occ and Rate"}</definedName>
    <definedName name="wrn.Birdie." localSheetId="5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3" hidden="1">{#N/A,#N/A,FALSE,"NNN sum";#N/A,#N/A,FALSE,"10-yr Opt. A Sum";#N/A,#N/A,FALSE,"10-yr Opt A Other Costs";#N/A,#N/A,FALSE,"Purchase Sum";#N/A,#N/A,FALSE,"Purchase Other Costs"}</definedName>
    <definedName name="wrn.BlackWhite." localSheetId="5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3" hidden="1">{#N/A,#N/A,FALSE}</definedName>
    <definedName name="wrn.bleu4." localSheetId="5" hidden="1">{#N/A,#N/A,FALSE}</definedName>
    <definedName name="wrn.bleu4." hidden="1">{#N/A,#N/A,FALSE}</definedName>
    <definedName name="wrn.book." localSheetId="3" hidden="1">{"page1",#N/A,FALSE,"net investor returns";"page2",#N/A,FALSE,"net investor returns"}</definedName>
    <definedName name="wrn.book." localSheetId="5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3" hidden="1">{"LTV Output",#N/A,FALSE,"Output";"DCR Output",#N/A,FALSE,"Output"}</definedName>
    <definedName name="wrn.Both._.Outputs." localSheetId="5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3" hidden="1">{"CF",#N/A,FALSE,"Cash Flow";"RET",#N/A,FALSE,"Returns";"NPV",#N/A,FALSE,"Values";"ASMPT",#N/A,FALSE,"Assumptions"}</definedName>
    <definedName name="wrn.Cash._.Flow._.Analysis." localSheetId="5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3" hidden="1">{#N/A,#N/A,FALSE,"Occ and Rate";#N/A,#N/A,FALSE,"PF Input";#N/A,#N/A,FALSE,"Capital Input";#N/A,#N/A,FALSE,"Proforma Five Yr";#N/A,#N/A,FALSE,"Calculations";#N/A,#N/A,FALSE,"Transaction Summary-DTW"}</definedName>
    <definedName name="wrn.Complete._.Review." localSheetId="5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3" hidden="1">{#N/A,#N/A,FALSE,"Pro Forma";#N/A,#N/A,FALSE,"Project Summary";#N/A,#N/A,FALSE,"Detail Estimate";#N/A,#N/A,FALSE,"Cashflow Schedule"}</definedName>
    <definedName name="wrn.Conference._.Center._.Financials." localSheetId="5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3" hidden="1">{#N/A,#N/A,FALSE,"CONTROL"}</definedName>
    <definedName name="wrn.Control._.Sheet." localSheetId="5" hidden="1">{#N/A,#N/A,FALSE,"CONTROL"}</definedName>
    <definedName name="wrn.Control._.Sheet." hidden="1">{#N/A,#N/A,FALSE,"CONTROL"}</definedName>
    <definedName name="wrn.Credit._.Summary." localSheetId="3" hidden="1">{#N/A,#N/A,FALSE,"CREDIT"}</definedName>
    <definedName name="wrn.Credit._.Summary." localSheetId="5" hidden="1">{#N/A,#N/A,FALSE,"CREDIT"}</definedName>
    <definedName name="wrn.Credit._.Summary." hidden="1">{#N/A,#N/A,FALSE,"CREDIT"}</definedName>
    <definedName name="wrn.data." localSheetId="3" hidden="1">{"data",#N/A,FALSE,"INPUT"}</definedName>
    <definedName name="wrn.data." localSheetId="5" hidden="1">{"data",#N/A,FALSE,"INPUT"}</definedName>
    <definedName name="wrn.data." hidden="1">{"data",#N/A,FALSE,"INPUT"}</definedName>
    <definedName name="wrn.DCR._.Output." localSheetId="3" hidden="1">{"DCR Output",#N/A,FALSE,"Output"}</definedName>
    <definedName name="wrn.DCR._.Output." localSheetId="5" hidden="1">{"DCR Output",#N/A,FALSE,"Output"}</definedName>
    <definedName name="wrn.DCR._.Output." hidden="1">{"DCR Output",#N/A,FALSE,"Output"}</definedName>
    <definedName name="wrn.Demand._.Calcs." localSheetId="3" hidden="1">{#N/A,#N/A,FALSE,"Demand Calcs"}</definedName>
    <definedName name="wrn.Demand._.Calcs." localSheetId="5" hidden="1">{#N/A,#N/A,FALSE,"Demand Calcs"}</definedName>
    <definedName name="wrn.Demand._.Calcs." hidden="1">{#N/A,#N/A,FALSE,"Demand Calcs"}</definedName>
    <definedName name="wrn.Demand._.Inputs." localSheetId="3" hidden="1">{#N/A,#N/A,FALSE,"Demand Inputs"}</definedName>
    <definedName name="wrn.Demand._.Inputs." localSheetId="5" hidden="1">{#N/A,#N/A,FALSE,"Demand Inputs"}</definedName>
    <definedName name="wrn.Demand._.Inputs." hidden="1">{#N/A,#N/A,FALSE,"Demand Inputs"}</definedName>
    <definedName name="wrn.dep." localSheetId="3" hidden="1">{"dep. full detail",#N/A,FALSE,"annex";"3cd annex",#N/A,FALSE,"annex";"co. dep.",#N/A,FALSE,"annex"}</definedName>
    <definedName name="wrn.dep." localSheetId="5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3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localSheetId="5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3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3" hidden="1">{#N/A,#N/A,FALSE,"ENGINEERING"}</definedName>
    <definedName name="wrn.Engineering." localSheetId="5" hidden="1">{#N/A,#N/A,FALSE,"ENGINEERING"}</definedName>
    <definedName name="wrn.Engineering." hidden="1">{#N/A,#N/A,FALSE,"ENGINEERING"}</definedName>
    <definedName name="wrn.Environmental." localSheetId="3" hidden="1">{#N/A,#N/A,FALSE,"ENVIRONMENTAL"}</definedName>
    <definedName name="wrn.Environmental." localSheetId="5" hidden="1">{#N/A,#N/A,FALSE,"ENVIRONMENTAL"}</definedName>
    <definedName name="wrn.Environmental." hidden="1">{#N/A,#N/A,FALSE,"ENVIRONMENTAL"}</definedName>
    <definedName name="wrn.EVEREST." localSheetId="3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localSheetId="5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3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localSheetId="5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3" hidden="1">{#N/A,#N/A,FALSE,"Fair Share"}</definedName>
    <definedName name="wrn.Fair._.Share._.Calcs." localSheetId="5" hidden="1">{#N/A,#N/A,FALSE,"Fair Share"}</definedName>
    <definedName name="wrn.Fair._.Share._.Calcs." hidden="1">{#N/A,#N/A,FALSE,"Fair Share"}</definedName>
    <definedName name="wrn.Feb98." localSheetId="3" hidden="1">{"sheet a",#N/A,FALSE,"A";"2 9 casflow",#N/A,FALSE,"B"}</definedName>
    <definedName name="wrn.Feb98." localSheetId="5" hidden="1">{"sheet a",#N/A,FALSE,"A";"2 9 casflow",#N/A,FALSE,"B"}</definedName>
    <definedName name="wrn.Feb98." hidden="1">{"sheet a",#N/A,FALSE,"A";"2 9 casflow",#N/A,FALSE,"B"}</definedName>
    <definedName name="wrn.Final._.Output." localSheetId="3" hidden="1">{#N/A,#N/A,FALSE,"Final Output"}</definedName>
    <definedName name="wrn.Final._.Output." localSheetId="5" hidden="1">{#N/A,#N/A,FALSE,"Final Output"}</definedName>
    <definedName name="wrn.Final._.Output." hidden="1">{#N/A,#N/A,FALSE,"Final Output"}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3" hidden="1">{"Full Sheet",#N/A,FALSE,"Expense Comparison"}</definedName>
    <definedName name="wrn.FULL._.COMPARISON." localSheetId="5" hidden="1">{"Full Sheet",#N/A,FALSE,"Expense Comparison"}</definedName>
    <definedName name="wrn.FULL._.COMPARISON." hidden="1">{"Full Sheet",#N/A,FALSE,"Expense Comparison"}</definedName>
    <definedName name="wrn.Full._.Financials." localSheetId="3" hidden="1">{#N/A,#N/A,TRUE,"Financials";#N/A,#N/A,TRUE,"Operating Statistics";#N/A,#N/A,TRUE,"Capex &amp; Depreciation";#N/A,#N/A,TRUE,"Debt"}</definedName>
    <definedName name="wrn.Full._.Financials." localSheetId="5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3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localSheetId="5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3" hidden="1">{#N/A,#N/A,TRUE,"Financials";#N/A,#N/A,TRUE,"Operating Statistics";#N/A,#N/A,TRUE,"Capex &amp; Depreciation";#N/A,#N/A,TRUE,"Debt"}</definedName>
    <definedName name="wrn.full.fin.1" localSheetId="5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3" hidden="1">{#N/A,#N/A,FALSE,"gc (2)"}</definedName>
    <definedName name="wrn.G.C.P.L.." localSheetId="5" hidden="1">{#N/A,#N/A,FALSE,"gc (2)"}</definedName>
    <definedName name="wrn.G.C.P.L.." hidden="1">{#N/A,#N/A,FALSE,"gc (2)"}</definedName>
    <definedName name="wrn.GSA._.PRINT." localSheetId="3" hidden="1">{#N/A,#N/A,FALSE,"DEV COSTS";#N/A,#N/A,FALSE,"10-YR C. F."}</definedName>
    <definedName name="wrn.GSA._.PRINT." localSheetId="5" hidden="1">{#N/A,#N/A,FALSE,"DEV COSTS";#N/A,#N/A,FALSE,"10-YR C. F."}</definedName>
    <definedName name="wrn.GSA._.PRINT." hidden="1">{#N/A,#N/A,FALSE,"DEV COSTS";#N/A,#N/A,FALSE,"10-YR C. F."}</definedName>
    <definedName name="wrn.Historical._.Analysis." localSheetId="3" hidden="1">{#N/A,#N/A,FALSE,"HISTORICAL REV &amp; EXP"}</definedName>
    <definedName name="wrn.Historical._.Analysis." localSheetId="5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3" hidden="1">{#N/A,#N/A,FALSE,"Combined Returns";#N/A,#N/A,FALSE,"Tax Returns";#N/A,#N/A,FALSE,"Cash Returns"}</definedName>
    <definedName name="wrn.Hotel._.and._.Conf._.Center._.Owner._.Returns." localSheetId="5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3" hidden="1">{#N/A,#N/A,FALSE,"Pro Forma";#N/A,#N/A,FALSE,"Project Summary";#N/A,#N/A,FALSE,"Detail Estimate";#N/A,#N/A,FALSE,"Cashflow Schedule"}</definedName>
    <definedName name="wrn.Hotel._.Financials." localSheetId="5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3" hidden="1">{#N/A,#N/A,FALSE,"INDEX"}</definedName>
    <definedName name="wrn.Index." localSheetId="5" hidden="1">{#N/A,#N/A,FALSE,"INDEX"}</definedName>
    <definedName name="wrn.Index." hidden="1">{#N/A,#N/A,FALSE,"INDEX"}</definedName>
    <definedName name="wrn.Inputs." localSheetId="3" hidden="1">{"Inflation-BaseYear",#N/A,FALSE,"Inputs"}</definedName>
    <definedName name="wrn.Inputs." localSheetId="5" hidden="1">{"Inflation-BaseYear",#N/A,FALSE,"Inputs"}</definedName>
    <definedName name="wrn.Inputs." hidden="1">{"Inflation-BaseYear",#N/A,FALSE,"Inputs"}</definedName>
    <definedName name="wrn.Investment._.Review." localSheetId="3" hidden="1">{#N/A,#N/A,FALSE,"Proforma Five Yr";#N/A,#N/A,FALSE,"Capital Input";#N/A,#N/A,FALSE,"Calculations";#N/A,#N/A,FALSE,"Transaction Summary-DTW"}</definedName>
    <definedName name="wrn.Investment._.Review." localSheetId="5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3" hidden="1">{"Preferred Equity IRR",#N/A,FALSE,"PROFORMA";"GP Cash Flow and IRR",#N/A,FALSE,"PROFORMA"}</definedName>
    <definedName name="wrn.Investment._.Summary._.Golf._.Suites." localSheetId="5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3" hidden="1">{"sheet a",#N/A,FALSE,"A";"sheet b 1",#N/A,FALSE,"B";"sheet b 2",#N/A,FALSE,"B"}</definedName>
    <definedName name="wrn.jan._.98." localSheetId="5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3" hidden="1">{#N/A,#N/A,FALSE,"Latent"}</definedName>
    <definedName name="wrn.Latent._.Demand._.Inputs." localSheetId="5" hidden="1">{#N/A,#N/A,FALSE,"Latent"}</definedName>
    <definedName name="wrn.Latent._.Demand._.Inputs." hidden="1">{#N/A,#N/A,FALSE,"Latent"}</definedName>
    <definedName name="wrn.Leases." localSheetId="3" hidden="1">{#N/A,#N/A,FALSE,"Leases"}</definedName>
    <definedName name="wrn.Leases." localSheetId="5" hidden="1">{#N/A,#N/A,FALSE,"Leases"}</definedName>
    <definedName name="wrn.Leases." hidden="1">{#N/A,#N/A,FALSE,"Leases"}</definedName>
    <definedName name="wrn.Loan._.Pricing._.Analysis." localSheetId="3" hidden="1">{#N/A,#N/A,FALSE,"LOAN ANALYSIS"}</definedName>
    <definedName name="wrn.Loan._.Pricing._.Analysis." localSheetId="5" hidden="1">{#N/A,#N/A,FALSE,"LOAN ANALYSIS"}</definedName>
    <definedName name="wrn.Loan._.Pricing._.Analysis." hidden="1">{#N/A,#N/A,FALSE,"LOAN ANALYSIS"}</definedName>
    <definedName name="wrn.LTCG." localSheetId="3" hidden="1">{"office ltcg",#N/A,FALSE,"gain01";"IT LTCG",#N/A,FALSE,"gain01"}</definedName>
    <definedName name="wrn.LTCG." localSheetId="5" hidden="1">{"office ltcg",#N/A,FALSE,"gain01";"IT LTCG",#N/A,FALSE,"gain01"}</definedName>
    <definedName name="wrn.LTCG." hidden="1">{"office ltcg",#N/A,FALSE,"gain01";"IT LTCG",#N/A,FALSE,"gain01"}</definedName>
    <definedName name="wrn.LTV._.Output." localSheetId="3" hidden="1">{"LTV Output",#N/A,FALSE,"Output"}</definedName>
    <definedName name="wrn.LTV._.Output." localSheetId="5" hidden="1">{"LTV Output",#N/A,FALSE,"Output"}</definedName>
    <definedName name="wrn.LTV._.Output." hidden="1">{"LTV Output",#N/A,FALSE,"Output"}</definedName>
    <definedName name="wrn.Master._.Developer._.Cash._.Flow." localSheetId="3" hidden="1">{#N/A,#N/A,FALSE,"Assumptions";#N/A,#N/A,FALSE,"Master Dev P&amp;L"}</definedName>
    <definedName name="wrn.Master._.Developer._.Cash._.Flow." localSheetId="5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3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localSheetId="5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3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localSheetId="5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3" hidden="1">{"Month SumOps",#N/A,FALSE,"SumOps";"Month SumGP",#N/A,FALSE,"SumGP";"Month SumExp",#N/A,FALSE,"SumExp";"Month ExpDept",#N/A,FALSE,"ExpDept"}</definedName>
    <definedName name="wrn.Month." localSheetId="5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3" hidden="1">{"Detail Project Cash Flow",#N/A,TRUE,"Cash Flow Grid";"Financing Calculation",#N/A,TRUE,"Cash Flow Grid"}</definedName>
    <definedName name="wrn.Monthly._.Detail._.Reports." localSheetId="5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3" hidden="1">{#N/A,#N/A,FALSE,"North Central Life";#N/A,#N/A,FALSE,"Town Square";#N/A,#N/A,FALSE,"Summary"}</definedName>
    <definedName name="wrn.NCL._.Tower._.Five._.Year._.Hold." localSheetId="5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3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localSheetId="5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3" hidden="1">{#N/A,#N/A,FALSE,"Occ. Calcs"}</definedName>
    <definedName name="wrn.Occupancy._.Calcs." localSheetId="5" hidden="1">{#N/A,#N/A,FALSE,"Occ. Calcs"}</definedName>
    <definedName name="wrn.Occupancy._.Calcs." hidden="1">{#N/A,#N/A,FALSE,"Occ. Calcs"}</definedName>
    <definedName name="wrn.One._.Pager._.plus._.Technicals." localSheetId="3" hidden="1">{#N/A,#N/A,FALSE,"One Pager";#N/A,#N/A,FALSE,"Technical"}</definedName>
    <definedName name="wrn.One._.Pager._.plus._.Technicals." localSheetId="5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3" hidden="1">{#N/A,#N/A,FALSE,"Proforma Five Yr";#N/A,#N/A,FALSE,"Occ and Rate";#N/A,#N/A,FALSE,"PF Input";#N/A,#N/A,FALSE,"Hotcomps"}</definedName>
    <definedName name="wrn.Operations._.Review." localSheetId="5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3" hidden="1">{#N/A,#N/A,FALSE,"Proforma Five Yr";#N/A,#N/A,FALSE,"Occ and Rate";#N/A,#N/A,FALSE,"PF Input";#N/A,#N/A,FALSE,"Ops Summary";#N/A,#N/A,FALSE,"Hotcomps"}</definedName>
    <definedName name="wrn.Ops._.Charlie._.Packet." localSheetId="5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3" hidden="1">{"Output-3Column",#N/A,FALSE,"Output"}</definedName>
    <definedName name="wrn.Output3Column." localSheetId="5" hidden="1">{"Output-3Column",#N/A,FALSE,"Output"}</definedName>
    <definedName name="wrn.Output3Column." hidden="1">{"Output-3Column",#N/A,FALSE,"Output"}</definedName>
    <definedName name="wrn.OutputAll." localSheetId="3" hidden="1">{"Output-All",#N/A,FALSE,"Output"}</definedName>
    <definedName name="wrn.OutputAll." localSheetId="5" hidden="1">{"Output-All",#N/A,FALSE,"Output"}</definedName>
    <definedName name="wrn.OutputAll." hidden="1">{"Output-All",#N/A,FALSE,"Output"}</definedName>
    <definedName name="wrn.OutputBaseYear." localSheetId="3" hidden="1">{"Output-BaseYear",#N/A,FALSE,"Output"}</definedName>
    <definedName name="wrn.OutputBaseYear." localSheetId="5" hidden="1">{"Output-BaseYear",#N/A,FALSE,"Output"}</definedName>
    <definedName name="wrn.OutputBaseYear." hidden="1">{"Output-BaseYear",#N/A,FALSE,"Output"}</definedName>
    <definedName name="wrn.OutputMin." localSheetId="3" hidden="1">{"Output-Min",#N/A,FALSE,"Output"}</definedName>
    <definedName name="wrn.OutputMin." localSheetId="5" hidden="1">{"Output-Min",#N/A,FALSE,"Output"}</definedName>
    <definedName name="wrn.OutputMin." hidden="1">{"Output-Min",#N/A,FALSE,"Output"}</definedName>
    <definedName name="wrn.OutputPercent." localSheetId="3" hidden="1">{"Output%",#N/A,FALSE,"Output"}</definedName>
    <definedName name="wrn.OutputPercent." localSheetId="5" hidden="1">{"Output%",#N/A,FALSE,"Output"}</definedName>
    <definedName name="wrn.OutputPercent." hidden="1">{"Output%",#N/A,FALSE,"Output"}</definedName>
    <definedName name="wrn.PARTIAL." localSheetId="3" hidden="1">{"new",#N/A,FALSE,"D";"PROFORMA",#N/A,FALSE,"A";"partial 1",#N/A,FALSE,"B";"partial 2",#N/A,FALSE,"B";"partial 3",#N/A,FALSE,"B";"SMALL CF 1",#N/A,FALSE,"C"}</definedName>
    <definedName name="wrn.PARTIAL." localSheetId="5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3" hidden="1">{#N/A,#N/A,FALSE,"Mkt Pen"}</definedName>
    <definedName name="wrn.Penetration." localSheetId="5" hidden="1">{#N/A,#N/A,FALSE,"Mkt Pen"}</definedName>
    <definedName name="wrn.Penetration." hidden="1">{#N/A,#N/A,FALSE,"Mkt Pen"}</definedName>
    <definedName name="wrn.Phase._.I." localSheetId="3" hidden="1">{#N/A,#N/A,FALSE,"Transaction Summary-DTW";#N/A,#N/A,FALSE,"Proforma Five Yr";#N/A,#N/A,FALSE,"Occ and Rate"}</definedName>
    <definedName name="wrn.Phase._.I." localSheetId="5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localSheetId="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3" hidden="1">{#N/A,#N/A,FALSE,"Primary"}</definedName>
    <definedName name="wrn.Primary._.Competition." localSheetId="5" hidden="1">{#N/A,#N/A,FALSE,"Primary"}</definedName>
    <definedName name="wrn.Primary._.Competition." hidden="1">{#N/A,#N/A,FALSE,"Primary"}</definedName>
    <definedName name="wrn.print." localSheetId="3" hidden="1">{"page1",#N/A,FALSE,"Investor Cash Flow";"page2",#N/A,FALSE,"Investor Cash Flow";"page3",#N/A,FALSE,"Investor Cash Flow"}</definedName>
    <definedName name="wrn.print." localSheetId="5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3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localSheetId="5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3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localSheetId="5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3" hidden="1">{"PA1",#N/A,FALSE,"BORDMW";"pa2",#N/A,FALSE,"BORDMW";"PA3",#N/A,FALSE,"BORDMW";"PA4",#N/A,FALSE,"BORDMW"}</definedName>
    <definedName name="wrn.PrintAll." localSheetId="5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3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localSheetId="5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3" hidden="1">{#N/A,"Good",TRUE,"Sheet1";#N/A,"Normal",TRUE,"Sheet1";#N/A,"Bad",TRUE,"Sheet1"}</definedName>
    <definedName name="wrn.Profitability." localSheetId="5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3" hidden="1">{#N/A,#N/A,FALSE,"Occ and Rate";#N/A,#N/A,FALSE,"PF Input";#N/A,#N/A,FALSE,"Proforma Five Yr";#N/A,#N/A,FALSE,"Hotcomps"}</definedName>
    <definedName name="wrn.Proforma._.Review." localSheetId="5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3" hidden="1">{#N/A,#N/A,FALSE,"COMPLIANCE"}</definedName>
    <definedName name="wrn.Program._.Compliance." localSheetId="5" hidden="1">{#N/A,#N/A,FALSE,"COMPLIANCE"}</definedName>
    <definedName name="wrn.Program._.Compliance." hidden="1">{#N/A,#N/A,FALSE,"COMPLIANCE"}</definedName>
    <definedName name="wrn.Property._.Description." localSheetId="3" hidden="1">{#N/A,#N/A,FALSE,"PROP. DESCRIPTION"}</definedName>
    <definedName name="wrn.Property._.Description." localSheetId="5" hidden="1">{#N/A,#N/A,FALSE,"PROP. DESCRIPTION"}</definedName>
    <definedName name="wrn.Property._.Description." hidden="1">{#N/A,#N/A,FALSE,"PROP. DESCRIPTION"}</definedName>
    <definedName name="wrn.qtr." localSheetId="3" hidden="1">{"byqtr",#N/A,FALSE,"Worksheet"}</definedName>
    <definedName name="wrn.qtr." localSheetId="5" hidden="1">{"byqtr",#N/A,FALSE,"Worksheet"}</definedName>
    <definedName name="wrn.qtr." hidden="1">{"byqtr",#N/A,FALSE,"Worksheet"}</definedName>
    <definedName name="wrn.Report." localSheetId="3" hidden="1">{#N/A,#N/A,FALSE,"Loan Summary";#N/A,#N/A,FALSE,"NOI";"RR and Expir",#N/A,FALSE,"Rental";"Sales History",#N/A,FALSE,"Rental";#N/A,#N/A,FALSE,"Reserves"}</definedName>
    <definedName name="wrn.Report." localSheetId="5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3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localSheetId="5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3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localSheetId="5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3" hidden="1">{"RRSUMMARY",#N/A,FALSE,"RA_SL"}</definedName>
    <definedName name="wrn.RRSUMMARY." localSheetId="5" hidden="1">{"RRSUMMARY",#N/A,FALSE,"RA_SL"}</definedName>
    <definedName name="wrn.RRSUMMARY." hidden="1">{"RRSUMMARY",#N/A,FALSE,"RA_SL"}</definedName>
    <definedName name="wrn.Saiwadi." localSheetId="3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localSheetId="5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3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3" hidden="1">{#N/A,#N/A,FALSE,"Secondary"}</definedName>
    <definedName name="wrn.Secondary._.Competition." localSheetId="5" hidden="1">{#N/A,#N/A,FALSE,"Secondary"}</definedName>
    <definedName name="wrn.Secondary._.Competition." hidden="1">{#N/A,#N/A,FALSE,"Secondary"}</definedName>
    <definedName name="wrn.SHORT." localSheetId="3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3" hidden="1">{#N/A,#N/A,FALSE,"rev-stg format";#N/A,#N/A,FALSE,"conf-uncnf";#N/A,#N/A,FALSE,"stg-plot";#N/A,#N/A,FALSE,"stg-days"}</definedName>
    <definedName name="wrn.stages." localSheetId="5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3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3" hidden="1">{#N/A,#N/A,FALSE,"OVERVIEW"}</definedName>
    <definedName name="wrn.Summary._.Overview." localSheetId="5" hidden="1">{#N/A,#N/A,FALSE,"OVERVIEW"}</definedName>
    <definedName name="wrn.Summary._.Overview." hidden="1">{#N/A,#N/A,FALSE,"OVERVIEW"}</definedName>
    <definedName name="wrn.SUN1." localSheetId="3" hidden="1">{#N/A,#N/A,FALSE,"Assumptions";#N/A,#N/A,FALSE,"office";#N/A,#N/A,FALSE,"monthly"}</definedName>
    <definedName name="wrn.SUN1." localSheetId="5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3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localSheetId="5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3" hidden="1">{#N/A,#N/A,FALSE,"Supply Addn"}</definedName>
    <definedName name="wrn.Supply._.Additions." localSheetId="5" hidden="1">{#N/A,#N/A,FALSE,"Supply Addn"}</definedName>
    <definedName name="wrn.Supply._.Additions." hidden="1">{#N/A,#N/A,FALSE,"Supply Addn"}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3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localSheetId="5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3" hidden="1">{#N/A,#N/A,FALSE,"Expense Comparison"}</definedName>
    <definedName name="wrn.TANASBOURNE._.ONLY." localSheetId="5" hidden="1">{#N/A,#N/A,FALSE,"Expense Comparison"}</definedName>
    <definedName name="wrn.TANASBOURNE._.ONLY." hidden="1">{#N/A,#N/A,FALSE,"Expense Comparison"}</definedName>
    <definedName name="wrn.Tenants." localSheetId="3" hidden="1">{#N/A,#N/A,FALSE,"TENANTS"}</definedName>
    <definedName name="wrn.Tenants." localSheetId="5" hidden="1">{#N/A,#N/A,FALSE,"TENANTS"}</definedName>
    <definedName name="wrn.Tenants." hidden="1">{#N/A,#N/A,FALSE,"TENANTS"}</definedName>
    <definedName name="wrn.test." localSheetId="3" hidden="1">{"ADR Analysis",#N/A,FALSE,"Comp.&amp; Market Penet.";"Penetration Analysis",#N/A,FALSE,"Comp.&amp; Market Penet."}</definedName>
    <definedName name="wrn.test." localSheetId="5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3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localSheetId="5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3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localSheetId="5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3" hidden="1">{#N/A,#N/A,FALSE,"DEV COSTS";#N/A,#N/A,FALSE,"10-YR C. F."}</definedName>
    <definedName name="wrn.TOTAL._.SHEETS." localSheetId="5" hidden="1">{#N/A,#N/A,FALSE,"DEV COSTS";#N/A,#N/A,FALSE,"10-YR C. F."}</definedName>
    <definedName name="wrn.TOTAL._.SHEETS." hidden="1">{#N/A,#N/A,FALSE,"DEV COSTS";#N/A,#N/A,FALSE,"10-YR C. F."}</definedName>
    <definedName name="wrn.trial." localSheetId="3" hidden="1">{#N/A,#N/A,FALSE,"mpph1";#N/A,#N/A,FALSE,"mpmseb";#N/A,#N/A,FALSE,"mpph2"}</definedName>
    <definedName name="wrn.trial." localSheetId="5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3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localSheetId="5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3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localSheetId="5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3" hidden="1">{#N/A,#N/A,FALSE,"Graph-B";"Month SumOps",#N/A,FALSE,"SumOps";"Month SumExp",#N/A,FALSE,"SumExp";"Month ExpDept",#N/A,FALSE,"ExpDept"}</definedName>
    <definedName name="wrn.Vs.._.Bud._.Month." localSheetId="5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3" hidden="1">{"May SumExp",#N/A,FALSE,"SumExp";#N/A,#N/A,FALSE,"Graph-F";"May SumOps",#N/A,FALSE,"SumOps";"May ExpDept",#N/A,FALSE,"ExpDept"}</definedName>
    <definedName name="wrn.Vs.._.BudFcst._.Month." localSheetId="5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3" hidden="1">{#N/A,#N/A,FALSE,"Working List"}</definedName>
    <definedName name="wrn.Working._.Party._.List." localSheetId="5" hidden="1">{#N/A,#N/A,FALSE,"Working List"}</definedName>
    <definedName name="wrn.Working._.Party._.List." hidden="1">{#N/A,#N/A,FALSE,"Working List"}</definedName>
    <definedName name="wrn.Yuma." localSheetId="3" hidden="1">{#N/A,#N/A,FALSE,"Project Summary";#N/A,#N/A,FALSE,"Detail Estimate";#N/A,#N/A,FALSE,"Cashflow Schedule";#N/A,#N/A,FALSE,"Pro Forma"}</definedName>
    <definedName name="wrn.Yuma." localSheetId="5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3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5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</workbook>
</file>

<file path=xl/calcChain.xml><?xml version="1.0" encoding="utf-8"?>
<calcChain xmlns="http://schemas.openxmlformats.org/spreadsheetml/2006/main">
  <c r="E23" i="4" l="1"/>
  <c r="F4" i="48"/>
  <c r="G4" i="48"/>
  <c r="E4" i="48"/>
  <c r="I4" i="4" l="1"/>
  <c r="D6" i="4" l="1"/>
  <c r="G6" i="4"/>
  <c r="E56" i="47"/>
  <c r="E55" i="47"/>
  <c r="F52" i="47"/>
  <c r="E52" i="47"/>
  <c r="P47" i="47"/>
  <c r="O47" i="47"/>
  <c r="N47" i="47"/>
  <c r="M47" i="47"/>
  <c r="L47" i="47"/>
  <c r="K47" i="47"/>
  <c r="J47" i="47"/>
  <c r="H46" i="47"/>
  <c r="H45" i="47"/>
  <c r="H44" i="47"/>
  <c r="H43" i="47"/>
  <c r="H42" i="47"/>
  <c r="Q41" i="47"/>
  <c r="H41" i="47"/>
  <c r="F40" i="47"/>
  <c r="E51" i="47" s="1"/>
  <c r="G39" i="47"/>
  <c r="F56" i="47" s="1"/>
  <c r="G38" i="47"/>
  <c r="F55" i="47" s="1"/>
  <c r="F37" i="47"/>
  <c r="Q43" i="47" s="1"/>
  <c r="G36" i="47"/>
  <c r="H36" i="47" s="1"/>
  <c r="F35" i="47"/>
  <c r="G34" i="47"/>
  <c r="H34" i="47" s="1"/>
  <c r="G33" i="47"/>
  <c r="H33" i="47" s="1"/>
  <c r="G32" i="47"/>
  <c r="H32" i="47" s="1"/>
  <c r="G31" i="47"/>
  <c r="H31" i="47" s="1"/>
  <c r="G30" i="47"/>
  <c r="H30" i="47" s="1"/>
  <c r="G29" i="47"/>
  <c r="H29" i="47" s="1"/>
  <c r="G28" i="47"/>
  <c r="H28" i="47" s="1"/>
  <c r="G27" i="47"/>
  <c r="H27" i="47" s="1"/>
  <c r="G26" i="47"/>
  <c r="H26" i="47" s="1"/>
  <c r="G25" i="47"/>
  <c r="H25" i="47" s="1"/>
  <c r="G24" i="47"/>
  <c r="H24" i="47" s="1"/>
  <c r="G23" i="47"/>
  <c r="H23" i="47" s="1"/>
  <c r="G22" i="47"/>
  <c r="H22" i="47" s="1"/>
  <c r="G21" i="47"/>
  <c r="H21" i="47" s="1"/>
  <c r="G20" i="47"/>
  <c r="H20" i="47" s="1"/>
  <c r="G19" i="47"/>
  <c r="H19" i="47" s="1"/>
  <c r="G18" i="47"/>
  <c r="H18" i="47" s="1"/>
  <c r="G17" i="47"/>
  <c r="H17" i="47" s="1"/>
  <c r="G16" i="47"/>
  <c r="H16" i="47" s="1"/>
  <c r="G15" i="47"/>
  <c r="H15" i="47" s="1"/>
  <c r="G14" i="47"/>
  <c r="F51" i="47" s="1"/>
  <c r="G13" i="47"/>
  <c r="H13" i="47" s="1"/>
  <c r="G12" i="47"/>
  <c r="H12" i="47" s="1"/>
  <c r="G11" i="47"/>
  <c r="H11" i="47" s="1"/>
  <c r="G10" i="47"/>
  <c r="H10" i="47" s="1"/>
  <c r="G9" i="47"/>
  <c r="H9" i="47" s="1"/>
  <c r="G8" i="47"/>
  <c r="H8" i="47" s="1"/>
  <c r="G7" i="47"/>
  <c r="H7" i="47" s="1"/>
  <c r="G6" i="47"/>
  <c r="H6" i="47" s="1"/>
  <c r="G5" i="47"/>
  <c r="H5" i="47" s="1"/>
  <c r="G4" i="47"/>
  <c r="H4" i="47" s="1"/>
  <c r="G3" i="47"/>
  <c r="B3" i="47"/>
  <c r="B4" i="47" s="1"/>
  <c r="B5" i="47" s="1"/>
  <c r="B6" i="47" s="1"/>
  <c r="B7" i="47" s="1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2" i="47" s="1"/>
  <c r="B33" i="47" s="1"/>
  <c r="B34" i="47" s="1"/>
  <c r="B35" i="47" s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G2" i="47"/>
  <c r="H2" i="47" s="1"/>
  <c r="C19" i="42"/>
  <c r="D19" i="4"/>
  <c r="F34" i="45"/>
  <c r="G34" i="45"/>
  <c r="H34" i="45"/>
  <c r="E19" i="4" s="1"/>
  <c r="I34" i="45"/>
  <c r="E34" i="45"/>
  <c r="E18" i="4"/>
  <c r="D18" i="4"/>
  <c r="L3" i="45"/>
  <c r="L4" i="45"/>
  <c r="L5" i="45"/>
  <c r="L6" i="45"/>
  <c r="L7" i="45"/>
  <c r="L8" i="45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" i="45"/>
  <c r="F26" i="45"/>
  <c r="G26" i="45"/>
  <c r="H26" i="45"/>
  <c r="I26" i="45"/>
  <c r="J26" i="45"/>
  <c r="G18" i="4" s="1"/>
  <c r="K26" i="45"/>
  <c r="E26" i="45"/>
  <c r="E17" i="4"/>
  <c r="G17" i="4" s="1"/>
  <c r="D17" i="4"/>
  <c r="R5" i="46"/>
  <c r="S5" i="46"/>
  <c r="T5" i="46"/>
  <c r="Q5" i="46"/>
  <c r="V3" i="46"/>
  <c r="V4" i="46"/>
  <c r="V2" i="46"/>
  <c r="E16" i="4"/>
  <c r="D16" i="4"/>
  <c r="D20" i="4" s="1"/>
  <c r="F31" i="46"/>
  <c r="G31" i="46"/>
  <c r="H31" i="46"/>
  <c r="E31" i="46"/>
  <c r="J3" i="46"/>
  <c r="J4" i="46"/>
  <c r="J5" i="46"/>
  <c r="J6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2" i="46"/>
  <c r="G48" i="44"/>
  <c r="H48" i="44" s="1"/>
  <c r="I48" i="44" s="1"/>
  <c r="G63" i="44"/>
  <c r="H63" i="44" s="1"/>
  <c r="I63" i="44" s="1"/>
  <c r="H27" i="44"/>
  <c r="I27" i="44" s="1"/>
  <c r="G6" i="44"/>
  <c r="H6" i="44" s="1"/>
  <c r="I6" i="44" s="1"/>
  <c r="G7" i="44"/>
  <c r="H7" i="44" s="1"/>
  <c r="I7" i="44" s="1"/>
  <c r="F65" i="44"/>
  <c r="G3" i="44"/>
  <c r="H3" i="44" s="1"/>
  <c r="I3" i="44" s="1"/>
  <c r="G4" i="44"/>
  <c r="H4" i="44" s="1"/>
  <c r="I4" i="44" s="1"/>
  <c r="G9" i="44"/>
  <c r="H9" i="44" s="1"/>
  <c r="I9" i="44" s="1"/>
  <c r="G10" i="44"/>
  <c r="H10" i="44" s="1"/>
  <c r="I10" i="44" s="1"/>
  <c r="G13" i="44"/>
  <c r="H13" i="44" s="1"/>
  <c r="I13" i="44" s="1"/>
  <c r="G15" i="44"/>
  <c r="H15" i="44" s="1"/>
  <c r="I15" i="44" s="1"/>
  <c r="G16" i="44"/>
  <c r="H16" i="44" s="1"/>
  <c r="I16" i="44" s="1"/>
  <c r="G17" i="44"/>
  <c r="H17" i="44" s="1"/>
  <c r="I17" i="44" s="1"/>
  <c r="G18" i="44"/>
  <c r="H18" i="44" s="1"/>
  <c r="I18" i="44" s="1"/>
  <c r="G19" i="44"/>
  <c r="H19" i="44" s="1"/>
  <c r="I19" i="44" s="1"/>
  <c r="G20" i="44"/>
  <c r="H20" i="44" s="1"/>
  <c r="I20" i="44" s="1"/>
  <c r="G21" i="44"/>
  <c r="H21" i="44" s="1"/>
  <c r="I21" i="44" s="1"/>
  <c r="G22" i="44"/>
  <c r="H22" i="44" s="1"/>
  <c r="I22" i="44" s="1"/>
  <c r="G23" i="44"/>
  <c r="H23" i="44" s="1"/>
  <c r="I23" i="44" s="1"/>
  <c r="G24" i="44"/>
  <c r="H24" i="44" s="1"/>
  <c r="I24" i="44" s="1"/>
  <c r="G25" i="44"/>
  <c r="H25" i="44" s="1"/>
  <c r="I25" i="44" s="1"/>
  <c r="G26" i="44"/>
  <c r="H26" i="44" s="1"/>
  <c r="I26" i="44" s="1"/>
  <c r="G28" i="44"/>
  <c r="H28" i="44" s="1"/>
  <c r="I28" i="44" s="1"/>
  <c r="G29" i="44"/>
  <c r="H29" i="44" s="1"/>
  <c r="I29" i="44" s="1"/>
  <c r="G30" i="44"/>
  <c r="H30" i="44" s="1"/>
  <c r="I30" i="44" s="1"/>
  <c r="G31" i="44"/>
  <c r="H31" i="44" s="1"/>
  <c r="I31" i="44" s="1"/>
  <c r="G32" i="44"/>
  <c r="H32" i="44" s="1"/>
  <c r="I32" i="44" s="1"/>
  <c r="G33" i="44"/>
  <c r="H33" i="44" s="1"/>
  <c r="I33" i="44" s="1"/>
  <c r="G34" i="44"/>
  <c r="H34" i="44" s="1"/>
  <c r="I34" i="44" s="1"/>
  <c r="G35" i="44"/>
  <c r="H35" i="44" s="1"/>
  <c r="I35" i="44" s="1"/>
  <c r="G36" i="44"/>
  <c r="H36" i="44" s="1"/>
  <c r="I36" i="44" s="1"/>
  <c r="G37" i="44"/>
  <c r="H37" i="44" s="1"/>
  <c r="I37" i="44" s="1"/>
  <c r="G38" i="44"/>
  <c r="H38" i="44" s="1"/>
  <c r="I38" i="44" s="1"/>
  <c r="G39" i="44"/>
  <c r="H39" i="44" s="1"/>
  <c r="I39" i="44" s="1"/>
  <c r="G40" i="44"/>
  <c r="H40" i="44" s="1"/>
  <c r="I40" i="44" s="1"/>
  <c r="G41" i="44"/>
  <c r="H41" i="44" s="1"/>
  <c r="I41" i="44" s="1"/>
  <c r="G42" i="44"/>
  <c r="H42" i="44" s="1"/>
  <c r="I42" i="44" s="1"/>
  <c r="G43" i="44"/>
  <c r="H43" i="44" s="1"/>
  <c r="I43" i="44" s="1"/>
  <c r="G44" i="44"/>
  <c r="H44" i="44" s="1"/>
  <c r="I44" i="44" s="1"/>
  <c r="G45" i="44"/>
  <c r="H45" i="44" s="1"/>
  <c r="I45" i="44" s="1"/>
  <c r="G46" i="44"/>
  <c r="H46" i="44" s="1"/>
  <c r="I46" i="44" s="1"/>
  <c r="G47" i="44"/>
  <c r="H47" i="44" s="1"/>
  <c r="I47" i="44" s="1"/>
  <c r="G49" i="44"/>
  <c r="H49" i="44" s="1"/>
  <c r="I49" i="44" s="1"/>
  <c r="G50" i="44"/>
  <c r="H50" i="44" s="1"/>
  <c r="I50" i="44" s="1"/>
  <c r="G51" i="44"/>
  <c r="H51" i="44" s="1"/>
  <c r="I51" i="44" s="1"/>
  <c r="G52" i="44"/>
  <c r="H52" i="44" s="1"/>
  <c r="I52" i="44" s="1"/>
  <c r="G53" i="44"/>
  <c r="H53" i="44" s="1"/>
  <c r="I53" i="44" s="1"/>
  <c r="G54" i="44"/>
  <c r="H54" i="44" s="1"/>
  <c r="I54" i="44" s="1"/>
  <c r="G55" i="44"/>
  <c r="H55" i="44" s="1"/>
  <c r="I55" i="44" s="1"/>
  <c r="G56" i="44"/>
  <c r="H56" i="44" s="1"/>
  <c r="I56" i="44" s="1"/>
  <c r="G57" i="44"/>
  <c r="H57" i="44" s="1"/>
  <c r="I57" i="44" s="1"/>
  <c r="G58" i="44"/>
  <c r="H58" i="44" s="1"/>
  <c r="I58" i="44" s="1"/>
  <c r="G59" i="44"/>
  <c r="H59" i="44" s="1"/>
  <c r="I59" i="44" s="1"/>
  <c r="G60" i="44"/>
  <c r="H60" i="44" s="1"/>
  <c r="I60" i="44" s="1"/>
  <c r="G61" i="44"/>
  <c r="H61" i="44" s="1"/>
  <c r="I61" i="44" s="1"/>
  <c r="G62" i="44"/>
  <c r="H62" i="44" s="1"/>
  <c r="I62" i="44" s="1"/>
  <c r="G64" i="44"/>
  <c r="H64" i="44" s="1"/>
  <c r="I64" i="44" s="1"/>
  <c r="G2" i="44"/>
  <c r="H2" i="44" s="1"/>
  <c r="I2" i="44" s="1"/>
  <c r="E14" i="44"/>
  <c r="G14" i="44" s="1"/>
  <c r="H14" i="44" s="1"/>
  <c r="I14" i="44" s="1"/>
  <c r="E12" i="44"/>
  <c r="G12" i="44" s="1"/>
  <c r="H12" i="44" s="1"/>
  <c r="I12" i="44" s="1"/>
  <c r="E11" i="44"/>
  <c r="G11" i="44" s="1"/>
  <c r="H11" i="44" s="1"/>
  <c r="I11" i="44" s="1"/>
  <c r="E8" i="44"/>
  <c r="G8" i="44" s="1"/>
  <c r="H8" i="44" s="1"/>
  <c r="I8" i="44" s="1"/>
  <c r="E5" i="44"/>
  <c r="G5" i="44" s="1"/>
  <c r="H5" i="44" s="1"/>
  <c r="I5" i="44" s="1"/>
  <c r="V5" i="46" l="1"/>
  <c r="H14" i="47"/>
  <c r="H39" i="47"/>
  <c r="G40" i="47"/>
  <c r="H40" i="47" s="1"/>
  <c r="F47" i="47"/>
  <c r="H38" i="47"/>
  <c r="H3" i="47"/>
  <c r="G35" i="47"/>
  <c r="Q42" i="47"/>
  <c r="E53" i="47"/>
  <c r="E54" i="47"/>
  <c r="G37" i="47"/>
  <c r="F54" i="47" s="1"/>
  <c r="L26" i="45"/>
  <c r="J31" i="46"/>
  <c r="I65" i="44"/>
  <c r="H65" i="44"/>
  <c r="G65" i="44"/>
  <c r="E65" i="44"/>
  <c r="G47" i="47" l="1"/>
  <c r="E57" i="47"/>
  <c r="H37" i="47"/>
  <c r="H47" i="47" s="1"/>
  <c r="H35" i="47"/>
  <c r="F53" i="47"/>
  <c r="F57" i="47" s="1"/>
  <c r="C17" i="42"/>
  <c r="C15" i="42"/>
  <c r="C12" i="42"/>
  <c r="C13" i="42" s="1"/>
  <c r="C9" i="42"/>
  <c r="C10" i="42" s="1"/>
  <c r="C6" i="42"/>
  <c r="C7" i="42" s="1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F81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L6" i="26"/>
  <c r="C18" i="42" l="1"/>
  <c r="G3" i="4"/>
  <c r="G5" i="4"/>
  <c r="F5" i="4" s="1"/>
  <c r="E5" i="4" s="1"/>
  <c r="J31" i="41" l="1"/>
  <c r="F25" i="41"/>
  <c r="D25" i="41"/>
  <c r="C25" i="41"/>
  <c r="H24" i="41"/>
  <c r="I24" i="41" s="1"/>
  <c r="J24" i="41" s="1"/>
  <c r="H23" i="41"/>
  <c r="G23" i="41"/>
  <c r="E23" i="41"/>
  <c r="I23" i="41" s="1"/>
  <c r="J23" i="41" s="1"/>
  <c r="H22" i="41"/>
  <c r="G22" i="41"/>
  <c r="E22" i="41"/>
  <c r="I22" i="41" s="1"/>
  <c r="J22" i="41" s="1"/>
  <c r="H21" i="41"/>
  <c r="I21" i="41" s="1"/>
  <c r="J21" i="41" s="1"/>
  <c r="G21" i="41"/>
  <c r="E21" i="41"/>
  <c r="H20" i="41"/>
  <c r="I20" i="41" s="1"/>
  <c r="J20" i="41" s="1"/>
  <c r="G20" i="41"/>
  <c r="E20" i="41"/>
  <c r="H19" i="41"/>
  <c r="G19" i="41"/>
  <c r="E19" i="41"/>
  <c r="H18" i="41"/>
  <c r="G18" i="41"/>
  <c r="E18" i="41"/>
  <c r="H17" i="41"/>
  <c r="G17" i="41"/>
  <c r="E17" i="41"/>
  <c r="I16" i="41"/>
  <c r="J16" i="41" s="1"/>
  <c r="H16" i="41"/>
  <c r="G16" i="41"/>
  <c r="E16" i="41"/>
  <c r="H15" i="41"/>
  <c r="G15" i="41"/>
  <c r="E15" i="41"/>
  <c r="H14" i="41"/>
  <c r="G14" i="41"/>
  <c r="I14" i="41" s="1"/>
  <c r="J14" i="41" s="1"/>
  <c r="E14" i="41"/>
  <c r="H13" i="41"/>
  <c r="G13" i="41"/>
  <c r="E13" i="41"/>
  <c r="H12" i="41"/>
  <c r="G12" i="41"/>
  <c r="E12" i="41"/>
  <c r="I12" i="41" s="1"/>
  <c r="J12" i="41" s="1"/>
  <c r="H11" i="41"/>
  <c r="G11" i="41"/>
  <c r="E11" i="41"/>
  <c r="I11" i="41" s="1"/>
  <c r="J11" i="41" s="1"/>
  <c r="H10" i="41"/>
  <c r="G10" i="41"/>
  <c r="E10" i="41"/>
  <c r="H9" i="41"/>
  <c r="G9" i="41"/>
  <c r="E9" i="41"/>
  <c r="H8" i="41"/>
  <c r="G8" i="41"/>
  <c r="I8" i="41" s="1"/>
  <c r="J8" i="41" s="1"/>
  <c r="E8" i="41"/>
  <c r="H7" i="41"/>
  <c r="G7" i="41"/>
  <c r="E7" i="41"/>
  <c r="I7" i="41" s="1"/>
  <c r="J7" i="41" s="1"/>
  <c r="H6" i="41"/>
  <c r="G6" i="41"/>
  <c r="E6" i="41"/>
  <c r="H5" i="41"/>
  <c r="G5" i="41"/>
  <c r="E5" i="41"/>
  <c r="H4" i="41"/>
  <c r="G4" i="41"/>
  <c r="I4" i="41" s="1"/>
  <c r="J4" i="41" s="1"/>
  <c r="E4" i="41"/>
  <c r="H3" i="41"/>
  <c r="G3" i="41"/>
  <c r="J2" i="41"/>
  <c r="I2" i="41"/>
  <c r="H25" i="41" l="1"/>
  <c r="I9" i="41"/>
  <c r="J9" i="41" s="1"/>
  <c r="I18" i="41"/>
  <c r="J18" i="41" s="1"/>
  <c r="G25" i="41"/>
  <c r="E25" i="41"/>
  <c r="I6" i="41"/>
  <c r="J6" i="41" s="1"/>
  <c r="I13" i="41"/>
  <c r="J13" i="41" s="1"/>
  <c r="I15" i="41"/>
  <c r="J15" i="41" s="1"/>
  <c r="I10" i="41"/>
  <c r="J10" i="41" s="1"/>
  <c r="I17" i="41"/>
  <c r="J17" i="41" s="1"/>
  <c r="I19" i="41"/>
  <c r="J19" i="41" s="1"/>
  <c r="I5" i="41"/>
  <c r="J5" i="41" s="1"/>
  <c r="I3" i="41"/>
  <c r="J3" i="41" s="1"/>
  <c r="J25" i="41" l="1"/>
  <c r="J28" i="41" s="1"/>
  <c r="J29" i="41" s="1"/>
  <c r="J32" i="41" s="1"/>
  <c r="I25" i="41"/>
  <c r="J33" i="41" l="1"/>
  <c r="G4" i="4"/>
  <c r="G8" i="4" s="1"/>
  <c r="H20" i="4"/>
  <c r="G4" i="26"/>
  <c r="G5" i="26"/>
  <c r="G6" i="26"/>
  <c r="G7" i="26"/>
  <c r="G8" i="26"/>
  <c r="G3" i="26"/>
  <c r="G81" i="26" l="1"/>
  <c r="E20" i="4"/>
  <c r="D2" i="4" l="1"/>
  <c r="D12" i="4" l="1"/>
  <c r="G2" i="4"/>
  <c r="E55" i="10"/>
  <c r="K55" i="10" s="1"/>
  <c r="D55" i="10"/>
  <c r="J55" i="10" s="1"/>
  <c r="C55" i="10"/>
  <c r="I55" i="10" s="1"/>
  <c r="I54" i="10"/>
  <c r="E54" i="10"/>
  <c r="K54" i="10" s="1"/>
  <c r="D54" i="10"/>
  <c r="J54" i="10" s="1"/>
  <c r="C54" i="10"/>
  <c r="J53" i="10"/>
  <c r="I53" i="10"/>
  <c r="M53" i="10" s="1"/>
  <c r="E53" i="10"/>
  <c r="K53" i="10" s="1"/>
  <c r="D53" i="10"/>
  <c r="C53" i="10"/>
  <c r="E52" i="10"/>
  <c r="K52" i="10" s="1"/>
  <c r="D52" i="10"/>
  <c r="J52" i="10" s="1"/>
  <c r="C52" i="10"/>
  <c r="I52" i="10" s="1"/>
  <c r="E51" i="10"/>
  <c r="K51" i="10" s="1"/>
  <c r="D51" i="10"/>
  <c r="J51" i="10" s="1"/>
  <c r="C51" i="10"/>
  <c r="I51" i="10" s="1"/>
  <c r="I50" i="10"/>
  <c r="E50" i="10"/>
  <c r="K50" i="10" s="1"/>
  <c r="D50" i="10"/>
  <c r="J50" i="10" s="1"/>
  <c r="C50" i="10"/>
  <c r="E49" i="10"/>
  <c r="K49" i="10" s="1"/>
  <c r="D49" i="10"/>
  <c r="J49" i="10" s="1"/>
  <c r="C49" i="10"/>
  <c r="I49" i="10" s="1"/>
  <c r="E48" i="10"/>
  <c r="K48" i="10" s="1"/>
  <c r="D48" i="10"/>
  <c r="J48" i="10" s="1"/>
  <c r="C48" i="10"/>
  <c r="I48" i="10" s="1"/>
  <c r="M48" i="10" s="1"/>
  <c r="E47" i="10"/>
  <c r="K47" i="10" s="1"/>
  <c r="D47" i="10"/>
  <c r="J47" i="10" s="1"/>
  <c r="C47" i="10"/>
  <c r="I47" i="10" s="1"/>
  <c r="J46" i="10"/>
  <c r="E46" i="10"/>
  <c r="K46" i="10" s="1"/>
  <c r="D46" i="10"/>
  <c r="C46" i="10"/>
  <c r="I46" i="10" s="1"/>
  <c r="J45" i="10"/>
  <c r="E45" i="10"/>
  <c r="K45" i="10" s="1"/>
  <c r="D45" i="10"/>
  <c r="C45" i="10"/>
  <c r="I45" i="10" s="1"/>
  <c r="M45" i="10" s="1"/>
  <c r="E44" i="10"/>
  <c r="K44" i="10" s="1"/>
  <c r="D44" i="10"/>
  <c r="J44" i="10" s="1"/>
  <c r="C44" i="10"/>
  <c r="I44" i="10" s="1"/>
  <c r="E43" i="10"/>
  <c r="K43" i="10" s="1"/>
  <c r="D43" i="10"/>
  <c r="J43" i="10" s="1"/>
  <c r="C43" i="10"/>
  <c r="I43" i="10" s="1"/>
  <c r="E42" i="10"/>
  <c r="K42" i="10" s="1"/>
  <c r="D42" i="10"/>
  <c r="J42" i="10" s="1"/>
  <c r="C42" i="10"/>
  <c r="I42" i="10" s="1"/>
  <c r="E41" i="10"/>
  <c r="K41" i="10" s="1"/>
  <c r="D41" i="10"/>
  <c r="J41" i="10" s="1"/>
  <c r="C41" i="10"/>
  <c r="I41" i="10" s="1"/>
  <c r="E40" i="10"/>
  <c r="K40" i="10" s="1"/>
  <c r="D40" i="10"/>
  <c r="J40" i="10" s="1"/>
  <c r="C40" i="10"/>
  <c r="I40" i="10" s="1"/>
  <c r="E39" i="10"/>
  <c r="K39" i="10" s="1"/>
  <c r="D39" i="10"/>
  <c r="J39" i="10" s="1"/>
  <c r="C39" i="10"/>
  <c r="I39" i="10" s="1"/>
  <c r="E38" i="10"/>
  <c r="K38" i="10" s="1"/>
  <c r="D38" i="10"/>
  <c r="J38" i="10" s="1"/>
  <c r="C38" i="10"/>
  <c r="I38" i="10" s="1"/>
  <c r="I37" i="10"/>
  <c r="E37" i="10"/>
  <c r="K37" i="10" s="1"/>
  <c r="D37" i="10"/>
  <c r="J37" i="10" s="1"/>
  <c r="C37" i="10"/>
  <c r="E36" i="10"/>
  <c r="K36" i="10" s="1"/>
  <c r="D36" i="10"/>
  <c r="J36" i="10" s="1"/>
  <c r="C36" i="10"/>
  <c r="I36" i="10" s="1"/>
  <c r="E35" i="10"/>
  <c r="K35" i="10" s="1"/>
  <c r="D35" i="10"/>
  <c r="J35" i="10" s="1"/>
  <c r="C35" i="10"/>
  <c r="I35" i="10" s="1"/>
  <c r="K34" i="10"/>
  <c r="I34" i="10"/>
  <c r="E34" i="10"/>
  <c r="D34" i="10"/>
  <c r="J34" i="10" s="1"/>
  <c r="C34" i="10"/>
  <c r="J33" i="10"/>
  <c r="E33" i="10"/>
  <c r="K33" i="10" s="1"/>
  <c r="D33" i="10"/>
  <c r="C33" i="10"/>
  <c r="I33" i="10" s="1"/>
  <c r="M33" i="10" s="1"/>
  <c r="E32" i="10"/>
  <c r="K32" i="10" s="1"/>
  <c r="D32" i="10"/>
  <c r="J32" i="10" s="1"/>
  <c r="C32" i="10"/>
  <c r="I32" i="10" s="1"/>
  <c r="I31" i="10"/>
  <c r="E31" i="10"/>
  <c r="K31" i="10" s="1"/>
  <c r="D31" i="10"/>
  <c r="J31" i="10" s="1"/>
  <c r="I30" i="10"/>
  <c r="E30" i="10"/>
  <c r="K30" i="10" s="1"/>
  <c r="D30" i="10"/>
  <c r="J30" i="10" s="1"/>
  <c r="K29" i="10"/>
  <c r="I29" i="10"/>
  <c r="E29" i="10"/>
  <c r="D29" i="10"/>
  <c r="J29" i="10" s="1"/>
  <c r="I28" i="10"/>
  <c r="E28" i="10"/>
  <c r="K28" i="10" s="1"/>
  <c r="D28" i="10"/>
  <c r="J28" i="10" s="1"/>
  <c r="I27" i="10"/>
  <c r="E27" i="10"/>
  <c r="K27" i="10" s="1"/>
  <c r="D27" i="10"/>
  <c r="J27" i="10" s="1"/>
  <c r="I26" i="10"/>
  <c r="E26" i="10"/>
  <c r="K26" i="10" s="1"/>
  <c r="D26" i="10"/>
  <c r="J26" i="10" s="1"/>
  <c r="I25" i="10"/>
  <c r="E25" i="10"/>
  <c r="K25" i="10" s="1"/>
  <c r="D25" i="10"/>
  <c r="J25" i="10" s="1"/>
  <c r="I24" i="10"/>
  <c r="E24" i="10"/>
  <c r="K24" i="10" s="1"/>
  <c r="D24" i="10"/>
  <c r="J24" i="10" s="1"/>
  <c r="I23" i="10"/>
  <c r="E23" i="10"/>
  <c r="K23" i="10" s="1"/>
  <c r="D23" i="10"/>
  <c r="J23" i="10" s="1"/>
  <c r="I22" i="10"/>
  <c r="E22" i="10"/>
  <c r="K22" i="10" s="1"/>
  <c r="D22" i="10"/>
  <c r="J22" i="10" s="1"/>
  <c r="I21" i="10"/>
  <c r="E21" i="10"/>
  <c r="K21" i="10" s="1"/>
  <c r="D21" i="10"/>
  <c r="J21" i="10" s="1"/>
  <c r="I20" i="10"/>
  <c r="E20" i="10"/>
  <c r="K20" i="10" s="1"/>
  <c r="D20" i="10"/>
  <c r="J20" i="10" s="1"/>
  <c r="K19" i="10"/>
  <c r="I19" i="10"/>
  <c r="E19" i="10"/>
  <c r="D19" i="10"/>
  <c r="J19" i="10" s="1"/>
  <c r="I18" i="10"/>
  <c r="M18" i="10" s="1"/>
  <c r="E18" i="10"/>
  <c r="K18" i="10" s="1"/>
  <c r="D18" i="10"/>
  <c r="J18" i="10" s="1"/>
  <c r="J17" i="10"/>
  <c r="I17" i="10"/>
  <c r="E17" i="10"/>
  <c r="K17" i="10" s="1"/>
  <c r="D17" i="10"/>
  <c r="M16" i="10"/>
  <c r="I16" i="10"/>
  <c r="E16" i="10"/>
  <c r="K16" i="10" s="1"/>
  <c r="D16" i="10"/>
  <c r="J16" i="10" s="1"/>
  <c r="K15" i="10"/>
  <c r="I15" i="10"/>
  <c r="E15" i="10"/>
  <c r="D15" i="10"/>
  <c r="J15" i="10" s="1"/>
  <c r="I14" i="10"/>
  <c r="E14" i="10"/>
  <c r="K14" i="10" s="1"/>
  <c r="D14" i="10"/>
  <c r="J14" i="10" s="1"/>
  <c r="K13" i="10"/>
  <c r="I13" i="10"/>
  <c r="E13" i="10"/>
  <c r="D13" i="10"/>
  <c r="J13" i="10" s="1"/>
  <c r="I12" i="10"/>
  <c r="E12" i="10"/>
  <c r="K12" i="10" s="1"/>
  <c r="D12" i="10"/>
  <c r="J12" i="10" s="1"/>
  <c r="I11" i="10"/>
  <c r="E11" i="10"/>
  <c r="K11" i="10" s="1"/>
  <c r="D11" i="10"/>
  <c r="J11" i="10" s="1"/>
  <c r="I10" i="10"/>
  <c r="E10" i="10"/>
  <c r="K10" i="10" s="1"/>
  <c r="D10" i="10"/>
  <c r="J10" i="10" s="1"/>
  <c r="J9" i="10"/>
  <c r="I9" i="10"/>
  <c r="E9" i="10"/>
  <c r="K9" i="10" s="1"/>
  <c r="D9" i="10"/>
  <c r="I8" i="10"/>
  <c r="M8" i="10" s="1"/>
  <c r="E8" i="10"/>
  <c r="K8" i="10" s="1"/>
  <c r="D8" i="10"/>
  <c r="J8" i="10" s="1"/>
  <c r="I7" i="10"/>
  <c r="F7" i="10"/>
  <c r="L7" i="10" s="1"/>
  <c r="E7" i="10"/>
  <c r="K7" i="10" s="1"/>
  <c r="D7" i="10"/>
  <c r="J7" i="10" s="1"/>
  <c r="J6" i="10"/>
  <c r="I6" i="10"/>
  <c r="E6" i="10"/>
  <c r="K6" i="10" s="1"/>
  <c r="D6" i="10"/>
  <c r="I5" i="10"/>
  <c r="M5" i="10" s="1"/>
  <c r="E5" i="10"/>
  <c r="K5" i="10" s="1"/>
  <c r="D5" i="10"/>
  <c r="J5" i="10" s="1"/>
  <c r="J4" i="10"/>
  <c r="I4" i="10"/>
  <c r="E4" i="10"/>
  <c r="K4" i="10" s="1"/>
  <c r="D4" i="10"/>
  <c r="M3" i="10"/>
  <c r="I3" i="10"/>
  <c r="E3" i="10"/>
  <c r="K3" i="10" s="1"/>
  <c r="D3" i="10"/>
  <c r="J3" i="10" s="1"/>
  <c r="K2" i="10"/>
  <c r="I2" i="10"/>
  <c r="E2" i="10"/>
  <c r="D2" i="10"/>
  <c r="J2" i="10" s="1"/>
  <c r="G16" i="4"/>
  <c r="G20" i="4" s="1"/>
  <c r="F10" i="4"/>
  <c r="M41" i="10" l="1"/>
  <c r="M50" i="10"/>
  <c r="M55" i="10"/>
  <c r="M22" i="10"/>
  <c r="M24" i="10"/>
  <c r="M49" i="10"/>
  <c r="M37" i="10"/>
  <c r="M11" i="10"/>
  <c r="M27" i="10"/>
  <c r="M40" i="10"/>
  <c r="M42" i="10"/>
  <c r="M54" i="10"/>
  <c r="M10" i="10"/>
  <c r="M14" i="10"/>
  <c r="M26" i="10"/>
  <c r="M30" i="10"/>
  <c r="M34" i="10"/>
  <c r="M46" i="10"/>
  <c r="M12" i="10"/>
  <c r="M44" i="10"/>
  <c r="M6" i="10"/>
  <c r="M20" i="10"/>
  <c r="M28" i="10"/>
  <c r="M38" i="10"/>
  <c r="E10" i="4"/>
  <c r="F6" i="4"/>
  <c r="E6" i="4" s="1"/>
  <c r="H21" i="4"/>
  <c r="D36" i="4" s="1"/>
  <c r="D34" i="4"/>
  <c r="M32" i="10"/>
  <c r="M36" i="10"/>
  <c r="F2" i="4"/>
  <c r="M19" i="10"/>
  <c r="M52" i="10"/>
  <c r="M13" i="10"/>
  <c r="M21" i="10"/>
  <c r="M29" i="10"/>
  <c r="M39" i="10"/>
  <c r="M47" i="10"/>
  <c r="M2" i="10"/>
  <c r="M7" i="10"/>
  <c r="M15" i="10"/>
  <c r="M23" i="10"/>
  <c r="M31" i="10"/>
  <c r="M51" i="10"/>
  <c r="M4" i="10"/>
  <c r="M9" i="10"/>
  <c r="M17" i="10"/>
  <c r="M25" i="10"/>
  <c r="M35" i="10"/>
  <c r="M43" i="10"/>
  <c r="M56" i="10" l="1"/>
  <c r="E2" i="4"/>
  <c r="F3" i="4" l="1"/>
  <c r="F4" i="4"/>
  <c r="G7" i="4" l="1"/>
  <c r="F7" i="4" s="1"/>
  <c r="G11" i="4"/>
  <c r="F11" i="4" s="1"/>
  <c r="F8" i="4"/>
  <c r="E3" i="4"/>
  <c r="I18" i="4"/>
  <c r="E4" i="4"/>
  <c r="E7" i="4" l="1"/>
  <c r="E8" i="4"/>
  <c r="E11" i="4"/>
  <c r="I20" i="4"/>
  <c r="I21" i="4" s="1"/>
  <c r="G21" i="4"/>
  <c r="D25" i="4" s="1"/>
  <c r="G9" i="4"/>
  <c r="G12" i="4" s="1"/>
  <c r="F9" i="4" l="1"/>
  <c r="F12" i="4" l="1"/>
  <c r="E9" i="4"/>
  <c r="E12" i="4" s="1"/>
  <c r="H9" i="4" l="1"/>
  <c r="H6" i="4"/>
  <c r="H10" i="4"/>
  <c r="H5" i="4"/>
  <c r="H4" i="4"/>
  <c r="H3" i="4"/>
  <c r="H7" i="4"/>
  <c r="H11" i="4"/>
  <c r="H8" i="4"/>
  <c r="D26" i="4"/>
  <c r="D27" i="4" s="1"/>
  <c r="H2" i="4"/>
  <c r="H12" i="4" l="1"/>
  <c r="D30" i="4"/>
  <c r="D31" i="4" s="1"/>
  <c r="D32" i="4" s="1"/>
  <c r="D38" i="4" l="1"/>
  <c r="D39" i="4" l="1"/>
  <c r="D40" i="4"/>
</calcChain>
</file>

<file path=xl/sharedStrings.xml><?xml version="1.0" encoding="utf-8"?>
<sst xmlns="http://schemas.openxmlformats.org/spreadsheetml/2006/main" count="777" uniqueCount="237">
  <si>
    <t>Project expenses</t>
  </si>
  <si>
    <t>Land Cost + Stamp Duty</t>
  </si>
  <si>
    <t>Payment payable to Rehab Tenants Alter Accommodation</t>
  </si>
  <si>
    <t>Approval Cost Of Fungible Cost &amp; Development cess premium</t>
  </si>
  <si>
    <t xml:space="preserve">Architect Cost, RCC &amp; other Professional fees </t>
  </si>
  <si>
    <t>Administrative Expenses</t>
  </si>
  <si>
    <t>Marketing Expences</t>
  </si>
  <si>
    <t>Interest Cost</t>
  </si>
  <si>
    <t xml:space="preserve">Total Cost </t>
  </si>
  <si>
    <t xml:space="preserve">Particulars </t>
  </si>
  <si>
    <t>Carpet Area in Sq. Ft.</t>
  </si>
  <si>
    <t xml:space="preserve">Total </t>
  </si>
  <si>
    <t>Total Income from Sale in Cr.</t>
  </si>
  <si>
    <t>Gross Estimated Revenue</t>
  </si>
  <si>
    <t>Less: Total projected Expenses</t>
  </si>
  <si>
    <t>Estimated Surplus</t>
  </si>
  <si>
    <t>Project Cost and Developer Profit</t>
  </si>
  <si>
    <t>Net Surplus (3-4)</t>
  </si>
  <si>
    <t>Add:</t>
  </si>
  <si>
    <t>Expenses already incurred as on date</t>
  </si>
  <si>
    <t>(as per the certified Trial Balance Sheet of the project)</t>
  </si>
  <si>
    <t>Less:</t>
  </si>
  <si>
    <t>Present Value of the project potential/ Land Value As on Date</t>
  </si>
  <si>
    <t>The realizable value of the property</t>
  </si>
  <si>
    <t>Distress value of the property</t>
  </si>
  <si>
    <t>Total Construction Area in Sq. M.</t>
  </si>
  <si>
    <t>TOTAL</t>
  </si>
  <si>
    <t>Sr. No.</t>
  </si>
  <si>
    <r>
      <rPr>
        <b/>
        <sz val="12"/>
        <color theme="1"/>
        <rFont val="Arial Narrow"/>
        <family val="2"/>
      </rPr>
      <t xml:space="preserve">Incurred Cost in </t>
    </r>
    <r>
      <rPr>
        <b/>
        <sz val="12"/>
        <color theme="1"/>
        <rFont val="Rupee Foradian"/>
        <family val="2"/>
      </rPr>
      <t xml:space="preserve">` </t>
    </r>
    <r>
      <rPr>
        <b/>
        <sz val="12"/>
        <color theme="1"/>
        <rFont val="Arial Narrow"/>
        <family val="2"/>
      </rPr>
      <t>as per CA</t>
    </r>
  </si>
  <si>
    <r>
      <rPr>
        <b/>
        <sz val="12"/>
        <color theme="1"/>
        <rFont val="Arial Narrow"/>
        <family val="2"/>
      </rPr>
      <t xml:space="preserve">To be Incurred Cost in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</si>
  <si>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Total (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Arial Narrow"/>
        <family val="2"/>
      </rPr>
      <t xml:space="preserve"> in Cr.)</t>
    </r>
  </si>
  <si>
    <r>
      <rPr>
        <b/>
        <sz val="12"/>
        <color theme="1"/>
        <rFont val="Arial Narrow"/>
        <family val="2"/>
      </rPr>
      <t xml:space="preserve">Total in </t>
    </r>
    <r>
      <rPr>
        <b/>
        <sz val="12"/>
        <color theme="1"/>
        <rFont val="Rupee Foradian"/>
        <family val="2"/>
      </rPr>
      <t>`</t>
    </r>
  </si>
  <si>
    <t>Date</t>
  </si>
  <si>
    <t>Stamp Duty</t>
  </si>
  <si>
    <t>Reg. Fees</t>
  </si>
  <si>
    <t>Total</t>
  </si>
  <si>
    <t>Particulars</t>
  </si>
  <si>
    <t>Floor</t>
  </si>
  <si>
    <t>Flat No.</t>
  </si>
  <si>
    <t>Carpet Area</t>
  </si>
  <si>
    <t>Balcony Area</t>
  </si>
  <si>
    <t>Cuboard Area</t>
  </si>
  <si>
    <t>Terrace</t>
  </si>
  <si>
    <t xml:space="preserve"> </t>
  </si>
  <si>
    <t>Stamp Duty &amp; Registration Fees</t>
  </si>
  <si>
    <t>Agreement Name</t>
  </si>
  <si>
    <t>Contingous Cost</t>
  </si>
  <si>
    <t>General Power of Attorney</t>
  </si>
  <si>
    <t>S. No.</t>
  </si>
  <si>
    <t>Projected Cost</t>
  </si>
  <si>
    <t>Incurred till date</t>
  </si>
  <si>
    <t>Shop No / Flat No.</t>
  </si>
  <si>
    <t>Unsold</t>
  </si>
  <si>
    <t>Built Up Area in Sq. M.</t>
  </si>
  <si>
    <t>Ground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</si>
  <si>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</si>
  <si>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</si>
  <si>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</si>
  <si>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</si>
  <si>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</si>
  <si>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</si>
  <si>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</si>
  <si>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</si>
  <si>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</si>
  <si>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</si>
  <si>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</si>
  <si>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</si>
  <si>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Society Office</t>
  </si>
  <si>
    <t>Refuge</t>
  </si>
  <si>
    <t>Brokerage Cost</t>
  </si>
  <si>
    <t>Shifting Charges per Tenant</t>
  </si>
  <si>
    <t>Nos.</t>
  </si>
  <si>
    <t>Sq. Ft.</t>
  </si>
  <si>
    <t>Rupees</t>
  </si>
  <si>
    <t>Re - Development Agreement</t>
  </si>
  <si>
    <t>Sr.</t>
  </si>
  <si>
    <t>Staircase, Lift &amp; Lobby Area in Sq. M.</t>
  </si>
  <si>
    <t>Chajja Area in sq. M.</t>
  </si>
  <si>
    <t>Refuge Area in Sq. M.</t>
  </si>
  <si>
    <t>Other Area in Sq. M.</t>
  </si>
  <si>
    <t>Parking Tower Area in Sq. M.</t>
  </si>
  <si>
    <t>Total Construction Area in Sq. ft.</t>
  </si>
  <si>
    <t>Basement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</si>
  <si>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</si>
  <si>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</si>
  <si>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</si>
  <si>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</si>
  <si>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</si>
  <si>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</si>
  <si>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</si>
  <si>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</si>
  <si>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No. of Stack Parking</t>
  </si>
  <si>
    <t>Rate of Cost of Construction</t>
  </si>
  <si>
    <t>Cost of Construction</t>
  </si>
  <si>
    <t>Excavation Cost</t>
  </si>
  <si>
    <t>Rate of Per Stack Parking</t>
  </si>
  <si>
    <t>Cost of Stack Parking</t>
  </si>
  <si>
    <t>Total Cost of Construction</t>
  </si>
  <si>
    <t>Construction Cost for Rehab cum Sale Building</t>
  </si>
  <si>
    <t>PTC Cost</t>
  </si>
  <si>
    <t>No. of PTC Units</t>
  </si>
  <si>
    <t>Unit</t>
  </si>
  <si>
    <t>Price of one PTC Unit</t>
  </si>
  <si>
    <t>Total Cost of PTC Units</t>
  </si>
  <si>
    <t>Permanent Alternate Accomodation Agreement</t>
  </si>
  <si>
    <t>Doc. No.</t>
  </si>
  <si>
    <t>KRL-5/6481/2023</t>
  </si>
  <si>
    <t>KRL-5/20540/2023</t>
  </si>
  <si>
    <t>KRL-5/20450/2023</t>
  </si>
  <si>
    <t>KRL-5/23352/2023</t>
  </si>
  <si>
    <t>KRL-5/20275/2023</t>
  </si>
  <si>
    <t>KRL-5/20427/2023</t>
  </si>
  <si>
    <t>KRL-5/20280/2023</t>
  </si>
  <si>
    <t>KRL-5/20447/2023</t>
  </si>
  <si>
    <t>KRL-5/20422/2023</t>
  </si>
  <si>
    <t>KRL-5/20276/2023</t>
  </si>
  <si>
    <t>KRL-5/20282/2023</t>
  </si>
  <si>
    <t>KRL-5/20288/2023</t>
  </si>
  <si>
    <t>KRL-5/23351/2023</t>
  </si>
  <si>
    <t>KRL-5/20538/2023</t>
  </si>
  <si>
    <t>KRL-5/20281/2023</t>
  </si>
  <si>
    <t>KRL-5/20419/2023</t>
  </si>
  <si>
    <t>KRL-5/20257/2023</t>
  </si>
  <si>
    <t>KRL-5/20430/2023</t>
  </si>
  <si>
    <t>KRL-5/20423/2023</t>
  </si>
  <si>
    <t>KRL-5/20537/2023</t>
  </si>
  <si>
    <t>KRL-5/20418/2023</t>
  </si>
  <si>
    <t>KRL-5/20455/2023</t>
  </si>
  <si>
    <t>KRL-5/21571/2023</t>
  </si>
  <si>
    <t>KRL-5/20421/2023</t>
  </si>
  <si>
    <t>KRL-5/20286/2023</t>
  </si>
  <si>
    <t>KRL-5/6485/2023</t>
  </si>
  <si>
    <t>No. of Tenants</t>
  </si>
  <si>
    <t>Monthly Rent for period of Oct 23 to Sept 24</t>
  </si>
  <si>
    <t>Yearly Rent for period of Oct 23 to Sept 24</t>
  </si>
  <si>
    <t>Monthly Rent for period of Oct 24 to Sept 25</t>
  </si>
  <si>
    <t>Yearly Rent for period of Oct 24 to Sept 25</t>
  </si>
  <si>
    <t>Monthly Rent for period of Oct 25 to Sept 26</t>
  </si>
  <si>
    <t>Yearly Rent for period of Oct 25 to Sept 26</t>
  </si>
  <si>
    <t>Total Shifting Charges</t>
  </si>
  <si>
    <t>Hardship Compensation rate per Sq. Ft. on ETCA</t>
  </si>
  <si>
    <t>Existing Total Carpet Area (ETCA)</t>
  </si>
  <si>
    <t>Rently Rate per Sq. Ft. on ETCA for period of Oct 23 to Sept 24</t>
  </si>
  <si>
    <t>Rently Rate per Sq. Ft. on ETCA for period of Oct 24 to Sept 25</t>
  </si>
  <si>
    <t>Rently Rate per Sq. Ft. on ETCA for period of Oct 25 to Sept 26</t>
  </si>
  <si>
    <t>Hardship Compensation Cost</t>
  </si>
  <si>
    <t>BMC - Fire NOC</t>
  </si>
  <si>
    <t>BMC - Scrutiny Fees</t>
  </si>
  <si>
    <t>BMC - HE NOC</t>
  </si>
  <si>
    <t>BMC - Fire Charges</t>
  </si>
  <si>
    <t>SRA - Acceptance Fee</t>
  </si>
  <si>
    <t>SRA - LOI Scrutiny Fee</t>
  </si>
  <si>
    <t>SRA - IOA Deposit</t>
  </si>
  <si>
    <t>SRA - Scrutiny Fees</t>
  </si>
  <si>
    <t>SRA - Legal Charges</t>
  </si>
  <si>
    <t>SRA - Website Charges</t>
  </si>
  <si>
    <t>Airport Authority Fees</t>
  </si>
  <si>
    <t>SRA - Labour Cess</t>
  </si>
  <si>
    <t>BMC - Sewarge NOC</t>
  </si>
  <si>
    <t>SRA - Mojani Fees</t>
  </si>
  <si>
    <t>BMC - Pest Control Charges</t>
  </si>
  <si>
    <t>Mahakhanij Fees &amp; Royalties</t>
  </si>
  <si>
    <t>SRA - Fungible Premium</t>
  </si>
  <si>
    <t>SRA - Infra Charges</t>
  </si>
  <si>
    <t>SRA - MRTP Charges</t>
  </si>
  <si>
    <t>SRA - Unearned Income Premium</t>
  </si>
  <si>
    <t>Sr. No</t>
  </si>
  <si>
    <r>
      <rPr>
        <b/>
        <sz val="12"/>
        <color theme="1"/>
        <rFont val="Arial Narrow"/>
        <family val="2"/>
      </rPr>
      <t xml:space="preserve"> Mkt. Value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  <r>
      <rPr>
        <b/>
        <sz val="12"/>
        <color theme="1"/>
        <rFont val="Calibri"/>
        <family val="2"/>
      </rPr>
      <t xml:space="preserve"> </t>
    </r>
  </si>
  <si>
    <r>
      <rPr>
        <b/>
        <sz val="12"/>
        <color theme="1"/>
        <rFont val="Arial Narrow"/>
        <family val="2"/>
      </rPr>
      <t>Rate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</si>
  <si>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Received Amount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</si>
  <si>
    <r>
      <rPr>
        <b/>
        <sz val="12"/>
        <color theme="1"/>
        <rFont val="Arial Narrow"/>
        <family val="2"/>
      </rPr>
      <t>Receivable Amount in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Rupee Foradian"/>
        <family val="2"/>
      </rPr>
      <t>`</t>
    </r>
  </si>
  <si>
    <r>
      <t>Amount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 xml:space="preserve"> in Cr.)</t>
    </r>
  </si>
  <si>
    <t>Govt. Taxes @ 30% of estimated surplus</t>
  </si>
  <si>
    <t>PV (discounted @ 8% for 5 years)</t>
  </si>
  <si>
    <t>Shop</t>
  </si>
  <si>
    <t>3BHK</t>
  </si>
  <si>
    <t>1BHK</t>
  </si>
  <si>
    <t>2BHK</t>
  </si>
  <si>
    <t>Comp</t>
  </si>
  <si>
    <t>RERA Carpet Area in Sq. M.</t>
  </si>
  <si>
    <t>Addl. RERA Carpet Area in Sq. M.</t>
  </si>
  <si>
    <t>Total RERA Carpet Area in Sq. M.</t>
  </si>
  <si>
    <t>Fitness Center</t>
  </si>
  <si>
    <t>Society Ofifce</t>
  </si>
  <si>
    <t>Tenant</t>
  </si>
  <si>
    <t>Sold / Unsold / Tenant Inventory</t>
  </si>
  <si>
    <t>Reserved for Society</t>
  </si>
  <si>
    <t>Total RERA Carpet Area in Sq. Ft.</t>
  </si>
  <si>
    <t>Built up Area in Sq. Ft.</t>
  </si>
  <si>
    <t>Rate per Sq. Ft. on Carpet Area</t>
  </si>
  <si>
    <r>
      <t xml:space="preserve">Value in </t>
    </r>
    <r>
      <rPr>
        <b/>
        <sz val="11"/>
        <rFont val="Rupee Foradian"/>
        <family val="2"/>
      </rPr>
      <t>`</t>
    </r>
  </si>
  <si>
    <t>Shop No</t>
  </si>
  <si>
    <t>Unsold Shops</t>
  </si>
  <si>
    <t>Unsold Flats</t>
  </si>
  <si>
    <t>No. of Units</t>
  </si>
  <si>
    <r>
      <t xml:space="preserve">Agreement Value in </t>
    </r>
    <r>
      <rPr>
        <b/>
        <sz val="11"/>
        <rFont val="Rupee Foradian"/>
        <family val="2"/>
      </rPr>
      <t>`</t>
    </r>
  </si>
  <si>
    <r>
      <t xml:space="preserve">Received Amount in </t>
    </r>
    <r>
      <rPr>
        <b/>
        <sz val="11"/>
        <rFont val="Rupee Foradian"/>
        <family val="2"/>
      </rPr>
      <t>`</t>
    </r>
  </si>
  <si>
    <r>
      <t xml:space="preserve">Receivable Amount in </t>
    </r>
    <r>
      <rPr>
        <b/>
        <sz val="11"/>
        <rFont val="Rupee Foradian"/>
        <family val="2"/>
      </rPr>
      <t>`</t>
    </r>
  </si>
  <si>
    <t>Tenant Flat with Extra Area sold to them</t>
  </si>
  <si>
    <t>Flat reserved for Society</t>
  </si>
  <si>
    <t>Challan No</t>
  </si>
  <si>
    <t>Payment Date</t>
  </si>
  <si>
    <t>To be incurred</t>
  </si>
  <si>
    <t>Challan Status</t>
  </si>
  <si>
    <t>Sep-24</t>
  </si>
  <si>
    <t>Dec-24</t>
  </si>
  <si>
    <t>Mar-25</t>
  </si>
  <si>
    <t>Jun-25</t>
  </si>
  <si>
    <t>Sep-25</t>
  </si>
  <si>
    <t>Dec-25</t>
  </si>
  <si>
    <t>Mar-26</t>
  </si>
  <si>
    <t>Comments</t>
  </si>
  <si>
    <t>CHE/BP/75371/22</t>
  </si>
  <si>
    <t>Received</t>
  </si>
  <si>
    <t>CHE/CFO/75591/22</t>
  </si>
  <si>
    <t>CHE/BP/73795/21</t>
  </si>
  <si>
    <t>2324HES00045867</t>
  </si>
  <si>
    <t>CHE/BP/109909/23</t>
  </si>
  <si>
    <t>CHE/BP/110877/23</t>
  </si>
  <si>
    <t>20230804150343201</t>
  </si>
  <si>
    <t>SP/392/P&amp;D</t>
  </si>
  <si>
    <t>MH010103549</t>
  </si>
  <si>
    <t>2200068</t>
  </si>
  <si>
    <t>MH104980084202324E</t>
  </si>
  <si>
    <t>BMC - Bank Guarantee</t>
  </si>
  <si>
    <t>SD-010</t>
  </si>
  <si>
    <t>74251-52</t>
  </si>
  <si>
    <t>Pending</t>
  </si>
  <si>
    <t>SRA - Amended IOA Scrutiny Chgs</t>
  </si>
  <si>
    <t>SRA - Open Space Deficicency</t>
  </si>
  <si>
    <t>SRA - Staircase Premium</t>
  </si>
  <si>
    <t>Proposed</t>
  </si>
  <si>
    <t>Pls Refer Deferrment Working</t>
  </si>
  <si>
    <t>RERA Carpet Area in Sq. Ft.</t>
  </si>
  <si>
    <r>
      <t xml:space="preserve">Total Cost in </t>
    </r>
    <r>
      <rPr>
        <b/>
        <sz val="11"/>
        <color theme="1"/>
        <rFont val="Rupee Foradian"/>
        <family val="2"/>
      </rPr>
      <t>`</t>
    </r>
  </si>
  <si>
    <r>
      <t xml:space="preserve">Incurred Amount in </t>
    </r>
    <r>
      <rPr>
        <b/>
        <sz val="11"/>
        <color theme="1"/>
        <rFont val="Rupee Foradian"/>
        <family val="2"/>
      </rPr>
      <t>`</t>
    </r>
  </si>
  <si>
    <t>TOTAL RENT COST (5 + 8 + 11 + 13 +15 + 16)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</si>
</sst>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 * #,##0.00_ ;_ * \-#,##0.00_ ;_ * &quot;-&quot;??_ ;_ @_ "/>
    <numFmt numFmtId="165" formatCode="_-* #,##0_-;\-* #,##0_-;_-* &quot;-&quot;??_-;_-@"/>
    <numFmt numFmtId="166" formatCode="#,##0.0000"/>
    <numFmt numFmtId="167" formatCode="&quot;Rs.&quot;\ #,##0.00;[Red]&quot;Rs.&quot;\ \-#,##0.00"/>
    <numFmt numFmtId="168" formatCode="_(* #,##0_);_(* \(#,##0\);_(* &quot;-&quot;??_);_(@_)"/>
    <numFmt numFmtId="169" formatCode="_ * #,##0_ ;_ * \-#,##0_ ;_ * &quot;-&quot;??_ ;_ @_ "/>
  </numFmts>
  <fonts count="32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</font>
    <font>
      <b/>
      <sz val="12"/>
      <color theme="1"/>
      <name val="Rupee Foradian"/>
      <family val="2"/>
    </font>
    <font>
      <b/>
      <sz val="11"/>
      <color theme="1"/>
      <name val="Rupee Foradi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name val="Rupee Foradian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4D0"/>
        <bgColor rgb="FFFDE4D0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1" fillId="0" borderId="0" applyFont="0" applyFill="0" applyBorder="0" applyAlignment="0" applyProtection="0"/>
    <xf numFmtId="0" fontId="14" fillId="0" borderId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3" fillId="0" borderId="0"/>
    <xf numFmtId="0" fontId="24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top" wrapText="1"/>
    </xf>
    <xf numFmtId="164" fontId="11" fillId="0" borderId="3" xfId="0" applyNumberFormat="1" applyFont="1" applyBorder="1" applyAlignment="1">
      <alignment wrapText="1"/>
    </xf>
    <xf numFmtId="164" fontId="11" fillId="0" borderId="0" xfId="0" applyNumberFormat="1" applyFont="1" applyAlignment="1">
      <alignment wrapText="1"/>
    </xf>
    <xf numFmtId="4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right" wrapText="1"/>
    </xf>
    <xf numFmtId="164" fontId="13" fillId="0" borderId="5" xfId="0" applyNumberFormat="1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right"/>
    </xf>
    <xf numFmtId="164" fontId="11" fillId="0" borderId="6" xfId="0" applyNumberFormat="1" applyFont="1" applyBorder="1"/>
    <xf numFmtId="164" fontId="11" fillId="0" borderId="0" xfId="0" applyNumberFormat="1" applyFont="1"/>
    <xf numFmtId="4" fontId="11" fillId="0" borderId="0" xfId="0" applyNumberFormat="1" applyFont="1"/>
    <xf numFmtId="0" fontId="14" fillId="0" borderId="0" xfId="0" applyFont="1"/>
    <xf numFmtId="0" fontId="13" fillId="0" borderId="7" xfId="0" applyFont="1" applyBorder="1" applyAlignment="1">
      <alignment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13" fillId="0" borderId="5" xfId="0" applyNumberFormat="1" applyFont="1" applyBorder="1" applyAlignment="1">
      <alignment horizontal="right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wrapText="1"/>
    </xf>
    <xf numFmtId="164" fontId="14" fillId="0" borderId="0" xfId="0" applyNumberFormat="1" applyFont="1"/>
    <xf numFmtId="165" fontId="9" fillId="0" borderId="7" xfId="0" applyNumberFormat="1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2" fillId="0" borderId="8" xfId="0" applyFont="1" applyBorder="1" applyAlignment="1">
      <alignment wrapText="1"/>
    </xf>
    <xf numFmtId="43" fontId="12" fillId="0" borderId="0" xfId="0" applyNumberFormat="1" applyFont="1"/>
    <xf numFmtId="166" fontId="12" fillId="0" borderId="0" xfId="0" applyNumberFormat="1" applyFont="1"/>
    <xf numFmtId="0" fontId="12" fillId="0" borderId="7" xfId="0" applyFont="1" applyBorder="1"/>
    <xf numFmtId="0" fontId="16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164" fontId="12" fillId="0" borderId="0" xfId="0" applyNumberFormat="1" applyFo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3" borderId="1" xfId="0" applyFont="1" applyFill="1" applyBorder="1" applyAlignment="1">
      <alignment vertical="top" wrapText="1"/>
    </xf>
    <xf numFmtId="4" fontId="12" fillId="0" borderId="0" xfId="0" applyNumberFormat="1" applyFont="1"/>
    <xf numFmtId="0" fontId="10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167" fontId="12" fillId="0" borderId="0" xfId="0" applyNumberFormat="1" applyFont="1"/>
    <xf numFmtId="0" fontId="17" fillId="3" borderId="1" xfId="0" applyFont="1" applyFill="1" applyBorder="1" applyAlignment="1">
      <alignment vertical="top" wrapText="1"/>
    </xf>
    <xf numFmtId="167" fontId="16" fillId="0" borderId="0" xfId="0" applyNumberFormat="1" applyFont="1"/>
    <xf numFmtId="0" fontId="6" fillId="0" borderId="0" xfId="10"/>
    <xf numFmtId="164" fontId="11" fillId="0" borderId="0" xfId="10" applyNumberFormat="1" applyFont="1"/>
    <xf numFmtId="164" fontId="11" fillId="0" borderId="9" xfId="10" applyNumberFormat="1" applyFont="1" applyBorder="1"/>
    <xf numFmtId="164" fontId="10" fillId="4" borderId="1" xfId="0" applyNumberFormat="1" applyFont="1" applyFill="1" applyBorder="1" applyAlignment="1">
      <alignment horizontal="center" vertical="center"/>
    </xf>
    <xf numFmtId="10" fontId="12" fillId="0" borderId="0" xfId="12" applyNumberFormat="1" applyFont="1"/>
    <xf numFmtId="164" fontId="11" fillId="0" borderId="0" xfId="10" applyNumberFormat="1" applyFont="1" applyAlignment="1">
      <alignment horizontal="center" vertical="center" wrapText="1"/>
    </xf>
    <xf numFmtId="0" fontId="6" fillId="0" borderId="0" xfId="10" applyAlignment="1">
      <alignment horizontal="center" vertical="center"/>
    </xf>
    <xf numFmtId="0" fontId="11" fillId="0" borderId="0" xfId="10" applyFont="1" applyAlignment="1">
      <alignment horizontal="center" vertical="center" wrapText="1"/>
    </xf>
    <xf numFmtId="164" fontId="18" fillId="0" borderId="9" xfId="10" applyNumberFormat="1" applyFont="1" applyBorder="1"/>
    <xf numFmtId="0" fontId="11" fillId="0" borderId="9" xfId="10" applyFont="1" applyBorder="1" applyAlignment="1">
      <alignment horizontal="center" vertical="center"/>
    </xf>
    <xf numFmtId="0" fontId="18" fillId="0" borderId="9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center" vertical="center" wrapText="1"/>
    </xf>
    <xf numFmtId="164" fontId="10" fillId="0" borderId="9" xfId="10" applyNumberFormat="1" applyFont="1" applyBorder="1" applyAlignment="1">
      <alignment horizontal="center" vertical="center" wrapText="1"/>
    </xf>
    <xf numFmtId="164" fontId="28" fillId="0" borderId="9" xfId="10" applyNumberFormat="1" applyFont="1" applyBorder="1"/>
    <xf numFmtId="164" fontId="10" fillId="0" borderId="9" xfId="10" applyNumberFormat="1" applyFont="1" applyBorder="1"/>
    <xf numFmtId="0" fontId="28" fillId="0" borderId="0" xfId="0" applyFont="1"/>
    <xf numFmtId="164" fontId="28" fillId="0" borderId="0" xfId="1" applyFont="1"/>
    <xf numFmtId="0" fontId="28" fillId="0" borderId="0" xfId="0" applyFont="1" applyAlignment="1">
      <alignment wrapText="1"/>
    </xf>
    <xf numFmtId="164" fontId="10" fillId="0" borderId="9" xfId="1" applyFont="1" applyBorder="1"/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28" fillId="0" borderId="9" xfId="0" applyFont="1" applyBorder="1"/>
    <xf numFmtId="164" fontId="28" fillId="0" borderId="9" xfId="1" applyFont="1" applyBorder="1"/>
    <xf numFmtId="0" fontId="28" fillId="0" borderId="9" xfId="0" applyFont="1" applyBorder="1" applyAlignment="1">
      <alignment wrapText="1"/>
    </xf>
    <xf numFmtId="0" fontId="10" fillId="0" borderId="9" xfId="16" applyFont="1" applyBorder="1" applyAlignment="1">
      <alignment horizontal="center" vertical="center" wrapText="1"/>
    </xf>
    <xf numFmtId="43" fontId="10" fillId="0" borderId="9" xfId="17" applyFont="1" applyBorder="1" applyAlignment="1">
      <alignment horizontal="center" vertical="center" wrapText="1"/>
    </xf>
    <xf numFmtId="0" fontId="10" fillId="0" borderId="0" xfId="16" applyFont="1" applyAlignment="1">
      <alignment horizontal="center" vertical="center" wrapText="1"/>
    </xf>
    <xf numFmtId="0" fontId="28" fillId="0" borderId="9" xfId="16" applyFont="1" applyBorder="1"/>
    <xf numFmtId="43" fontId="28" fillId="0" borderId="9" xfId="17" applyFont="1" applyBorder="1"/>
    <xf numFmtId="43" fontId="28" fillId="0" borderId="9" xfId="16" applyNumberFormat="1" applyFont="1" applyBorder="1"/>
    <xf numFmtId="43" fontId="28" fillId="0" borderId="0" xfId="16" applyNumberFormat="1" applyFont="1"/>
    <xf numFmtId="0" fontId="28" fillId="0" borderId="0" xfId="16" applyFont="1"/>
    <xf numFmtId="43" fontId="28" fillId="0" borderId="14" xfId="17" applyFont="1" applyBorder="1"/>
    <xf numFmtId="0" fontId="10" fillId="0" borderId="9" xfId="16" applyFont="1" applyBorder="1"/>
    <xf numFmtId="43" fontId="10" fillId="0" borderId="9" xfId="17" applyFont="1" applyBorder="1"/>
    <xf numFmtId="0" fontId="10" fillId="0" borderId="0" xfId="16" applyFont="1"/>
    <xf numFmtId="43" fontId="28" fillId="0" borderId="0" xfId="17" applyFont="1"/>
    <xf numFmtId="0" fontId="11" fillId="0" borderId="9" xfId="10" applyFont="1" applyBorder="1" applyAlignment="1">
      <alignment vertical="center" wrapText="1"/>
    </xf>
    <xf numFmtId="0" fontId="25" fillId="0" borderId="9" xfId="10" applyFont="1" applyBorder="1" applyAlignment="1">
      <alignment vertical="center"/>
    </xf>
    <xf numFmtId="10" fontId="11" fillId="0" borderId="0" xfId="12" applyNumberFormat="1" applyFont="1"/>
    <xf numFmtId="0" fontId="6" fillId="0" borderId="0" xfId="10" applyAlignment="1">
      <alignment wrapText="1"/>
    </xf>
    <xf numFmtId="0" fontId="28" fillId="0" borderId="9" xfId="10" applyFont="1" applyBorder="1" applyAlignment="1">
      <alignment horizontal="center" vertical="center"/>
    </xf>
    <xf numFmtId="164" fontId="28" fillId="0" borderId="9" xfId="10" applyNumberFormat="1" applyFont="1" applyBorder="1" applyAlignment="1">
      <alignment horizontal="center" vertical="center" wrapText="1"/>
    </xf>
    <xf numFmtId="0" fontId="27" fillId="0" borderId="9" xfId="10" applyFont="1" applyBorder="1" applyAlignment="1">
      <alignment horizontal="center" vertical="center"/>
    </xf>
    <xf numFmtId="164" fontId="27" fillId="0" borderId="1" xfId="1" applyFont="1" applyFill="1" applyBorder="1" applyAlignment="1"/>
    <xf numFmtId="0" fontId="13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2" fillId="0" borderId="5" xfId="0" applyFont="1" applyBorder="1"/>
    <xf numFmtId="0" fontId="9" fillId="0" borderId="9" xfId="0" applyFont="1" applyBorder="1" applyAlignment="1">
      <alignment horizontal="center" vertical="center" wrapText="1"/>
    </xf>
    <xf numFmtId="0" fontId="0" fillId="0" borderId="9" xfId="0" applyBorder="1"/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" fontId="13" fillId="0" borderId="1" xfId="0" applyNumberFormat="1" applyFont="1" applyBorder="1"/>
    <xf numFmtId="0" fontId="13" fillId="0" borderId="1" xfId="0" applyFont="1" applyBorder="1"/>
    <xf numFmtId="167" fontId="13" fillId="0" borderId="1" xfId="0" applyNumberFormat="1" applyFont="1" applyBorder="1"/>
    <xf numFmtId="164" fontId="13" fillId="0" borderId="1" xfId="0" applyNumberFormat="1" applyFont="1" applyBorder="1"/>
    <xf numFmtId="0" fontId="13" fillId="0" borderId="1" xfId="0" applyFont="1" applyBorder="1" applyAlignment="1">
      <alignment wrapText="1"/>
    </xf>
    <xf numFmtId="167" fontId="9" fillId="0" borderId="1" xfId="0" applyNumberFormat="1" applyFont="1" applyBorder="1"/>
    <xf numFmtId="0" fontId="9" fillId="0" borderId="3" xfId="0" applyFont="1" applyBorder="1" applyAlignment="1">
      <alignment horizontal="center" vertical="center" wrapText="1"/>
    </xf>
    <xf numFmtId="0" fontId="29" fillId="0" borderId="9" xfId="20" applyFont="1" applyBorder="1" applyAlignment="1">
      <alignment horizontal="center" vertical="center" wrapText="1"/>
    </xf>
    <xf numFmtId="0" fontId="27" fillId="0" borderId="9" xfId="20" applyFont="1" applyBorder="1" applyAlignment="1">
      <alignment horizontal="center" vertical="center" wrapText="1"/>
    </xf>
    <xf numFmtId="43" fontId="27" fillId="0" borderId="9" xfId="21" applyFont="1" applyFill="1" applyBorder="1" applyAlignment="1">
      <alignment horizontal="center" vertical="center" wrapText="1"/>
    </xf>
    <xf numFmtId="0" fontId="28" fillId="0" borderId="11" xfId="20" applyFont="1" applyBorder="1" applyAlignment="1">
      <alignment horizontal="center" vertical="center"/>
    </xf>
    <xf numFmtId="43" fontId="10" fillId="0" borderId="9" xfId="21" applyFont="1" applyFill="1" applyBorder="1" applyAlignment="1">
      <alignment horizontal="center" vertical="center"/>
    </xf>
    <xf numFmtId="0" fontId="27" fillId="0" borderId="9" xfId="20" applyFont="1" applyBorder="1" applyAlignment="1">
      <alignment horizontal="center" vertical="center"/>
    </xf>
    <xf numFmtId="0" fontId="28" fillId="0" borderId="0" xfId="20" applyFont="1" applyAlignment="1">
      <alignment horizontal="center" vertical="center"/>
    </xf>
    <xf numFmtId="0" fontId="27" fillId="0" borderId="0" xfId="20" applyFont="1" applyAlignment="1">
      <alignment horizontal="center" vertical="center"/>
    </xf>
    <xf numFmtId="0" fontId="28" fillId="0" borderId="0" xfId="20" applyFont="1" applyAlignment="1">
      <alignment horizontal="center" vertical="center" wrapText="1"/>
    </xf>
    <xf numFmtId="0" fontId="28" fillId="0" borderId="9" xfId="20" applyFont="1" applyBorder="1" applyAlignment="1">
      <alignment horizontal="center" vertical="center"/>
    </xf>
    <xf numFmtId="43" fontId="28" fillId="0" borderId="9" xfId="21" applyFont="1" applyFill="1" applyBorder="1" applyAlignment="1">
      <alignment horizontal="center" vertical="center"/>
    </xf>
    <xf numFmtId="0" fontId="27" fillId="0" borderId="11" xfId="20" applyFont="1" applyBorder="1" applyAlignment="1">
      <alignment horizontal="center" vertical="center" wrapText="1"/>
    </xf>
    <xf numFmtId="164" fontId="29" fillId="0" borderId="9" xfId="1" applyFont="1" applyBorder="1" applyAlignment="1">
      <alignment horizontal="center" vertical="center" wrapText="1"/>
    </xf>
    <xf numFmtId="164" fontId="28" fillId="0" borderId="11" xfId="1" applyFont="1" applyBorder="1" applyAlignment="1">
      <alignment horizontal="center" vertical="center"/>
    </xf>
    <xf numFmtId="164" fontId="0" fillId="0" borderId="0" xfId="1" applyFont="1"/>
    <xf numFmtId="43" fontId="10" fillId="0" borderId="9" xfId="0" applyNumberFormat="1" applyFont="1" applyBorder="1"/>
    <xf numFmtId="0" fontId="28" fillId="0" borderId="14" xfId="20" applyFont="1" applyBorder="1" applyAlignment="1">
      <alignment horizontal="center" vertical="center"/>
    </xf>
    <xf numFmtId="0" fontId="27" fillId="0" borderId="14" xfId="20" applyFont="1" applyBorder="1" applyAlignment="1">
      <alignment horizontal="center" vertical="center"/>
    </xf>
    <xf numFmtId="0" fontId="27" fillId="0" borderId="19" xfId="20" applyFont="1" applyBorder="1" applyAlignment="1">
      <alignment horizontal="center" vertical="center" wrapText="1"/>
    </xf>
    <xf numFmtId="43" fontId="28" fillId="0" borderId="14" xfId="21" applyFont="1" applyFill="1" applyBorder="1" applyAlignment="1">
      <alignment horizontal="center" vertical="center"/>
    </xf>
    <xf numFmtId="43" fontId="27" fillId="0" borderId="14" xfId="21" applyFont="1" applyFill="1" applyBorder="1" applyAlignment="1">
      <alignment horizontal="center" vertical="center" wrapText="1"/>
    </xf>
    <xf numFmtId="164" fontId="28" fillId="0" borderId="9" xfId="1" applyFont="1" applyBorder="1" applyAlignment="1">
      <alignment horizontal="center" vertical="center"/>
    </xf>
    <xf numFmtId="9" fontId="18" fillId="0" borderId="0" xfId="12" applyFont="1" applyFill="1"/>
    <xf numFmtId="0" fontId="28" fillId="0" borderId="0" xfId="22" applyFont="1"/>
    <xf numFmtId="0" fontId="28" fillId="0" borderId="9" xfId="22" applyFont="1" applyBorder="1"/>
    <xf numFmtId="0" fontId="31" fillId="0" borderId="9" xfId="22" applyFont="1" applyBorder="1"/>
    <xf numFmtId="168" fontId="28" fillId="0" borderId="0" xfId="22" applyNumberFormat="1" applyFont="1"/>
    <xf numFmtId="0" fontId="28" fillId="0" borderId="0" xfId="22" applyFont="1" applyAlignment="1">
      <alignment vertical="center"/>
    </xf>
    <xf numFmtId="0" fontId="29" fillId="0" borderId="1" xfId="22" applyFont="1" applyBorder="1" applyAlignment="1">
      <alignment horizontal="center" vertical="center" wrapText="1"/>
    </xf>
    <xf numFmtId="0" fontId="29" fillId="0" borderId="1" xfId="22" applyFont="1" applyBorder="1" applyAlignment="1">
      <alignment horizontal="left" vertical="center" wrapText="1"/>
    </xf>
    <xf numFmtId="14" fontId="29" fillId="0" borderId="1" xfId="22" applyNumberFormat="1" applyFont="1" applyBorder="1" applyAlignment="1">
      <alignment horizontal="center" vertical="center" wrapText="1"/>
    </xf>
    <xf numFmtId="169" fontId="29" fillId="0" borderId="9" xfId="22" applyNumberFormat="1" applyFont="1" applyBorder="1" applyAlignment="1">
      <alignment horizontal="center" vertical="center" wrapText="1"/>
    </xf>
    <xf numFmtId="169" fontId="29" fillId="0" borderId="9" xfId="22" quotePrefix="1" applyNumberFormat="1" applyFont="1" applyBorder="1" applyAlignment="1">
      <alignment horizontal="center" vertical="center" wrapText="1"/>
    </xf>
    <xf numFmtId="0" fontId="27" fillId="0" borderId="1" xfId="22" applyFont="1" applyBorder="1" applyAlignment="1">
      <alignment horizontal="center" vertical="top"/>
    </xf>
    <xf numFmtId="0" fontId="27" fillId="0" borderId="1" xfId="22" applyFont="1" applyBorder="1"/>
    <xf numFmtId="0" fontId="27" fillId="0" borderId="1" xfId="22" quotePrefix="1" applyFont="1" applyBorder="1" applyAlignment="1">
      <alignment horizontal="left"/>
    </xf>
    <xf numFmtId="14" fontId="27" fillId="0" borderId="1" xfId="22" applyNumberFormat="1" applyFont="1" applyBorder="1" applyAlignment="1">
      <alignment horizontal="center"/>
    </xf>
    <xf numFmtId="168" fontId="27" fillId="0" borderId="9" xfId="23" applyNumberFormat="1" applyFont="1" applyFill="1" applyBorder="1" applyAlignment="1">
      <alignment horizontal="center"/>
    </xf>
    <xf numFmtId="0" fontId="27" fillId="0" borderId="1" xfId="22" applyFont="1" applyBorder="1" applyAlignment="1">
      <alignment horizontal="left"/>
    </xf>
    <xf numFmtId="14" fontId="27" fillId="0" borderId="1" xfId="22" quotePrefix="1" applyNumberFormat="1" applyFont="1" applyBorder="1" applyAlignment="1">
      <alignment horizontal="center"/>
    </xf>
    <xf numFmtId="0" fontId="27" fillId="0" borderId="1" xfId="22" quotePrefix="1" applyFont="1" applyBorder="1" applyAlignment="1">
      <alignment horizontal="center"/>
    </xf>
    <xf numFmtId="169" fontId="29" fillId="0" borderId="12" xfId="22" applyNumberFormat="1" applyFont="1" applyBorder="1"/>
    <xf numFmtId="169" fontId="29" fillId="0" borderId="9" xfId="22" applyNumberFormat="1" applyFont="1" applyBorder="1" applyAlignment="1">
      <alignment horizontal="center"/>
    </xf>
    <xf numFmtId="0" fontId="28" fillId="0" borderId="0" xfId="22" applyFont="1" applyAlignment="1">
      <alignment horizontal="left"/>
    </xf>
    <xf numFmtId="0" fontId="28" fillId="0" borderId="0" xfId="22" applyFont="1" applyAlignment="1">
      <alignment horizontal="center"/>
    </xf>
    <xf numFmtId="168" fontId="28" fillId="0" borderId="0" xfId="22" applyNumberFormat="1" applyFont="1" applyAlignment="1">
      <alignment vertical="center"/>
    </xf>
    <xf numFmtId="168" fontId="10" fillId="0" borderId="0" xfId="22" applyNumberFormat="1" applyFont="1" applyAlignment="1">
      <alignment vertical="center"/>
    </xf>
    <xf numFmtId="0" fontId="28" fillId="0" borderId="0" xfId="22" applyFont="1" applyAlignment="1">
      <alignment vertical="center" wrapText="1"/>
    </xf>
    <xf numFmtId="0" fontId="28" fillId="0" borderId="0" xfId="22" applyFont="1" applyAlignment="1">
      <alignment wrapText="1"/>
    </xf>
    <xf numFmtId="0" fontId="10" fillId="0" borderId="9" xfId="22" applyFont="1" applyBorder="1" applyAlignment="1">
      <alignment vertical="center" wrapText="1"/>
    </xf>
    <xf numFmtId="164" fontId="27" fillId="0" borderId="7" xfId="1" applyFont="1" applyFill="1" applyBorder="1" applyAlignment="1"/>
    <xf numFmtId="164" fontId="29" fillId="0" borderId="1" xfId="1" applyFont="1" applyFill="1" applyBorder="1" applyAlignment="1">
      <alignment horizontal="center" vertical="center" wrapText="1"/>
    </xf>
    <xf numFmtId="164" fontId="29" fillId="0" borderId="7" xfId="1" applyFont="1" applyFill="1" applyBorder="1" applyAlignment="1">
      <alignment horizontal="center" vertical="center" wrapText="1"/>
    </xf>
    <xf numFmtId="164" fontId="29" fillId="0" borderId="9" xfId="1" applyFont="1" applyFill="1" applyBorder="1"/>
    <xf numFmtId="164" fontId="29" fillId="0" borderId="12" xfId="1" applyFont="1" applyFill="1" applyBorder="1"/>
    <xf numFmtId="164" fontId="28" fillId="0" borderId="0" xfId="1" applyFont="1" applyFill="1"/>
    <xf numFmtId="164" fontId="28" fillId="0" borderId="0" xfId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 wrapText="1"/>
    </xf>
    <xf numFmtId="43" fontId="28" fillId="0" borderId="9" xfId="0" applyNumberFormat="1" applyFont="1" applyBorder="1"/>
    <xf numFmtId="43" fontId="12" fillId="0" borderId="0" xfId="0" applyNumberFormat="1" applyFont="1" applyAlignment="1">
      <alignment horizontal="center"/>
    </xf>
    <xf numFmtId="0" fontId="10" fillId="0" borderId="9" xfId="10" applyNumberFormat="1" applyFont="1" applyBorder="1" applyAlignment="1">
      <alignment horizontal="center" vertical="center" wrapText="1"/>
    </xf>
    <xf numFmtId="164" fontId="11" fillId="0" borderId="0" xfId="10" applyNumberFormat="1" applyFont="1" applyAlignment="1">
      <alignment wrapText="1"/>
    </xf>
    <xf numFmtId="164" fontId="18" fillId="0" borderId="9" xfId="10" applyNumberFormat="1" applyFont="1" applyBorder="1" applyAlignment="1">
      <alignment horizontal="center" vertical="center" wrapText="1"/>
    </xf>
    <xf numFmtId="14" fontId="28" fillId="0" borderId="9" xfId="10" applyNumberFormat="1" applyFont="1" applyBorder="1" applyAlignment="1">
      <alignment horizontal="center" vertical="center" wrapText="1"/>
    </xf>
    <xf numFmtId="0" fontId="11" fillId="0" borderId="15" xfId="10" applyFont="1" applyBorder="1" applyAlignment="1">
      <alignment horizontal="center"/>
    </xf>
    <xf numFmtId="0" fontId="10" fillId="0" borderId="9" xfId="10" applyFont="1" applyBorder="1" applyAlignment="1">
      <alignment horizontal="center" wrapText="1"/>
    </xf>
    <xf numFmtId="0" fontId="28" fillId="0" borderId="9" xfId="10" applyFont="1" applyBorder="1" applyAlignment="1">
      <alignment horizontal="center"/>
    </xf>
    <xf numFmtId="14" fontId="28" fillId="0" borderId="9" xfId="10" applyNumberFormat="1" applyFont="1" applyBorder="1" applyAlignment="1">
      <alignment horizontal="center" vertical="center"/>
    </xf>
    <xf numFmtId="0" fontId="27" fillId="0" borderId="9" xfId="10" applyFont="1" applyBorder="1" applyAlignment="1">
      <alignment horizontal="center" vertical="center" wrapText="1"/>
    </xf>
    <xf numFmtId="0" fontId="27" fillId="0" borderId="9" xfId="10" applyFont="1" applyBorder="1" applyAlignment="1">
      <alignment horizontal="center" vertical="center"/>
    </xf>
    <xf numFmtId="0" fontId="28" fillId="0" borderId="9" xfId="10" applyFont="1" applyBorder="1" applyAlignment="1">
      <alignment horizontal="center" vertical="center" wrapText="1"/>
    </xf>
    <xf numFmtId="164" fontId="28" fillId="0" borderId="9" xfId="10" applyNumberFormat="1" applyFont="1" applyBorder="1" applyAlignment="1">
      <alignment horizontal="center" vertical="center" wrapText="1"/>
    </xf>
    <xf numFmtId="0" fontId="18" fillId="0" borderId="12" xfId="10" applyFont="1" applyBorder="1" applyAlignment="1">
      <alignment horizontal="center" wrapText="1"/>
    </xf>
    <xf numFmtId="0" fontId="18" fillId="0" borderId="13" xfId="1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29" fillId="0" borderId="16" xfId="22" applyFont="1" applyBorder="1" applyAlignment="1">
      <alignment horizontal="center"/>
    </xf>
    <xf numFmtId="0" fontId="29" fillId="0" borderId="17" xfId="22" applyFont="1" applyBorder="1" applyAlignment="1">
      <alignment horizontal="center"/>
    </xf>
    <xf numFmtId="0" fontId="29" fillId="0" borderId="18" xfId="22" applyFont="1" applyBorder="1" applyAlignment="1">
      <alignment horizontal="center"/>
    </xf>
    <xf numFmtId="0" fontId="10" fillId="0" borderId="9" xfId="16" applyFont="1" applyBorder="1" applyAlignment="1">
      <alignment horizontal="center"/>
    </xf>
    <xf numFmtId="0" fontId="28" fillId="0" borderId="9" xfId="16" applyFont="1" applyBorder="1" applyAlignment="1">
      <alignment horizontal="center"/>
    </xf>
    <xf numFmtId="0" fontId="10" fillId="0" borderId="12" xfId="20" applyFont="1" applyBorder="1" applyAlignment="1">
      <alignment horizontal="center" vertical="center"/>
    </xf>
    <xf numFmtId="0" fontId="10" fillId="0" borderId="13" xfId="20" applyFont="1" applyBorder="1" applyAlignment="1">
      <alignment horizontal="center" vertical="center"/>
    </xf>
    <xf numFmtId="0" fontId="10" fillId="0" borderId="10" xfId="20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</cellXfs>
  <cellStyles count="24">
    <cellStyle name="Comma" xfId="1" builtinId="3"/>
    <cellStyle name="Comma 2" xfId="9" xr:uid="{631F8309-6AE2-41E3-9EC9-9ED77D79E5C3}"/>
    <cellStyle name="Comma 3" xfId="3" xr:uid="{D9F116B9-D684-4380-81DF-8FBA68BBBA59}"/>
    <cellStyle name="Comma 4" xfId="11" xr:uid="{84D4321B-CD27-4A63-B87E-40C2A405C760}"/>
    <cellStyle name="Comma 4 3" xfId="4" xr:uid="{76295783-08B3-489E-AEB6-703D1B6E61ED}"/>
    <cellStyle name="Comma 5" xfId="14" xr:uid="{50383323-3EC9-4C84-8DF4-75BECAB5D4B8}"/>
    <cellStyle name="Comma 6" xfId="17" xr:uid="{8E647231-6CF3-4CA6-A627-3F7D779D5A17}"/>
    <cellStyle name="Comma 7" xfId="19" xr:uid="{634AD404-7293-4DB0-8DFF-DCAF2CBDAADA}"/>
    <cellStyle name="Comma 8" xfId="21" xr:uid="{5E9E25D1-7927-464F-8795-4C3C240F23FC}"/>
    <cellStyle name="Comma 9" xfId="23" xr:uid="{37EB74D1-3684-4899-A875-3A198DB84BD5}"/>
    <cellStyle name="Normal" xfId="0" builtinId="0"/>
    <cellStyle name="Normal 10" xfId="18" xr:uid="{7637EB4E-0DAB-4800-A944-77BF0984844D}"/>
    <cellStyle name="Normal 11" xfId="20" xr:uid="{DF8BDB55-3A70-40BC-83CF-6A43F7A81BB0}"/>
    <cellStyle name="Normal 12" xfId="22" xr:uid="{E55088AE-319C-485D-902C-AF29258FD2C8}"/>
    <cellStyle name="Normal 2" xfId="5" xr:uid="{1F2CA176-EF15-49EE-9EF6-8AF6F9CD6332}"/>
    <cellStyle name="Normal 3" xfId="6" xr:uid="{9B078BB7-AF73-44E9-9C97-6BD14C5E8145}"/>
    <cellStyle name="Normal 4" xfId="7" xr:uid="{DA94F015-8EA0-489A-AEC1-E20F4F6055D9}"/>
    <cellStyle name="Normal 5" xfId="8" xr:uid="{D3EFB32C-8B6B-48E9-96A6-ABAD59C38594}"/>
    <cellStyle name="Normal 6" xfId="2" xr:uid="{4D6CFBC7-73D0-46D1-B378-91B5FCF17D31}"/>
    <cellStyle name="Normal 7" xfId="10" xr:uid="{2115D054-488F-4731-841D-BC4C26024B66}"/>
    <cellStyle name="Normal 8" xfId="13" xr:uid="{4932BAE4-5B73-4E85-8185-C938DE865F09}"/>
    <cellStyle name="Normal 9" xfId="16" xr:uid="{ACA855B9-F310-41E7-AF88-FED6E54C92E4}"/>
    <cellStyle name="Percent" xfId="12" builtinId="5"/>
    <cellStyle name="Percent 2" xfId="15" xr:uid="{70643F60-C5CB-41CB-903C-831A1ED4730B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82209598-E310-47A0-88AC-0A355FBEE832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92228525-6FA8-442A-8329-14FF8E61E2E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3"/>
  <sheetViews>
    <sheetView tabSelected="1" topLeftCell="A21" workbookViewId="0">
      <selection activeCell="G11" sqref="G11"/>
    </sheetView>
  </sheetViews>
  <sheetFormatPr defaultColWidth="12.58203125" defaultRowHeight="15" customHeight="1" x14ac:dyDescent="0.3"/>
  <cols>
    <col min="1" max="2" width="3.5" customWidth="1"/>
    <col min="3" max="3" width="47.5" customWidth="1"/>
    <col min="4" max="4" width="14.25" customWidth="1"/>
    <col min="5" max="5" width="13.75" customWidth="1"/>
    <col min="6" max="6" width="14.08203125" customWidth="1"/>
    <col min="7" max="7" width="15" customWidth="1"/>
    <col min="8" max="8" width="12.75" customWidth="1"/>
    <col min="9" max="9" width="17.75" customWidth="1"/>
    <col min="10" max="10" width="15.83203125" customWidth="1"/>
    <col min="11" max="11" width="7.58203125" customWidth="1"/>
    <col min="12" max="13" width="12.58203125" customWidth="1"/>
    <col min="14" max="14" width="11.75" customWidth="1"/>
    <col min="15" max="26" width="7.58203125" customWidth="1"/>
  </cols>
  <sheetData>
    <row r="1" spans="1:26" ht="31" x14ac:dyDescent="0.35">
      <c r="A1" s="1"/>
      <c r="B1" s="2"/>
      <c r="C1" s="3" t="s">
        <v>0</v>
      </c>
      <c r="D1" s="174" t="s">
        <v>28</v>
      </c>
      <c r="E1" s="4" t="s">
        <v>29</v>
      </c>
      <c r="F1" s="4" t="s">
        <v>30</v>
      </c>
      <c r="G1" s="115" t="s">
        <v>31</v>
      </c>
      <c r="H1" s="5"/>
      <c r="I1" s="6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5" x14ac:dyDescent="0.35">
      <c r="A2" s="10"/>
      <c r="B2" s="11"/>
      <c r="C2" s="12" t="s">
        <v>1</v>
      </c>
      <c r="D2" s="175">
        <f>'Land, Stamp Duty and PTC cost'!F81/10^7</f>
        <v>0.65931799999999996</v>
      </c>
      <c r="E2" s="13">
        <f t="shared" ref="E2:E11" si="0">F2-D2</f>
        <v>0</v>
      </c>
      <c r="F2" s="13">
        <f t="shared" ref="F2:F11" si="1">G2/10^7</f>
        <v>0.65931799999999996</v>
      </c>
      <c r="G2" s="14">
        <f>'Land, Stamp Duty and PTC cost'!F81</f>
        <v>6593180</v>
      </c>
      <c r="H2" s="15">
        <f>F2/$F$12%</f>
        <v>0.9988663396234545</v>
      </c>
      <c r="I2" s="16"/>
      <c r="J2" s="17"/>
      <c r="K2" s="18"/>
    </row>
    <row r="3" spans="1:26" ht="15.5" x14ac:dyDescent="0.35">
      <c r="A3" s="10"/>
      <c r="B3" s="11"/>
      <c r="C3" s="20" t="s">
        <v>2</v>
      </c>
      <c r="D3" s="175">
        <v>1.48</v>
      </c>
      <c r="E3" s="13">
        <f t="shared" si="0"/>
        <v>2.9937663999999997</v>
      </c>
      <c r="F3" s="13">
        <f t="shared" si="1"/>
        <v>4.4737663999999997</v>
      </c>
      <c r="G3" s="14">
        <f>'Rent Cost'!C19</f>
        <v>44737664</v>
      </c>
      <c r="H3" s="15">
        <f t="shared" ref="H3:H11" si="2">F3/$F$12%</f>
        <v>6.7777531757033769</v>
      </c>
      <c r="I3" s="16"/>
      <c r="J3" s="17"/>
      <c r="K3" s="18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5" x14ac:dyDescent="0.35">
      <c r="A4" s="22"/>
      <c r="B4" s="23"/>
      <c r="C4" s="20" t="s">
        <v>98</v>
      </c>
      <c r="D4" s="175">
        <v>1.02</v>
      </c>
      <c r="E4" s="13">
        <f t="shared" si="0"/>
        <v>30.829263000000001</v>
      </c>
      <c r="F4" s="13">
        <f t="shared" si="1"/>
        <v>31.849263000000001</v>
      </c>
      <c r="G4" s="24">
        <f>'Construction Area'!J32</f>
        <v>318492630</v>
      </c>
      <c r="H4" s="15">
        <f t="shared" si="2"/>
        <v>48.251612655068911</v>
      </c>
      <c r="I4" s="91">
        <f>D4/F4</f>
        <v>3.2025858808726597E-2</v>
      </c>
      <c r="J4" s="17"/>
      <c r="K4" s="18"/>
    </row>
    <row r="5" spans="1:26" ht="15.5" x14ac:dyDescent="0.35">
      <c r="A5" s="22"/>
      <c r="B5" s="23"/>
      <c r="C5" s="20" t="s">
        <v>99</v>
      </c>
      <c r="D5" s="175">
        <v>5.5</v>
      </c>
      <c r="E5" s="13">
        <f t="shared" ref="E5" si="3">F5-D5</f>
        <v>2.5</v>
      </c>
      <c r="F5" s="13">
        <f t="shared" ref="F5" si="4">G5/10^7</f>
        <v>8</v>
      </c>
      <c r="G5" s="24">
        <f>'Land, Stamp Duty and PTC cost'!L6</f>
        <v>80000000</v>
      </c>
      <c r="H5" s="15">
        <f t="shared" si="2"/>
        <v>12.11999477791845</v>
      </c>
      <c r="I5" s="138"/>
      <c r="J5" s="17"/>
      <c r="K5" s="18"/>
    </row>
    <row r="6" spans="1:26" ht="15.5" x14ac:dyDescent="0.35">
      <c r="A6" s="22"/>
      <c r="B6" s="23"/>
      <c r="C6" s="25" t="s">
        <v>3</v>
      </c>
      <c r="D6" s="175">
        <f>'Approval Cost'!G47/10^7</f>
        <v>3.5430117999999999</v>
      </c>
      <c r="E6" s="13">
        <f t="shared" si="0"/>
        <v>5.0227000999999998</v>
      </c>
      <c r="F6" s="13">
        <f t="shared" si="1"/>
        <v>8.5657119000000002</v>
      </c>
      <c r="G6" s="24">
        <f>'Approval Cost'!F47</f>
        <v>85657119</v>
      </c>
      <c r="H6" s="15">
        <f t="shared" si="2"/>
        <v>12.97704793714424</v>
      </c>
      <c r="I6" s="17"/>
      <c r="J6" s="17"/>
      <c r="K6" s="18"/>
    </row>
    <row r="7" spans="1:26" ht="15.5" x14ac:dyDescent="0.35">
      <c r="A7" s="22"/>
      <c r="B7" s="23"/>
      <c r="C7" s="26" t="s">
        <v>4</v>
      </c>
      <c r="D7" s="176">
        <v>0.18</v>
      </c>
      <c r="E7" s="13">
        <f t="shared" si="0"/>
        <v>1.4124632000000001</v>
      </c>
      <c r="F7" s="13">
        <f t="shared" si="1"/>
        <v>1.5924632000000001</v>
      </c>
      <c r="G7" s="14">
        <f>ROUND(G4*5%,0)</f>
        <v>15924632</v>
      </c>
      <c r="H7" s="15">
        <f t="shared" si="2"/>
        <v>2.412580708503413</v>
      </c>
      <c r="I7" s="17"/>
      <c r="J7" s="17"/>
      <c r="K7" s="18"/>
    </row>
    <row r="8" spans="1:26" ht="15.5" x14ac:dyDescent="0.35">
      <c r="A8" s="22"/>
      <c r="B8" s="23"/>
      <c r="C8" s="20" t="s">
        <v>5</v>
      </c>
      <c r="D8" s="176">
        <v>0.03</v>
      </c>
      <c r="E8" s="13">
        <f t="shared" si="0"/>
        <v>1.8809558</v>
      </c>
      <c r="F8" s="13">
        <f t="shared" si="1"/>
        <v>1.9109558</v>
      </c>
      <c r="G8" s="14">
        <f>ROUND(G4*6%,0)</f>
        <v>19109558</v>
      </c>
      <c r="H8" s="15">
        <f t="shared" si="2"/>
        <v>2.8950967896041218</v>
      </c>
      <c r="I8" s="17"/>
      <c r="J8" s="17"/>
      <c r="K8" s="18"/>
    </row>
    <row r="9" spans="1:26" ht="15.5" x14ac:dyDescent="0.35">
      <c r="A9" s="22"/>
      <c r="B9" s="23"/>
      <c r="C9" s="20" t="s">
        <v>6</v>
      </c>
      <c r="D9" s="176">
        <v>0.01</v>
      </c>
      <c r="E9" s="13">
        <f t="shared" si="0"/>
        <v>2.0396729000000002</v>
      </c>
      <c r="F9" s="13">
        <f t="shared" si="1"/>
        <v>2.0496729</v>
      </c>
      <c r="G9" s="14">
        <f>ROUND(G20*2%,0)</f>
        <v>20496729</v>
      </c>
      <c r="H9" s="15">
        <f t="shared" si="2"/>
        <v>3.1052531055551205</v>
      </c>
      <c r="I9" s="17"/>
      <c r="J9" s="17"/>
      <c r="K9" s="18"/>
      <c r="L9" s="27"/>
    </row>
    <row r="10" spans="1:26" ht="15.5" x14ac:dyDescent="0.35">
      <c r="A10" s="10"/>
      <c r="B10" s="11"/>
      <c r="C10" s="26" t="s">
        <v>7</v>
      </c>
      <c r="D10" s="176">
        <v>0</v>
      </c>
      <c r="E10" s="13">
        <f t="shared" si="0"/>
        <v>5.95</v>
      </c>
      <c r="F10" s="13">
        <f t="shared" si="1"/>
        <v>5.95</v>
      </c>
      <c r="G10" s="14">
        <v>59500000</v>
      </c>
      <c r="H10" s="15">
        <f t="shared" si="2"/>
        <v>9.0142461160768477</v>
      </c>
      <c r="I10" s="17"/>
      <c r="J10" s="17"/>
      <c r="K10" s="18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5" x14ac:dyDescent="0.35">
      <c r="A11" s="10"/>
      <c r="B11" s="11"/>
      <c r="C11" s="26" t="s">
        <v>46</v>
      </c>
      <c r="D11" s="176">
        <v>0</v>
      </c>
      <c r="E11" s="13">
        <f t="shared" si="0"/>
        <v>0.95547789999999999</v>
      </c>
      <c r="F11" s="13">
        <f t="shared" si="1"/>
        <v>0.95547789999999999</v>
      </c>
      <c r="G11" s="14">
        <f>ROUND(G4*3%,0)</f>
        <v>9554779</v>
      </c>
      <c r="H11" s="15">
        <f t="shared" si="2"/>
        <v>1.4475483948020609</v>
      </c>
      <c r="I11" s="17"/>
      <c r="J11" s="17"/>
      <c r="K11" s="1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5" x14ac:dyDescent="0.35">
      <c r="A12" s="22"/>
      <c r="B12" s="23"/>
      <c r="C12" s="28" t="s">
        <v>8</v>
      </c>
      <c r="D12" s="177">
        <f>SUM(D2:D11)</f>
        <v>12.422329799999998</v>
      </c>
      <c r="E12" s="29">
        <f>SUM(E2:E11)</f>
        <v>53.584299300000005</v>
      </c>
      <c r="F12" s="29">
        <f>SUM(F2:F11)</f>
        <v>66.006629099999998</v>
      </c>
      <c r="G12" s="29">
        <f>SUM(G2:G11)</f>
        <v>660066291</v>
      </c>
      <c r="H12" s="15">
        <f>SUM(H2:H11)</f>
        <v>99.999999999999986</v>
      </c>
      <c r="I12" s="17"/>
      <c r="J12" s="17"/>
      <c r="K12" s="17"/>
    </row>
    <row r="13" spans="1:26" ht="15.5" x14ac:dyDescent="0.35">
      <c r="A13" s="30"/>
      <c r="B13" s="30"/>
      <c r="C13" s="31"/>
      <c r="D13" s="30"/>
      <c r="E13" s="56"/>
      <c r="F13" s="32"/>
      <c r="G13" s="32"/>
      <c r="H13" s="33"/>
      <c r="I13" s="16"/>
      <c r="J13" s="17"/>
      <c r="K13" s="18"/>
    </row>
    <row r="14" spans="1:26" ht="15.5" x14ac:dyDescent="0.35">
      <c r="A14" s="30"/>
      <c r="B14" s="30"/>
      <c r="C14" s="31"/>
      <c r="D14" s="30"/>
      <c r="E14" s="30"/>
      <c r="F14" s="30"/>
      <c r="G14" s="32"/>
      <c r="H14" s="30"/>
      <c r="I14" s="16"/>
      <c r="J14" s="17"/>
      <c r="K14" s="18"/>
    </row>
    <row r="15" spans="1:26" ht="36" customHeight="1" x14ac:dyDescent="0.35">
      <c r="A15" s="30"/>
      <c r="B15" s="34"/>
      <c r="C15" s="107" t="s">
        <v>9</v>
      </c>
      <c r="D15" s="105" t="s">
        <v>194</v>
      </c>
      <c r="E15" s="100" t="s">
        <v>10</v>
      </c>
      <c r="F15" s="35" t="s">
        <v>168</v>
      </c>
      <c r="G15" s="35" t="s">
        <v>167</v>
      </c>
      <c r="H15" s="35" t="s">
        <v>169</v>
      </c>
      <c r="I15" s="35" t="s">
        <v>170</v>
      </c>
    </row>
    <row r="16" spans="1:26" ht="15.5" x14ac:dyDescent="0.35">
      <c r="A16" s="30"/>
      <c r="B16" s="34"/>
      <c r="C16" s="97" t="s">
        <v>193</v>
      </c>
      <c r="D16" s="70">
        <f>'Unsold List'!A30</f>
        <v>29</v>
      </c>
      <c r="E16" s="101">
        <f>'Unsold List'!G31</f>
        <v>25306.240000000002</v>
      </c>
      <c r="F16" s="36">
        <v>38000</v>
      </c>
      <c r="G16" s="36">
        <f>E16*F16</f>
        <v>961637120.00000012</v>
      </c>
      <c r="H16" s="36">
        <v>0</v>
      </c>
      <c r="I16" s="36">
        <v>0</v>
      </c>
    </row>
    <row r="17" spans="1:26" ht="15.5" x14ac:dyDescent="0.35">
      <c r="A17" s="30"/>
      <c r="B17" s="34"/>
      <c r="C17" s="97" t="s">
        <v>192</v>
      </c>
      <c r="D17" s="70">
        <f>'Unsold List'!M4</f>
        <v>3</v>
      </c>
      <c r="E17" s="101">
        <f>'Unsold List'!S5</f>
        <v>1279.19</v>
      </c>
      <c r="F17" s="36">
        <v>45000</v>
      </c>
      <c r="G17" s="36">
        <f>E17*F17</f>
        <v>57563550</v>
      </c>
      <c r="H17" s="36">
        <v>0</v>
      </c>
      <c r="I17" s="36">
        <v>0</v>
      </c>
    </row>
    <row r="18" spans="1:26" ht="15.5" x14ac:dyDescent="0.35">
      <c r="A18" s="30"/>
      <c r="B18" s="34"/>
      <c r="C18" s="97" t="s">
        <v>198</v>
      </c>
      <c r="D18" s="70">
        <f>'Tenant List'!A25</f>
        <v>24</v>
      </c>
      <c r="E18" s="102">
        <f>'Tenant List'!H26</f>
        <v>17091.52</v>
      </c>
      <c r="F18" s="37"/>
      <c r="G18" s="36">
        <f>'Tenant List'!J26</f>
        <v>5635800</v>
      </c>
      <c r="H18" s="55">
        <v>0</v>
      </c>
      <c r="I18" s="55">
        <f t="shared" ref="I18" si="5">G18-H18</f>
        <v>5635800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5" x14ac:dyDescent="0.35">
      <c r="A19" s="30"/>
      <c r="B19" s="34"/>
      <c r="C19" s="97" t="s">
        <v>199</v>
      </c>
      <c r="D19" s="70">
        <f>'Tenant List'!A33</f>
        <v>2</v>
      </c>
      <c r="E19" s="102">
        <f>'Tenant List'!H34</f>
        <v>1293.19</v>
      </c>
      <c r="F19" s="37">
        <v>0</v>
      </c>
      <c r="G19" s="36">
        <v>0</v>
      </c>
      <c r="H19" s="55">
        <v>0</v>
      </c>
      <c r="I19" s="55"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5" x14ac:dyDescent="0.35">
      <c r="A20" s="30"/>
      <c r="B20" s="34"/>
      <c r="C20" s="98" t="s">
        <v>11</v>
      </c>
      <c r="D20" s="70">
        <f>SUM(D16:D19)</f>
        <v>58</v>
      </c>
      <c r="E20" s="103">
        <f>SUM(E16:E19)</f>
        <v>44970.14</v>
      </c>
      <c r="F20" s="36"/>
      <c r="G20" s="36">
        <f>SUM(G16:G19)</f>
        <v>1024836470.0000001</v>
      </c>
      <c r="H20" s="36">
        <f t="shared" ref="H20:I20" si="6">SUM(H16:H19)</f>
        <v>0</v>
      </c>
      <c r="I20" s="36">
        <f t="shared" si="6"/>
        <v>5635800</v>
      </c>
    </row>
    <row r="21" spans="1:26" ht="15.5" x14ac:dyDescent="0.35">
      <c r="A21" s="30"/>
      <c r="B21" s="34"/>
      <c r="C21" s="99" t="s">
        <v>12</v>
      </c>
      <c r="D21" s="106"/>
      <c r="E21" s="104"/>
      <c r="F21" s="38"/>
      <c r="G21" s="39">
        <f t="shared" ref="G21:I21" si="7">G20/10^7</f>
        <v>102.483647</v>
      </c>
      <c r="H21" s="39">
        <f t="shared" si="7"/>
        <v>0</v>
      </c>
      <c r="I21" s="39">
        <f t="shared" si="7"/>
        <v>0.56357999999999997</v>
      </c>
    </row>
    <row r="22" spans="1:26" ht="15.75" customHeight="1" x14ac:dyDescent="0.35">
      <c r="A22" s="30"/>
      <c r="B22" s="30"/>
      <c r="C22" s="31"/>
      <c r="D22" s="30"/>
      <c r="E22" s="30"/>
      <c r="F22" s="40"/>
      <c r="G22" s="30"/>
      <c r="I22" s="17"/>
      <c r="J22" s="17"/>
      <c r="K22" s="18"/>
    </row>
    <row r="23" spans="1:26" ht="15.75" customHeight="1" x14ac:dyDescent="0.35">
      <c r="A23" s="30"/>
      <c r="B23" s="30"/>
      <c r="C23" s="41"/>
      <c r="D23" s="42"/>
      <c r="E23" s="179">
        <f>E18-Sheet1!F4</f>
        <v>15798.33</v>
      </c>
      <c r="F23" s="27"/>
      <c r="G23" s="17"/>
      <c r="H23" s="17"/>
      <c r="I23" s="18"/>
    </row>
    <row r="24" spans="1:26" ht="15.75" customHeight="1" x14ac:dyDescent="0.35">
      <c r="A24" s="30"/>
      <c r="B24" s="34"/>
      <c r="C24" s="108" t="s">
        <v>9</v>
      </c>
      <c r="D24" s="43" t="s">
        <v>171</v>
      </c>
      <c r="E24" s="44"/>
      <c r="G24" s="17"/>
      <c r="H24" s="17"/>
      <c r="I24" s="18"/>
    </row>
    <row r="25" spans="1:26" ht="15.75" customHeight="1" x14ac:dyDescent="0.35">
      <c r="A25" s="30"/>
      <c r="B25" s="34"/>
      <c r="C25" s="45" t="s">
        <v>13</v>
      </c>
      <c r="D25" s="109">
        <f>G21</f>
        <v>102.483647</v>
      </c>
      <c r="E25" s="46"/>
      <c r="G25" s="17"/>
      <c r="H25" s="17"/>
      <c r="I25" s="18"/>
    </row>
    <row r="26" spans="1:26" ht="15.75" customHeight="1" x14ac:dyDescent="0.35">
      <c r="A26" s="30"/>
      <c r="B26" s="34"/>
      <c r="C26" s="47" t="s">
        <v>14</v>
      </c>
      <c r="D26" s="109">
        <f>F12</f>
        <v>66.006629099999998</v>
      </c>
      <c r="E26" s="46"/>
      <c r="G26" s="17"/>
      <c r="H26" s="17"/>
      <c r="I26" s="18"/>
    </row>
    <row r="27" spans="1:26" ht="15.75" customHeight="1" x14ac:dyDescent="0.35">
      <c r="A27" s="30"/>
      <c r="B27" s="34"/>
      <c r="C27" s="45" t="s">
        <v>15</v>
      </c>
      <c r="D27" s="109">
        <f>D25-D26</f>
        <v>36.477017900000007</v>
      </c>
      <c r="E27" s="46"/>
      <c r="G27" s="17"/>
      <c r="H27" s="17"/>
      <c r="I27" s="18"/>
    </row>
    <row r="28" spans="1:26" ht="15.75" customHeight="1" x14ac:dyDescent="0.35">
      <c r="A28" s="30"/>
      <c r="B28" s="34"/>
      <c r="C28" s="108"/>
      <c r="D28" s="110"/>
      <c r="E28" s="30"/>
      <c r="G28" s="17"/>
      <c r="H28" s="17"/>
      <c r="I28" s="18"/>
    </row>
    <row r="29" spans="1:26" ht="15.75" customHeight="1" x14ac:dyDescent="0.35">
      <c r="A29" s="30"/>
      <c r="B29" s="34"/>
      <c r="C29" s="45" t="s">
        <v>16</v>
      </c>
      <c r="D29" s="110"/>
      <c r="E29" s="30"/>
      <c r="G29" s="17"/>
      <c r="H29" s="17"/>
      <c r="I29" s="18"/>
    </row>
    <row r="30" spans="1:26" ht="15.75" customHeight="1" x14ac:dyDescent="0.35">
      <c r="A30" s="30"/>
      <c r="B30" s="34"/>
      <c r="C30" s="47" t="s">
        <v>172</v>
      </c>
      <c r="D30" s="110">
        <f>ROUND(D27*0.3,2)</f>
        <v>10.94</v>
      </c>
      <c r="E30" s="30"/>
      <c r="G30" s="17"/>
      <c r="H30" s="17"/>
      <c r="I30" s="18"/>
    </row>
    <row r="31" spans="1:26" ht="15.75" customHeight="1" x14ac:dyDescent="0.35">
      <c r="A31" s="30"/>
      <c r="B31" s="34"/>
      <c r="C31" s="45" t="s">
        <v>17</v>
      </c>
      <c r="D31" s="109">
        <f>D27-D30</f>
        <v>25.537017900000009</v>
      </c>
      <c r="E31" s="46"/>
      <c r="G31" s="17"/>
      <c r="H31" s="17"/>
      <c r="I31" s="18"/>
    </row>
    <row r="32" spans="1:26" ht="15.75" customHeight="1" x14ac:dyDescent="0.35">
      <c r="A32" s="30"/>
      <c r="B32" s="34"/>
      <c r="C32" s="48" t="s">
        <v>173</v>
      </c>
      <c r="D32" s="111">
        <f>PV(8%,5,0,-D31)</f>
        <v>17.380065285090183</v>
      </c>
      <c r="E32" s="49"/>
      <c r="G32" s="17"/>
      <c r="H32" s="17"/>
      <c r="I32" s="18"/>
    </row>
    <row r="33" spans="1:11" ht="15.75" customHeight="1" x14ac:dyDescent="0.35">
      <c r="A33" s="30"/>
      <c r="B33" s="34"/>
      <c r="C33" s="50" t="s">
        <v>18</v>
      </c>
      <c r="D33" s="110"/>
      <c r="E33" s="30"/>
      <c r="G33" s="17"/>
      <c r="H33" s="17"/>
      <c r="I33" s="18"/>
    </row>
    <row r="34" spans="1:11" ht="15.75" customHeight="1" x14ac:dyDescent="0.35">
      <c r="A34" s="30"/>
      <c r="B34" s="34"/>
      <c r="C34" s="48" t="s">
        <v>19</v>
      </c>
      <c r="D34" s="112">
        <f>D12</f>
        <v>12.422329799999998</v>
      </c>
      <c r="E34" s="40"/>
      <c r="G34" s="17"/>
      <c r="H34" s="17"/>
      <c r="I34" s="18"/>
    </row>
    <row r="35" spans="1:11" ht="15.75" customHeight="1" x14ac:dyDescent="0.35">
      <c r="A35" s="30"/>
      <c r="B35" s="34"/>
      <c r="C35" s="48" t="s">
        <v>20</v>
      </c>
      <c r="D35" s="110"/>
      <c r="E35" s="30"/>
      <c r="G35" s="17"/>
      <c r="H35" s="17"/>
      <c r="I35" s="18"/>
    </row>
    <row r="36" spans="1:11" ht="15.75" customHeight="1" x14ac:dyDescent="0.35">
      <c r="A36" s="30"/>
      <c r="B36" s="34"/>
      <c r="C36" s="50" t="s">
        <v>21</v>
      </c>
      <c r="D36" s="112">
        <f>H21</f>
        <v>0</v>
      </c>
      <c r="E36" s="40"/>
      <c r="G36" s="17"/>
      <c r="H36" s="17"/>
      <c r="I36" s="18"/>
    </row>
    <row r="37" spans="1:11" ht="15.75" customHeight="1" x14ac:dyDescent="0.35">
      <c r="A37" s="30"/>
      <c r="B37" s="34"/>
      <c r="C37" s="113"/>
      <c r="D37" s="110"/>
      <c r="E37" s="30"/>
      <c r="G37" s="17"/>
      <c r="H37" s="17"/>
      <c r="I37" s="18"/>
    </row>
    <row r="38" spans="1:11" ht="15.75" customHeight="1" x14ac:dyDescent="0.35">
      <c r="A38" s="30"/>
      <c r="B38" s="34"/>
      <c r="C38" s="48" t="s">
        <v>22</v>
      </c>
      <c r="D38" s="114">
        <f>D32+D34-D36</f>
        <v>29.802395085090183</v>
      </c>
      <c r="E38" s="51"/>
      <c r="G38" s="17"/>
      <c r="H38" s="17"/>
      <c r="I38" s="18"/>
    </row>
    <row r="39" spans="1:11" ht="15.75" customHeight="1" x14ac:dyDescent="0.35">
      <c r="A39" s="30"/>
      <c r="B39" s="34"/>
      <c r="C39" s="50" t="s">
        <v>23</v>
      </c>
      <c r="D39" s="114">
        <f>D38*0.9</f>
        <v>26.822155576581164</v>
      </c>
      <c r="E39" s="51"/>
      <c r="G39" s="17"/>
      <c r="H39" s="17"/>
      <c r="I39" s="18"/>
    </row>
    <row r="40" spans="1:11" ht="15.75" customHeight="1" x14ac:dyDescent="0.35">
      <c r="A40" s="30"/>
      <c r="B40" s="34"/>
      <c r="C40" s="48" t="s">
        <v>24</v>
      </c>
      <c r="D40" s="114">
        <f>D38*0.8</f>
        <v>23.841916068072148</v>
      </c>
      <c r="E40" s="51"/>
      <c r="G40" s="17"/>
      <c r="H40" s="17"/>
      <c r="I40" s="18"/>
    </row>
    <row r="41" spans="1:11" ht="15.75" customHeight="1" x14ac:dyDescent="0.35">
      <c r="C41" s="9"/>
      <c r="I41" s="17"/>
      <c r="J41" s="17"/>
      <c r="K41" s="18"/>
    </row>
    <row r="42" spans="1:11" ht="15.75" customHeight="1" x14ac:dyDescent="0.35">
      <c r="C42" s="9"/>
      <c r="I42" s="17"/>
      <c r="J42" s="17"/>
      <c r="K42" s="18"/>
    </row>
    <row r="43" spans="1:11" ht="15.75" customHeight="1" x14ac:dyDescent="0.35">
      <c r="C43" s="9"/>
      <c r="I43" s="17"/>
      <c r="J43" s="17"/>
      <c r="K43" s="18"/>
    </row>
    <row r="44" spans="1:11" ht="15.75" customHeight="1" x14ac:dyDescent="0.35">
      <c r="C44" s="9"/>
      <c r="I44" s="17"/>
      <c r="J44" s="17"/>
      <c r="K44" s="18"/>
    </row>
    <row r="45" spans="1:11" ht="15.75" customHeight="1" x14ac:dyDescent="0.35">
      <c r="C45" s="9"/>
      <c r="I45" s="17"/>
      <c r="J45" s="17"/>
      <c r="K45" s="18"/>
    </row>
    <row r="46" spans="1:11" ht="15.75" customHeight="1" x14ac:dyDescent="0.35">
      <c r="C46" s="9"/>
      <c r="I46" s="17"/>
      <c r="J46" s="17"/>
      <c r="K46" s="18"/>
    </row>
    <row r="47" spans="1:11" ht="15.75" customHeight="1" x14ac:dyDescent="0.35">
      <c r="C47" s="9"/>
      <c r="I47" s="17"/>
      <c r="J47" s="17"/>
      <c r="K47" s="18"/>
    </row>
    <row r="48" spans="1:11" ht="15.75" customHeight="1" x14ac:dyDescent="0.35">
      <c r="C48" s="9"/>
      <c r="I48" s="17"/>
      <c r="J48" s="17"/>
      <c r="K48" s="18"/>
    </row>
    <row r="49" spans="3:11" ht="15.75" customHeight="1" x14ac:dyDescent="0.35">
      <c r="C49" s="9"/>
      <c r="I49" s="17"/>
      <c r="J49" s="17"/>
      <c r="K49" s="18"/>
    </row>
    <row r="50" spans="3:11" ht="15.75" customHeight="1" x14ac:dyDescent="0.35">
      <c r="C50" s="9"/>
      <c r="I50" s="17"/>
      <c r="J50" s="17"/>
      <c r="K50" s="18"/>
    </row>
    <row r="51" spans="3:11" ht="15.75" customHeight="1" x14ac:dyDescent="0.35">
      <c r="C51" s="9"/>
      <c r="I51" s="17"/>
      <c r="J51" s="17"/>
      <c r="K51" s="18"/>
    </row>
    <row r="52" spans="3:11" ht="15.75" customHeight="1" x14ac:dyDescent="0.35">
      <c r="C52" s="9"/>
      <c r="I52" s="17"/>
      <c r="J52" s="17"/>
      <c r="K52" s="18"/>
    </row>
    <row r="53" spans="3:11" ht="15.75" customHeight="1" x14ac:dyDescent="0.35">
      <c r="C53" s="9"/>
      <c r="I53" s="17"/>
      <c r="J53" s="17"/>
      <c r="K53" s="18"/>
    </row>
    <row r="54" spans="3:11" ht="15.75" customHeight="1" x14ac:dyDescent="0.35">
      <c r="C54" s="9"/>
      <c r="I54" s="17"/>
      <c r="J54" s="17"/>
      <c r="K54" s="18"/>
    </row>
    <row r="55" spans="3:11" ht="15.75" customHeight="1" x14ac:dyDescent="0.35">
      <c r="C55" s="9"/>
      <c r="I55" s="17"/>
      <c r="J55" s="17"/>
      <c r="K55" s="18"/>
    </row>
    <row r="56" spans="3:11" ht="15.75" customHeight="1" x14ac:dyDescent="0.35">
      <c r="C56" s="9"/>
      <c r="I56" s="17"/>
      <c r="J56" s="17"/>
      <c r="K56" s="18"/>
    </row>
    <row r="57" spans="3:11" ht="15.75" customHeight="1" x14ac:dyDescent="0.35">
      <c r="C57" s="9"/>
      <c r="I57" s="17"/>
      <c r="J57" s="17"/>
      <c r="K57" s="18"/>
    </row>
    <row r="58" spans="3:11" ht="15.75" customHeight="1" x14ac:dyDescent="0.35">
      <c r="C58" s="9"/>
      <c r="I58" s="17"/>
      <c r="J58" s="17"/>
      <c r="K58" s="18"/>
    </row>
    <row r="59" spans="3:11" ht="15.75" customHeight="1" x14ac:dyDescent="0.35">
      <c r="C59" s="9"/>
      <c r="I59" s="17"/>
      <c r="J59" s="17"/>
      <c r="K59" s="18"/>
    </row>
    <row r="60" spans="3:11" ht="15.75" customHeight="1" x14ac:dyDescent="0.35">
      <c r="C60" s="9"/>
      <c r="I60" s="17"/>
      <c r="J60" s="17"/>
      <c r="K60" s="18"/>
    </row>
    <row r="61" spans="3:11" ht="15.75" customHeight="1" x14ac:dyDescent="0.35">
      <c r="C61" s="9"/>
      <c r="I61" s="17"/>
      <c r="J61" s="17"/>
      <c r="K61" s="18"/>
    </row>
    <row r="62" spans="3:11" ht="15.75" customHeight="1" x14ac:dyDescent="0.35">
      <c r="C62" s="9"/>
      <c r="I62" s="17"/>
      <c r="J62" s="17"/>
      <c r="K62" s="18"/>
    </row>
    <row r="63" spans="3:11" ht="15.75" customHeight="1" x14ac:dyDescent="0.35">
      <c r="C63" s="9"/>
      <c r="I63" s="17"/>
      <c r="J63" s="17"/>
      <c r="K63" s="18"/>
    </row>
    <row r="64" spans="3:11" ht="15.75" customHeight="1" x14ac:dyDescent="0.35">
      <c r="C64" s="9"/>
      <c r="I64" s="17"/>
      <c r="J64" s="17"/>
      <c r="K64" s="18"/>
    </row>
    <row r="65" spans="3:11" ht="15.75" customHeight="1" x14ac:dyDescent="0.35">
      <c r="C65" s="9"/>
      <c r="I65" s="17"/>
      <c r="J65" s="17"/>
      <c r="K65" s="18"/>
    </row>
    <row r="66" spans="3:11" ht="15.75" customHeight="1" x14ac:dyDescent="0.35">
      <c r="C66" s="9"/>
      <c r="I66" s="17"/>
      <c r="J66" s="17"/>
      <c r="K66" s="18"/>
    </row>
    <row r="67" spans="3:11" ht="15.75" customHeight="1" x14ac:dyDescent="0.35">
      <c r="C67" s="9"/>
      <c r="I67" s="17"/>
      <c r="J67" s="17"/>
      <c r="K67" s="18"/>
    </row>
    <row r="68" spans="3:11" ht="15.75" customHeight="1" x14ac:dyDescent="0.35">
      <c r="C68" s="9"/>
      <c r="I68" s="17"/>
      <c r="J68" s="17"/>
      <c r="K68" s="18"/>
    </row>
    <row r="69" spans="3:11" ht="15.75" customHeight="1" x14ac:dyDescent="0.35">
      <c r="C69" s="9"/>
      <c r="I69" s="17"/>
      <c r="J69" s="17"/>
      <c r="K69" s="18"/>
    </row>
    <row r="70" spans="3:11" ht="15.75" customHeight="1" x14ac:dyDescent="0.35">
      <c r="C70" s="9"/>
      <c r="I70" s="17"/>
      <c r="J70" s="17"/>
      <c r="K70" s="18"/>
    </row>
    <row r="71" spans="3:11" ht="15.75" customHeight="1" x14ac:dyDescent="0.35">
      <c r="C71" s="9"/>
      <c r="I71" s="17"/>
      <c r="J71" s="17"/>
      <c r="K71" s="18"/>
    </row>
    <row r="72" spans="3:11" ht="15.75" customHeight="1" x14ac:dyDescent="0.35">
      <c r="C72" s="9"/>
      <c r="I72" s="17"/>
      <c r="J72" s="17"/>
      <c r="K72" s="18"/>
    </row>
    <row r="73" spans="3:11" ht="15.75" customHeight="1" x14ac:dyDescent="0.35">
      <c r="C73" s="9"/>
      <c r="I73" s="17"/>
      <c r="J73" s="17"/>
      <c r="K73" s="18"/>
    </row>
    <row r="74" spans="3:11" ht="15.75" customHeight="1" x14ac:dyDescent="0.35">
      <c r="C74" s="9"/>
      <c r="I74" s="17"/>
      <c r="J74" s="17"/>
      <c r="K74" s="18"/>
    </row>
    <row r="75" spans="3:11" ht="15.75" customHeight="1" x14ac:dyDescent="0.35">
      <c r="C75" s="9"/>
      <c r="I75" s="17"/>
      <c r="J75" s="17"/>
      <c r="K75" s="18"/>
    </row>
    <row r="76" spans="3:11" ht="15.75" customHeight="1" x14ac:dyDescent="0.35">
      <c r="C76" s="9"/>
      <c r="I76" s="17"/>
      <c r="J76" s="17"/>
      <c r="K76" s="18"/>
    </row>
    <row r="77" spans="3:11" ht="15.75" customHeight="1" x14ac:dyDescent="0.35">
      <c r="C77" s="9"/>
      <c r="I77" s="17"/>
      <c r="J77" s="17"/>
      <c r="K77" s="18"/>
    </row>
    <row r="78" spans="3:11" ht="15.75" customHeight="1" x14ac:dyDescent="0.35">
      <c r="C78" s="9"/>
      <c r="I78" s="17"/>
      <c r="J78" s="17"/>
      <c r="K78" s="18"/>
    </row>
    <row r="79" spans="3:11" ht="15.75" customHeight="1" x14ac:dyDescent="0.35">
      <c r="C79" s="9"/>
      <c r="I79" s="17"/>
      <c r="J79" s="17"/>
      <c r="K79" s="18"/>
    </row>
    <row r="80" spans="3:11" ht="15.75" customHeight="1" x14ac:dyDescent="0.35">
      <c r="C80" s="9"/>
      <c r="I80" s="17"/>
      <c r="J80" s="17"/>
      <c r="K80" s="18"/>
    </row>
    <row r="81" spans="3:11" ht="15.75" customHeight="1" x14ac:dyDescent="0.35">
      <c r="C81" s="9"/>
      <c r="I81" s="17"/>
      <c r="J81" s="17"/>
      <c r="K81" s="18"/>
    </row>
    <row r="82" spans="3:11" ht="15.75" customHeight="1" x14ac:dyDescent="0.35">
      <c r="C82" s="9"/>
      <c r="I82" s="17"/>
      <c r="J82" s="17"/>
      <c r="K82" s="18"/>
    </row>
    <row r="83" spans="3:11" ht="15.75" customHeight="1" x14ac:dyDescent="0.35">
      <c r="C83" s="9"/>
      <c r="I83" s="17"/>
      <c r="J83" s="17"/>
      <c r="K83" s="18"/>
    </row>
    <row r="84" spans="3:11" ht="15.75" customHeight="1" x14ac:dyDescent="0.35">
      <c r="C84" s="9"/>
      <c r="I84" s="17"/>
      <c r="J84" s="17"/>
      <c r="K84" s="18"/>
    </row>
    <row r="85" spans="3:11" ht="15.75" customHeight="1" x14ac:dyDescent="0.35">
      <c r="C85" s="9"/>
      <c r="I85" s="17"/>
      <c r="J85" s="17"/>
      <c r="K85" s="18"/>
    </row>
    <row r="86" spans="3:11" ht="15.75" customHeight="1" x14ac:dyDescent="0.35">
      <c r="C86" s="9"/>
      <c r="I86" s="17"/>
      <c r="J86" s="17"/>
      <c r="K86" s="18"/>
    </row>
    <row r="87" spans="3:11" ht="15.75" customHeight="1" x14ac:dyDescent="0.35">
      <c r="C87" s="9"/>
      <c r="I87" s="17"/>
      <c r="J87" s="17"/>
      <c r="K87" s="18"/>
    </row>
    <row r="88" spans="3:11" ht="15.75" customHeight="1" x14ac:dyDescent="0.35">
      <c r="C88" s="9"/>
      <c r="I88" s="17"/>
      <c r="J88" s="17"/>
      <c r="K88" s="18"/>
    </row>
    <row r="89" spans="3:11" ht="15.75" customHeight="1" x14ac:dyDescent="0.35">
      <c r="C89" s="9"/>
      <c r="I89" s="17"/>
      <c r="J89" s="17"/>
      <c r="K89" s="18"/>
    </row>
    <row r="90" spans="3:11" ht="15.75" customHeight="1" x14ac:dyDescent="0.35">
      <c r="C90" s="9"/>
      <c r="I90" s="17"/>
      <c r="J90" s="17"/>
      <c r="K90" s="18"/>
    </row>
    <row r="91" spans="3:11" ht="15.75" customHeight="1" x14ac:dyDescent="0.35">
      <c r="C91" s="9"/>
      <c r="I91" s="17"/>
      <c r="J91" s="17"/>
      <c r="K91" s="18"/>
    </row>
    <row r="92" spans="3:11" ht="15.75" customHeight="1" x14ac:dyDescent="0.35">
      <c r="C92" s="9"/>
      <c r="I92" s="17"/>
      <c r="J92" s="17"/>
      <c r="K92" s="18"/>
    </row>
    <row r="93" spans="3:11" ht="15.75" customHeight="1" x14ac:dyDescent="0.35">
      <c r="C93" s="9"/>
      <c r="I93" s="17"/>
      <c r="J93" s="17"/>
      <c r="K93" s="18"/>
    </row>
    <row r="94" spans="3:11" ht="15.75" customHeight="1" x14ac:dyDescent="0.35">
      <c r="C94" s="9"/>
      <c r="I94" s="17"/>
      <c r="J94" s="17"/>
      <c r="K94" s="18"/>
    </row>
    <row r="95" spans="3:11" ht="15.75" customHeight="1" x14ac:dyDescent="0.35">
      <c r="C95" s="9"/>
      <c r="I95" s="17"/>
      <c r="J95" s="17"/>
      <c r="K95" s="18"/>
    </row>
    <row r="96" spans="3:11" ht="15.75" customHeight="1" x14ac:dyDescent="0.35">
      <c r="C96" s="9"/>
      <c r="I96" s="17"/>
      <c r="J96" s="17"/>
      <c r="K96" s="18"/>
    </row>
    <row r="97" spans="3:11" ht="15.75" customHeight="1" x14ac:dyDescent="0.35">
      <c r="C97" s="9"/>
      <c r="I97" s="17"/>
      <c r="J97" s="17"/>
      <c r="K97" s="18"/>
    </row>
    <row r="98" spans="3:11" ht="15.75" customHeight="1" x14ac:dyDescent="0.35">
      <c r="C98" s="9"/>
      <c r="I98" s="17"/>
      <c r="J98" s="17"/>
      <c r="K98" s="18"/>
    </row>
    <row r="99" spans="3:11" ht="15.75" customHeight="1" x14ac:dyDescent="0.35">
      <c r="C99" s="9"/>
      <c r="I99" s="17"/>
      <c r="J99" s="17"/>
      <c r="K99" s="18"/>
    </row>
    <row r="100" spans="3:11" ht="15.75" customHeight="1" x14ac:dyDescent="0.35">
      <c r="C100" s="9"/>
      <c r="I100" s="17"/>
      <c r="J100" s="17"/>
      <c r="K100" s="18"/>
    </row>
    <row r="101" spans="3:11" ht="15.75" customHeight="1" x14ac:dyDescent="0.35">
      <c r="C101" s="9"/>
      <c r="I101" s="17"/>
      <c r="J101" s="17"/>
      <c r="K101" s="18"/>
    </row>
    <row r="102" spans="3:11" ht="15.75" customHeight="1" x14ac:dyDescent="0.35">
      <c r="C102" s="9"/>
      <c r="I102" s="17"/>
      <c r="J102" s="17"/>
      <c r="K102" s="18"/>
    </row>
    <row r="103" spans="3:11" ht="15.75" customHeight="1" x14ac:dyDescent="0.35">
      <c r="C103" s="9"/>
      <c r="I103" s="17"/>
      <c r="J103" s="17"/>
      <c r="K103" s="18"/>
    </row>
    <row r="104" spans="3:11" ht="15.75" customHeight="1" x14ac:dyDescent="0.35">
      <c r="C104" s="9"/>
      <c r="I104" s="17"/>
      <c r="J104" s="17"/>
      <c r="K104" s="18"/>
    </row>
    <row r="105" spans="3:11" ht="15.75" customHeight="1" x14ac:dyDescent="0.35">
      <c r="C105" s="9"/>
      <c r="I105" s="17"/>
      <c r="J105" s="17"/>
      <c r="K105" s="18"/>
    </row>
    <row r="106" spans="3:11" ht="15.75" customHeight="1" x14ac:dyDescent="0.35">
      <c r="C106" s="9"/>
      <c r="I106" s="17"/>
      <c r="J106" s="17"/>
      <c r="K106" s="18"/>
    </row>
    <row r="107" spans="3:11" ht="15.75" customHeight="1" x14ac:dyDescent="0.35">
      <c r="C107" s="9"/>
      <c r="I107" s="17"/>
      <c r="J107" s="17"/>
      <c r="K107" s="18"/>
    </row>
    <row r="108" spans="3:11" ht="15.75" customHeight="1" x14ac:dyDescent="0.35">
      <c r="C108" s="9"/>
      <c r="I108" s="17"/>
      <c r="J108" s="17"/>
      <c r="K108" s="18"/>
    </row>
    <row r="109" spans="3:11" ht="15.75" customHeight="1" x14ac:dyDescent="0.35">
      <c r="C109" s="9"/>
      <c r="I109" s="17"/>
      <c r="J109" s="17"/>
      <c r="K109" s="18"/>
    </row>
    <row r="110" spans="3:11" ht="15.75" customHeight="1" x14ac:dyDescent="0.35">
      <c r="C110" s="9"/>
      <c r="I110" s="17"/>
      <c r="J110" s="17"/>
      <c r="K110" s="18"/>
    </row>
    <row r="111" spans="3:11" ht="15.75" customHeight="1" x14ac:dyDescent="0.35">
      <c r="C111" s="9"/>
      <c r="I111" s="17"/>
      <c r="J111" s="17"/>
      <c r="K111" s="18"/>
    </row>
    <row r="112" spans="3:11" ht="15.75" customHeight="1" x14ac:dyDescent="0.35">
      <c r="C112" s="9"/>
      <c r="I112" s="17"/>
      <c r="J112" s="17"/>
      <c r="K112" s="18"/>
    </row>
    <row r="113" spans="3:11" ht="15.75" customHeight="1" x14ac:dyDescent="0.35">
      <c r="C113" s="9"/>
      <c r="I113" s="17"/>
      <c r="J113" s="17"/>
      <c r="K113" s="18"/>
    </row>
    <row r="114" spans="3:11" ht="15.75" customHeight="1" x14ac:dyDescent="0.35">
      <c r="C114" s="9"/>
      <c r="I114" s="17"/>
      <c r="J114" s="17"/>
      <c r="K114" s="18"/>
    </row>
    <row r="115" spans="3:11" ht="15.75" customHeight="1" x14ac:dyDescent="0.35">
      <c r="C115" s="9"/>
      <c r="I115" s="17"/>
      <c r="J115" s="17"/>
      <c r="K115" s="18"/>
    </row>
    <row r="116" spans="3:11" ht="15.75" customHeight="1" x14ac:dyDescent="0.35">
      <c r="C116" s="9"/>
      <c r="I116" s="17"/>
      <c r="J116" s="17"/>
      <c r="K116" s="18"/>
    </row>
    <row r="117" spans="3:11" ht="15.75" customHeight="1" x14ac:dyDescent="0.35">
      <c r="C117" s="9"/>
      <c r="I117" s="17"/>
      <c r="J117" s="17"/>
      <c r="K117" s="18"/>
    </row>
    <row r="118" spans="3:11" ht="15.75" customHeight="1" x14ac:dyDescent="0.35">
      <c r="C118" s="9"/>
      <c r="I118" s="17"/>
      <c r="J118" s="17"/>
      <c r="K118" s="18"/>
    </row>
    <row r="119" spans="3:11" ht="15.75" customHeight="1" x14ac:dyDescent="0.35">
      <c r="C119" s="9"/>
      <c r="I119" s="17"/>
      <c r="J119" s="17"/>
      <c r="K119" s="18"/>
    </row>
    <row r="120" spans="3:11" ht="15.75" customHeight="1" x14ac:dyDescent="0.35">
      <c r="C120" s="9"/>
      <c r="I120" s="17"/>
      <c r="J120" s="17"/>
      <c r="K120" s="18"/>
    </row>
    <row r="121" spans="3:11" ht="15.75" customHeight="1" x14ac:dyDescent="0.35">
      <c r="C121" s="9"/>
      <c r="I121" s="17"/>
      <c r="J121" s="17"/>
      <c r="K121" s="18"/>
    </row>
    <row r="122" spans="3:11" ht="15.75" customHeight="1" x14ac:dyDescent="0.35">
      <c r="C122" s="9"/>
      <c r="I122" s="17"/>
      <c r="J122" s="17"/>
      <c r="K122" s="18"/>
    </row>
    <row r="123" spans="3:11" ht="15.75" customHeight="1" x14ac:dyDescent="0.35">
      <c r="C123" s="9"/>
      <c r="I123" s="17"/>
      <c r="J123" s="17"/>
      <c r="K123" s="18"/>
    </row>
    <row r="124" spans="3:11" ht="15.75" customHeight="1" x14ac:dyDescent="0.35">
      <c r="C124" s="9"/>
      <c r="I124" s="17"/>
      <c r="J124" s="17"/>
      <c r="K124" s="18"/>
    </row>
    <row r="125" spans="3:11" ht="15.75" customHeight="1" x14ac:dyDescent="0.35">
      <c r="C125" s="9"/>
      <c r="I125" s="17"/>
      <c r="J125" s="17"/>
      <c r="K125" s="18"/>
    </row>
    <row r="126" spans="3:11" ht="15.75" customHeight="1" x14ac:dyDescent="0.35">
      <c r="C126" s="9"/>
      <c r="I126" s="17"/>
      <c r="J126" s="17"/>
      <c r="K126" s="18"/>
    </row>
    <row r="127" spans="3:11" ht="15.75" customHeight="1" x14ac:dyDescent="0.35">
      <c r="C127" s="9"/>
      <c r="I127" s="17"/>
      <c r="J127" s="17"/>
      <c r="K127" s="18"/>
    </row>
    <row r="128" spans="3:11" ht="15.75" customHeight="1" x14ac:dyDescent="0.35">
      <c r="C128" s="9"/>
      <c r="I128" s="17"/>
      <c r="J128" s="17"/>
      <c r="K128" s="18"/>
    </row>
    <row r="129" spans="3:11" ht="15.75" customHeight="1" x14ac:dyDescent="0.35">
      <c r="C129" s="9"/>
      <c r="I129" s="17"/>
      <c r="J129" s="17"/>
      <c r="K129" s="18"/>
    </row>
    <row r="130" spans="3:11" ht="15.75" customHeight="1" x14ac:dyDescent="0.35">
      <c r="C130" s="9"/>
      <c r="I130" s="17"/>
      <c r="J130" s="17"/>
      <c r="K130" s="18"/>
    </row>
    <row r="131" spans="3:11" ht="15.75" customHeight="1" x14ac:dyDescent="0.35">
      <c r="C131" s="9"/>
      <c r="I131" s="17"/>
      <c r="J131" s="17"/>
      <c r="K131" s="18"/>
    </row>
    <row r="132" spans="3:11" ht="15.75" customHeight="1" x14ac:dyDescent="0.35">
      <c r="C132" s="9"/>
      <c r="I132" s="17"/>
      <c r="J132" s="17"/>
      <c r="K132" s="18"/>
    </row>
    <row r="133" spans="3:11" ht="15.75" customHeight="1" x14ac:dyDescent="0.35">
      <c r="C133" s="9"/>
      <c r="I133" s="17"/>
      <c r="J133" s="17"/>
      <c r="K133" s="18"/>
    </row>
    <row r="134" spans="3:11" ht="15.75" customHeight="1" x14ac:dyDescent="0.35">
      <c r="C134" s="9"/>
      <c r="I134" s="17"/>
      <c r="J134" s="17"/>
      <c r="K134" s="18"/>
    </row>
    <row r="135" spans="3:11" ht="15.75" customHeight="1" x14ac:dyDescent="0.35">
      <c r="C135" s="9"/>
      <c r="I135" s="17"/>
      <c r="J135" s="17"/>
      <c r="K135" s="18"/>
    </row>
    <row r="136" spans="3:11" ht="15.75" customHeight="1" x14ac:dyDescent="0.35">
      <c r="C136" s="9"/>
      <c r="I136" s="17"/>
      <c r="J136" s="17"/>
      <c r="K136" s="18"/>
    </row>
    <row r="137" spans="3:11" ht="15.75" customHeight="1" x14ac:dyDescent="0.35">
      <c r="C137" s="9"/>
      <c r="I137" s="17"/>
      <c r="J137" s="17"/>
      <c r="K137" s="18"/>
    </row>
    <row r="138" spans="3:11" ht="15.75" customHeight="1" x14ac:dyDescent="0.35">
      <c r="C138" s="9"/>
      <c r="I138" s="17"/>
      <c r="J138" s="17"/>
      <c r="K138" s="18"/>
    </row>
    <row r="139" spans="3:11" ht="15.75" customHeight="1" x14ac:dyDescent="0.35">
      <c r="C139" s="9"/>
      <c r="I139" s="17"/>
      <c r="J139" s="17"/>
      <c r="K139" s="18"/>
    </row>
    <row r="140" spans="3:11" ht="15.75" customHeight="1" x14ac:dyDescent="0.35">
      <c r="C140" s="9"/>
      <c r="I140" s="17"/>
      <c r="J140" s="17"/>
      <c r="K140" s="18"/>
    </row>
    <row r="141" spans="3:11" ht="15.75" customHeight="1" x14ac:dyDescent="0.35">
      <c r="C141" s="9"/>
      <c r="I141" s="17"/>
      <c r="J141" s="17"/>
      <c r="K141" s="18"/>
    </row>
    <row r="142" spans="3:11" ht="15.75" customHeight="1" x14ac:dyDescent="0.35">
      <c r="C142" s="9"/>
      <c r="I142" s="17"/>
      <c r="J142" s="17"/>
      <c r="K142" s="18"/>
    </row>
    <row r="143" spans="3:11" ht="15.75" customHeight="1" x14ac:dyDescent="0.35">
      <c r="C143" s="9"/>
      <c r="I143" s="17"/>
      <c r="J143" s="17"/>
      <c r="K143" s="18"/>
    </row>
    <row r="144" spans="3:11" ht="15.75" customHeight="1" x14ac:dyDescent="0.35">
      <c r="C144" s="9"/>
      <c r="I144" s="17"/>
      <c r="J144" s="17"/>
      <c r="K144" s="18"/>
    </row>
    <row r="145" spans="3:11" ht="15.75" customHeight="1" x14ac:dyDescent="0.35">
      <c r="C145" s="9"/>
      <c r="I145" s="17"/>
      <c r="J145" s="17"/>
      <c r="K145" s="18"/>
    </row>
    <row r="146" spans="3:11" ht="15.75" customHeight="1" x14ac:dyDescent="0.35">
      <c r="C146" s="9"/>
      <c r="I146" s="17"/>
      <c r="J146" s="17"/>
      <c r="K146" s="18"/>
    </row>
    <row r="147" spans="3:11" ht="15.75" customHeight="1" x14ac:dyDescent="0.35">
      <c r="C147" s="9"/>
      <c r="I147" s="17"/>
      <c r="J147" s="17"/>
      <c r="K147" s="18"/>
    </row>
    <row r="148" spans="3:11" ht="15.75" customHeight="1" x14ac:dyDescent="0.35">
      <c r="C148" s="9"/>
      <c r="I148" s="17"/>
      <c r="J148" s="17"/>
      <c r="K148" s="18"/>
    </row>
    <row r="149" spans="3:11" ht="15.75" customHeight="1" x14ac:dyDescent="0.35">
      <c r="C149" s="9"/>
      <c r="I149" s="17"/>
      <c r="J149" s="17"/>
      <c r="K149" s="18"/>
    </row>
    <row r="150" spans="3:11" ht="15.75" customHeight="1" x14ac:dyDescent="0.35">
      <c r="C150" s="9"/>
      <c r="I150" s="17"/>
      <c r="J150" s="17"/>
      <c r="K150" s="18"/>
    </row>
    <row r="151" spans="3:11" ht="15.75" customHeight="1" x14ac:dyDescent="0.35">
      <c r="C151" s="9"/>
      <c r="I151" s="17"/>
      <c r="J151" s="17"/>
      <c r="K151" s="18"/>
    </row>
    <row r="152" spans="3:11" ht="15.75" customHeight="1" x14ac:dyDescent="0.35">
      <c r="C152" s="9"/>
      <c r="I152" s="17"/>
      <c r="J152" s="17"/>
      <c r="K152" s="18"/>
    </row>
    <row r="153" spans="3:11" ht="15.75" customHeight="1" x14ac:dyDescent="0.35">
      <c r="C153" s="9"/>
      <c r="I153" s="17"/>
      <c r="J153" s="17"/>
      <c r="K153" s="18"/>
    </row>
    <row r="154" spans="3:11" ht="15.75" customHeight="1" x14ac:dyDescent="0.35">
      <c r="C154" s="9"/>
      <c r="I154" s="17"/>
      <c r="J154" s="17"/>
      <c r="K154" s="18"/>
    </row>
    <row r="155" spans="3:11" ht="15.75" customHeight="1" x14ac:dyDescent="0.35">
      <c r="C155" s="9"/>
      <c r="I155" s="17"/>
      <c r="J155" s="17"/>
      <c r="K155" s="18"/>
    </row>
    <row r="156" spans="3:11" ht="15.75" customHeight="1" x14ac:dyDescent="0.35">
      <c r="C156" s="9"/>
      <c r="I156" s="17"/>
      <c r="J156" s="17"/>
      <c r="K156" s="18"/>
    </row>
    <row r="157" spans="3:11" ht="15.75" customHeight="1" x14ac:dyDescent="0.35">
      <c r="C157" s="9"/>
      <c r="I157" s="17"/>
      <c r="J157" s="17"/>
      <c r="K157" s="18"/>
    </row>
    <row r="158" spans="3:11" ht="15.75" customHeight="1" x14ac:dyDescent="0.35">
      <c r="C158" s="9"/>
      <c r="I158" s="17"/>
      <c r="J158" s="17"/>
      <c r="K158" s="18"/>
    </row>
    <row r="159" spans="3:11" ht="15.75" customHeight="1" x14ac:dyDescent="0.35">
      <c r="C159" s="9"/>
      <c r="I159" s="17"/>
      <c r="J159" s="17"/>
      <c r="K159" s="18"/>
    </row>
    <row r="160" spans="3:11" ht="15.75" customHeight="1" x14ac:dyDescent="0.35">
      <c r="C160" s="9"/>
      <c r="I160" s="17"/>
      <c r="J160" s="17"/>
      <c r="K160" s="18"/>
    </row>
    <row r="161" spans="3:11" ht="15.75" customHeight="1" x14ac:dyDescent="0.35">
      <c r="C161" s="9"/>
      <c r="I161" s="17"/>
      <c r="J161" s="17"/>
      <c r="K161" s="18"/>
    </row>
    <row r="162" spans="3:11" ht="15.75" customHeight="1" x14ac:dyDescent="0.35">
      <c r="C162" s="9"/>
      <c r="I162" s="17"/>
      <c r="J162" s="17"/>
      <c r="K162" s="18"/>
    </row>
    <row r="163" spans="3:11" ht="15.75" customHeight="1" x14ac:dyDescent="0.35">
      <c r="C163" s="9"/>
      <c r="I163" s="17"/>
      <c r="J163" s="17"/>
      <c r="K163" s="18"/>
    </row>
    <row r="164" spans="3:11" ht="15.75" customHeight="1" x14ac:dyDescent="0.35">
      <c r="C164" s="9"/>
      <c r="I164" s="17"/>
      <c r="J164" s="17"/>
      <c r="K164" s="18"/>
    </row>
    <row r="165" spans="3:11" ht="15.75" customHeight="1" x14ac:dyDescent="0.35">
      <c r="C165" s="9"/>
      <c r="I165" s="17"/>
      <c r="J165" s="17"/>
      <c r="K165" s="18"/>
    </row>
    <row r="166" spans="3:11" ht="15.75" customHeight="1" x14ac:dyDescent="0.35">
      <c r="C166" s="9"/>
      <c r="I166" s="17"/>
      <c r="J166" s="17"/>
      <c r="K166" s="18"/>
    </row>
    <row r="167" spans="3:11" ht="15.75" customHeight="1" x14ac:dyDescent="0.35">
      <c r="C167" s="9"/>
      <c r="I167" s="17"/>
      <c r="J167" s="17"/>
      <c r="K167" s="18"/>
    </row>
    <row r="168" spans="3:11" ht="15.75" customHeight="1" x14ac:dyDescent="0.35">
      <c r="C168" s="9"/>
      <c r="I168" s="17"/>
      <c r="J168" s="17"/>
      <c r="K168" s="18"/>
    </row>
    <row r="169" spans="3:11" ht="15.75" customHeight="1" x14ac:dyDescent="0.35">
      <c r="C169" s="9"/>
      <c r="I169" s="17"/>
      <c r="J169" s="17"/>
      <c r="K169" s="18"/>
    </row>
    <row r="170" spans="3:11" ht="15.75" customHeight="1" x14ac:dyDescent="0.35">
      <c r="C170" s="9"/>
      <c r="I170" s="17"/>
      <c r="J170" s="17"/>
      <c r="K170" s="18"/>
    </row>
    <row r="171" spans="3:11" ht="15.75" customHeight="1" x14ac:dyDescent="0.35">
      <c r="C171" s="9"/>
      <c r="I171" s="17"/>
      <c r="J171" s="17"/>
      <c r="K171" s="18"/>
    </row>
    <row r="172" spans="3:11" ht="15.75" customHeight="1" x14ac:dyDescent="0.35">
      <c r="C172" s="9"/>
      <c r="I172" s="17"/>
      <c r="J172" s="17"/>
      <c r="K172" s="18"/>
    </row>
    <row r="173" spans="3:11" ht="15.75" customHeight="1" x14ac:dyDescent="0.35">
      <c r="C173" s="9"/>
      <c r="I173" s="17"/>
      <c r="J173" s="17"/>
      <c r="K173" s="18"/>
    </row>
    <row r="174" spans="3:11" ht="15.75" customHeight="1" x14ac:dyDescent="0.35">
      <c r="C174" s="9"/>
      <c r="I174" s="17"/>
      <c r="J174" s="17"/>
      <c r="K174" s="18"/>
    </row>
    <row r="175" spans="3:11" ht="15.75" customHeight="1" x14ac:dyDescent="0.35">
      <c r="C175" s="9"/>
      <c r="I175" s="17"/>
      <c r="J175" s="17"/>
      <c r="K175" s="18"/>
    </row>
    <row r="176" spans="3:11" ht="15.75" customHeight="1" x14ac:dyDescent="0.35">
      <c r="C176" s="9"/>
      <c r="I176" s="17"/>
      <c r="J176" s="17"/>
      <c r="K176" s="18"/>
    </row>
    <row r="177" spans="3:11" ht="15.75" customHeight="1" x14ac:dyDescent="0.35">
      <c r="C177" s="9"/>
      <c r="I177" s="17"/>
      <c r="J177" s="17"/>
      <c r="K177" s="18"/>
    </row>
    <row r="178" spans="3:11" ht="15.75" customHeight="1" x14ac:dyDescent="0.35">
      <c r="C178" s="9"/>
      <c r="I178" s="17"/>
      <c r="J178" s="17"/>
      <c r="K178" s="18"/>
    </row>
    <row r="179" spans="3:11" ht="15.75" customHeight="1" x14ac:dyDescent="0.35">
      <c r="C179" s="9"/>
      <c r="I179" s="17"/>
      <c r="J179" s="17"/>
      <c r="K179" s="18"/>
    </row>
    <row r="180" spans="3:11" ht="15.75" customHeight="1" x14ac:dyDescent="0.35">
      <c r="C180" s="9"/>
      <c r="I180" s="17"/>
      <c r="J180" s="17"/>
      <c r="K180" s="18"/>
    </row>
    <row r="181" spans="3:11" ht="15.75" customHeight="1" x14ac:dyDescent="0.35">
      <c r="C181" s="9"/>
      <c r="I181" s="17"/>
      <c r="J181" s="17"/>
      <c r="K181" s="18"/>
    </row>
    <row r="182" spans="3:11" ht="15.75" customHeight="1" x14ac:dyDescent="0.35">
      <c r="C182" s="9"/>
      <c r="I182" s="17"/>
      <c r="J182" s="17"/>
      <c r="K182" s="18"/>
    </row>
    <row r="183" spans="3:11" ht="15.75" customHeight="1" x14ac:dyDescent="0.35">
      <c r="C183" s="9"/>
      <c r="I183" s="17"/>
      <c r="J183" s="17"/>
      <c r="K183" s="18"/>
    </row>
    <row r="184" spans="3:11" ht="15.75" customHeight="1" x14ac:dyDescent="0.35">
      <c r="C184" s="9"/>
      <c r="I184" s="17"/>
      <c r="J184" s="17"/>
      <c r="K184" s="18"/>
    </row>
    <row r="185" spans="3:11" ht="15.75" customHeight="1" x14ac:dyDescent="0.35">
      <c r="C185" s="9"/>
      <c r="I185" s="17"/>
      <c r="J185" s="17"/>
      <c r="K185" s="18"/>
    </row>
    <row r="186" spans="3:11" ht="15.75" customHeight="1" x14ac:dyDescent="0.35">
      <c r="C186" s="9"/>
      <c r="I186" s="17"/>
      <c r="J186" s="17"/>
      <c r="K186" s="18"/>
    </row>
    <row r="187" spans="3:11" ht="15.75" customHeight="1" x14ac:dyDescent="0.35">
      <c r="C187" s="9"/>
      <c r="I187" s="17"/>
      <c r="J187" s="17"/>
      <c r="K187" s="18"/>
    </row>
    <row r="188" spans="3:11" ht="15.75" customHeight="1" x14ac:dyDescent="0.35">
      <c r="C188" s="9"/>
      <c r="I188" s="17"/>
      <c r="J188" s="17"/>
      <c r="K188" s="18"/>
    </row>
    <row r="189" spans="3:11" ht="15.75" customHeight="1" x14ac:dyDescent="0.35">
      <c r="C189" s="9"/>
      <c r="I189" s="17"/>
      <c r="J189" s="17"/>
      <c r="K189" s="18"/>
    </row>
    <row r="190" spans="3:11" ht="15.75" customHeight="1" x14ac:dyDescent="0.35">
      <c r="C190" s="9"/>
      <c r="I190" s="17"/>
      <c r="J190" s="17"/>
      <c r="K190" s="18"/>
    </row>
    <row r="191" spans="3:11" ht="15.75" customHeight="1" x14ac:dyDescent="0.35">
      <c r="C191" s="9"/>
      <c r="I191" s="17"/>
      <c r="J191" s="17"/>
      <c r="K191" s="18"/>
    </row>
    <row r="192" spans="3:11" ht="15.75" customHeight="1" x14ac:dyDescent="0.35">
      <c r="C192" s="9"/>
      <c r="I192" s="17"/>
      <c r="J192" s="17"/>
      <c r="K192" s="18"/>
    </row>
    <row r="193" spans="3:11" ht="15.75" customHeight="1" x14ac:dyDescent="0.35">
      <c r="C193" s="9"/>
      <c r="I193" s="17"/>
      <c r="J193" s="17"/>
      <c r="K193" s="18"/>
    </row>
    <row r="194" spans="3:11" ht="15.75" customHeight="1" x14ac:dyDescent="0.35">
      <c r="C194" s="9"/>
      <c r="I194" s="17"/>
      <c r="J194" s="17"/>
      <c r="K194" s="18"/>
    </row>
    <row r="195" spans="3:11" ht="15.75" customHeight="1" x14ac:dyDescent="0.35">
      <c r="C195" s="9"/>
      <c r="I195" s="17"/>
      <c r="J195" s="17"/>
      <c r="K195" s="18"/>
    </row>
    <row r="196" spans="3:11" ht="15.75" customHeight="1" x14ac:dyDescent="0.35">
      <c r="C196" s="9"/>
      <c r="I196" s="17"/>
      <c r="J196" s="17"/>
      <c r="K196" s="18"/>
    </row>
    <row r="197" spans="3:11" ht="15.75" customHeight="1" x14ac:dyDescent="0.35">
      <c r="C197" s="9"/>
      <c r="I197" s="17"/>
      <c r="J197" s="17"/>
      <c r="K197" s="18"/>
    </row>
    <row r="198" spans="3:11" ht="15.75" customHeight="1" x14ac:dyDescent="0.35">
      <c r="C198" s="9"/>
      <c r="I198" s="17"/>
      <c r="J198" s="17"/>
      <c r="K198" s="18"/>
    </row>
    <row r="199" spans="3:11" ht="15.75" customHeight="1" x14ac:dyDescent="0.35">
      <c r="C199" s="9"/>
      <c r="I199" s="17"/>
      <c r="J199" s="17"/>
      <c r="K199" s="18"/>
    </row>
    <row r="200" spans="3:11" ht="15.75" customHeight="1" x14ac:dyDescent="0.35">
      <c r="C200" s="9"/>
      <c r="I200" s="17"/>
      <c r="J200" s="17"/>
      <c r="K200" s="18"/>
    </row>
    <row r="201" spans="3:11" ht="15.75" customHeight="1" x14ac:dyDescent="0.35">
      <c r="C201" s="9"/>
      <c r="I201" s="17"/>
      <c r="J201" s="17"/>
      <c r="K201" s="18"/>
    </row>
    <row r="202" spans="3:11" ht="15.75" customHeight="1" x14ac:dyDescent="0.35">
      <c r="C202" s="9"/>
      <c r="I202" s="17"/>
      <c r="J202" s="17"/>
      <c r="K202" s="18"/>
    </row>
    <row r="203" spans="3:11" ht="15.75" customHeight="1" x14ac:dyDescent="0.35">
      <c r="C203" s="9"/>
      <c r="I203" s="17"/>
      <c r="J203" s="17"/>
      <c r="K203" s="18"/>
    </row>
    <row r="204" spans="3:11" ht="15.75" customHeight="1" x14ac:dyDescent="0.35">
      <c r="C204" s="9"/>
      <c r="I204" s="17"/>
      <c r="J204" s="17"/>
      <c r="K204" s="18"/>
    </row>
    <row r="205" spans="3:11" ht="15.75" customHeight="1" x14ac:dyDescent="0.35">
      <c r="C205" s="9"/>
      <c r="I205" s="17"/>
      <c r="J205" s="17"/>
      <c r="K205" s="18"/>
    </row>
    <row r="206" spans="3:11" ht="15.75" customHeight="1" x14ac:dyDescent="0.35">
      <c r="C206" s="9"/>
      <c r="I206" s="17"/>
      <c r="J206" s="17"/>
      <c r="K206" s="18"/>
    </row>
    <row r="207" spans="3:11" ht="15.75" customHeight="1" x14ac:dyDescent="0.35">
      <c r="C207" s="9"/>
      <c r="I207" s="17"/>
      <c r="J207" s="17"/>
      <c r="K207" s="18"/>
    </row>
    <row r="208" spans="3:11" ht="15.75" customHeight="1" x14ac:dyDescent="0.35">
      <c r="C208" s="9"/>
      <c r="I208" s="17"/>
      <c r="J208" s="17"/>
      <c r="K208" s="18"/>
    </row>
    <row r="209" spans="3:11" ht="15.75" customHeight="1" x14ac:dyDescent="0.35">
      <c r="C209" s="9"/>
      <c r="I209" s="17"/>
      <c r="J209" s="17"/>
      <c r="K209" s="18"/>
    </row>
    <row r="210" spans="3:11" ht="15.75" customHeight="1" x14ac:dyDescent="0.35">
      <c r="C210" s="9"/>
      <c r="I210" s="17"/>
      <c r="J210" s="17"/>
      <c r="K210" s="18"/>
    </row>
    <row r="211" spans="3:11" ht="15.75" customHeight="1" x14ac:dyDescent="0.35">
      <c r="C211" s="9"/>
      <c r="I211" s="17"/>
      <c r="J211" s="17"/>
      <c r="K211" s="18"/>
    </row>
    <row r="212" spans="3:11" ht="15.75" customHeight="1" x14ac:dyDescent="0.35">
      <c r="C212" s="9"/>
      <c r="I212" s="17"/>
      <c r="J212" s="17"/>
      <c r="K212" s="18"/>
    </row>
    <row r="213" spans="3:11" ht="15.75" customHeight="1" x14ac:dyDescent="0.35">
      <c r="C213" s="9"/>
      <c r="I213" s="17"/>
      <c r="J213" s="17"/>
      <c r="K213" s="18"/>
    </row>
    <row r="214" spans="3:11" ht="15.75" customHeight="1" x14ac:dyDescent="0.35">
      <c r="C214" s="9"/>
      <c r="I214" s="17"/>
      <c r="J214" s="17"/>
      <c r="K214" s="18"/>
    </row>
    <row r="215" spans="3:11" ht="15.75" customHeight="1" x14ac:dyDescent="0.35">
      <c r="C215" s="9"/>
      <c r="I215" s="17"/>
      <c r="J215" s="17"/>
      <c r="K215" s="18"/>
    </row>
    <row r="216" spans="3:11" ht="15.75" customHeight="1" x14ac:dyDescent="0.35">
      <c r="C216" s="9"/>
      <c r="I216" s="17"/>
      <c r="J216" s="17"/>
      <c r="K216" s="18"/>
    </row>
    <row r="217" spans="3:11" ht="15.75" customHeight="1" x14ac:dyDescent="0.35">
      <c r="C217" s="9"/>
      <c r="I217" s="17"/>
      <c r="J217" s="17"/>
      <c r="K217" s="18"/>
    </row>
    <row r="218" spans="3:11" ht="15.75" customHeight="1" x14ac:dyDescent="0.35">
      <c r="C218" s="9"/>
      <c r="I218" s="17"/>
      <c r="J218" s="17"/>
      <c r="K218" s="18"/>
    </row>
    <row r="219" spans="3:11" ht="15.75" customHeight="1" x14ac:dyDescent="0.35">
      <c r="C219" s="9"/>
      <c r="I219" s="17"/>
      <c r="J219" s="17"/>
      <c r="K219" s="18"/>
    </row>
    <row r="220" spans="3:11" ht="15.75" customHeight="1" x14ac:dyDescent="0.35">
      <c r="C220" s="9"/>
      <c r="I220" s="17"/>
      <c r="J220" s="17"/>
      <c r="K220" s="18"/>
    </row>
    <row r="221" spans="3:11" ht="15.75" customHeight="1" x14ac:dyDescent="0.35">
      <c r="C221" s="9"/>
      <c r="I221" s="17"/>
      <c r="J221" s="17"/>
      <c r="K221" s="18"/>
    </row>
    <row r="222" spans="3:11" ht="15.75" customHeight="1" x14ac:dyDescent="0.35">
      <c r="C222" s="9"/>
      <c r="I222" s="17"/>
      <c r="J222" s="17"/>
      <c r="K222" s="18"/>
    </row>
    <row r="223" spans="3:11" ht="15.75" customHeight="1" x14ac:dyDescent="0.35">
      <c r="C223" s="9"/>
      <c r="I223" s="17"/>
      <c r="J223" s="17"/>
      <c r="K223" s="18"/>
    </row>
    <row r="224" spans="3:11" ht="15.75" customHeight="1" x14ac:dyDescent="0.35">
      <c r="C224" s="9"/>
      <c r="I224" s="17"/>
      <c r="J224" s="17"/>
      <c r="K224" s="18"/>
    </row>
    <row r="225" spans="3:11" ht="15.75" customHeight="1" x14ac:dyDescent="0.35">
      <c r="C225" s="9"/>
      <c r="I225" s="17"/>
      <c r="J225" s="17"/>
      <c r="K225" s="18"/>
    </row>
    <row r="226" spans="3:11" ht="15.75" customHeight="1" x14ac:dyDescent="0.35">
      <c r="C226" s="9"/>
      <c r="I226" s="17"/>
      <c r="J226" s="17"/>
      <c r="K226" s="18"/>
    </row>
    <row r="227" spans="3:11" ht="15.75" customHeight="1" x14ac:dyDescent="0.35">
      <c r="C227" s="9"/>
      <c r="I227" s="17"/>
      <c r="J227" s="17"/>
      <c r="K227" s="18"/>
    </row>
    <row r="228" spans="3:11" ht="15.75" customHeight="1" x14ac:dyDescent="0.35">
      <c r="C228" s="9"/>
      <c r="I228" s="17"/>
      <c r="J228" s="17"/>
      <c r="K228" s="18"/>
    </row>
    <row r="229" spans="3:11" ht="15.75" customHeight="1" x14ac:dyDescent="0.35">
      <c r="C229" s="9"/>
      <c r="I229" s="17"/>
      <c r="J229" s="17"/>
      <c r="K229" s="18"/>
    </row>
    <row r="230" spans="3:11" ht="15.75" customHeight="1" x14ac:dyDescent="0.35">
      <c r="C230" s="9"/>
      <c r="I230" s="17"/>
      <c r="J230" s="17"/>
      <c r="K230" s="18"/>
    </row>
    <row r="231" spans="3:11" ht="15.75" customHeight="1" x14ac:dyDescent="0.35">
      <c r="C231" s="9"/>
      <c r="I231" s="17"/>
      <c r="J231" s="17"/>
      <c r="K231" s="18"/>
    </row>
    <row r="232" spans="3:11" ht="15.75" customHeight="1" x14ac:dyDescent="0.35">
      <c r="C232" s="9"/>
      <c r="I232" s="17"/>
      <c r="J232" s="17"/>
      <c r="K232" s="18"/>
    </row>
    <row r="233" spans="3:11" ht="15.75" customHeight="1" x14ac:dyDescent="0.35">
      <c r="C233" s="9"/>
      <c r="I233" s="17"/>
      <c r="J233" s="17"/>
      <c r="K233" s="18"/>
    </row>
    <row r="234" spans="3:11" ht="15.75" customHeight="1" x14ac:dyDescent="0.35">
      <c r="C234" s="9"/>
      <c r="I234" s="17"/>
      <c r="J234" s="17"/>
      <c r="K234" s="18"/>
    </row>
    <row r="235" spans="3:11" ht="15.75" customHeight="1" x14ac:dyDescent="0.35">
      <c r="C235" s="9"/>
      <c r="I235" s="17"/>
      <c r="J235" s="17"/>
      <c r="K235" s="18"/>
    </row>
    <row r="236" spans="3:11" ht="15.75" customHeight="1" x14ac:dyDescent="0.35">
      <c r="C236" s="9"/>
      <c r="I236" s="17"/>
      <c r="J236" s="17"/>
      <c r="K236" s="18"/>
    </row>
    <row r="237" spans="3:11" ht="15.75" customHeight="1" x14ac:dyDescent="0.35">
      <c r="C237" s="9"/>
      <c r="I237" s="17"/>
      <c r="J237" s="17"/>
      <c r="K237" s="18"/>
    </row>
    <row r="238" spans="3:11" ht="15.75" customHeight="1" x14ac:dyDescent="0.35">
      <c r="C238" s="9"/>
      <c r="I238" s="17"/>
      <c r="J238" s="17"/>
      <c r="K238" s="18"/>
    </row>
    <row r="239" spans="3:11" ht="15.75" customHeight="1" x14ac:dyDescent="0.35">
      <c r="C239" s="9"/>
      <c r="I239" s="17"/>
      <c r="J239" s="17"/>
      <c r="K239" s="18"/>
    </row>
    <row r="240" spans="3:11" ht="15.75" customHeight="1" x14ac:dyDescent="0.35">
      <c r="C240" s="9"/>
      <c r="I240" s="17"/>
      <c r="J240" s="17"/>
      <c r="K240" s="18"/>
    </row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pageMargins left="0.70866141732283472" right="0.70866141732283472" top="0.74803149606299213" bottom="0.7480314960629921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0"/>
  <sheetViews>
    <sheetView workbookViewId="0"/>
  </sheetViews>
  <sheetFormatPr defaultColWidth="12.58203125" defaultRowHeight="15" customHeight="1" x14ac:dyDescent="0.3"/>
  <cols>
    <col min="1" max="2" width="7.58203125" customWidth="1"/>
    <col min="3" max="3" width="10" customWidth="1"/>
    <col min="4" max="4" width="10.83203125" customWidth="1"/>
    <col min="5" max="5" width="11.5" customWidth="1"/>
    <col min="6" max="13" width="7.58203125" customWidth="1"/>
  </cols>
  <sheetData>
    <row r="1" spans="1:13" ht="14.5" x14ac:dyDescent="0.35">
      <c r="A1" s="21" t="s">
        <v>37</v>
      </c>
      <c r="B1" s="21" t="s">
        <v>38</v>
      </c>
      <c r="C1" s="21" t="s">
        <v>39</v>
      </c>
      <c r="D1" s="21" t="s">
        <v>40</v>
      </c>
      <c r="E1" s="21" t="s">
        <v>41</v>
      </c>
      <c r="F1" s="21" t="s">
        <v>42</v>
      </c>
    </row>
    <row r="2" spans="1:13" ht="14.5" x14ac:dyDescent="0.35">
      <c r="A2" s="21">
        <v>1</v>
      </c>
      <c r="B2" s="21">
        <v>1</v>
      </c>
      <c r="C2" s="21">
        <v>52.05</v>
      </c>
      <c r="D2" s="21">
        <f t="shared" ref="D2:D31" si="0">11.23/2</f>
        <v>5.6150000000000002</v>
      </c>
      <c r="E2" s="21">
        <f t="shared" ref="E2:E39" si="1">2.4*0.6*4</f>
        <v>5.76</v>
      </c>
      <c r="I2" s="21">
        <f t="shared" ref="I2:K2" si="2">C2*10.764</f>
        <v>560.26619999999991</v>
      </c>
      <c r="J2" s="21">
        <f t="shared" si="2"/>
        <v>60.439859999999996</v>
      </c>
      <c r="K2" s="21">
        <f t="shared" si="2"/>
        <v>62.000639999999997</v>
      </c>
      <c r="M2" s="21">
        <f t="shared" ref="M2:M6" si="3">I2+J2+K2</f>
        <v>682.70669999999984</v>
      </c>
    </row>
    <row r="3" spans="1:13" ht="14.5" x14ac:dyDescent="0.35">
      <c r="B3" s="21">
        <v>2</v>
      </c>
      <c r="C3" s="21">
        <v>52.05</v>
      </c>
      <c r="D3" s="21">
        <f t="shared" si="0"/>
        <v>5.6150000000000002</v>
      </c>
      <c r="E3" s="21">
        <f t="shared" si="1"/>
        <v>5.76</v>
      </c>
      <c r="I3" s="21">
        <f t="shared" ref="I3:K3" si="4">C3*10.764</f>
        <v>560.26619999999991</v>
      </c>
      <c r="J3" s="21">
        <f t="shared" si="4"/>
        <v>60.439859999999996</v>
      </c>
      <c r="K3" s="21">
        <f t="shared" si="4"/>
        <v>62.000639999999997</v>
      </c>
      <c r="M3" s="21">
        <f t="shared" si="3"/>
        <v>682.70669999999984</v>
      </c>
    </row>
    <row r="4" spans="1:13" ht="14.5" x14ac:dyDescent="0.35">
      <c r="A4" s="21">
        <v>2</v>
      </c>
      <c r="B4" s="21">
        <v>1</v>
      </c>
      <c r="C4" s="21">
        <v>52.05</v>
      </c>
      <c r="D4" s="21">
        <f t="shared" si="0"/>
        <v>5.6150000000000002</v>
      </c>
      <c r="E4" s="21">
        <f t="shared" si="1"/>
        <v>5.76</v>
      </c>
      <c r="I4" s="21">
        <f t="shared" ref="I4:K4" si="5">C4*10.764</f>
        <v>560.26619999999991</v>
      </c>
      <c r="J4" s="21">
        <f t="shared" si="5"/>
        <v>60.439859999999996</v>
      </c>
      <c r="K4" s="21">
        <f t="shared" si="5"/>
        <v>62.000639999999997</v>
      </c>
      <c r="M4" s="21">
        <f t="shared" si="3"/>
        <v>682.70669999999984</v>
      </c>
    </row>
    <row r="5" spans="1:13" ht="14.5" x14ac:dyDescent="0.35">
      <c r="B5" s="21">
        <v>2</v>
      </c>
      <c r="C5" s="21">
        <v>52.05</v>
      </c>
      <c r="D5" s="21">
        <f t="shared" si="0"/>
        <v>5.6150000000000002</v>
      </c>
      <c r="E5" s="21">
        <f t="shared" si="1"/>
        <v>5.76</v>
      </c>
      <c r="I5" s="21">
        <f t="shared" ref="I5:K5" si="6">C5*10.764</f>
        <v>560.26619999999991</v>
      </c>
      <c r="J5" s="21">
        <f t="shared" si="6"/>
        <v>60.439859999999996</v>
      </c>
      <c r="K5" s="21">
        <f t="shared" si="6"/>
        <v>62.000639999999997</v>
      </c>
      <c r="M5" s="21">
        <f t="shared" si="3"/>
        <v>682.70669999999984</v>
      </c>
    </row>
    <row r="6" spans="1:13" ht="14.5" x14ac:dyDescent="0.35">
      <c r="B6" s="21">
        <v>3</v>
      </c>
      <c r="C6" s="21">
        <v>52.05</v>
      </c>
      <c r="D6" s="21">
        <f t="shared" si="0"/>
        <v>5.6150000000000002</v>
      </c>
      <c r="E6" s="21">
        <f t="shared" si="1"/>
        <v>5.76</v>
      </c>
      <c r="I6" s="21">
        <f t="shared" ref="I6:K6" si="7">C6*10.764</f>
        <v>560.26619999999991</v>
      </c>
      <c r="J6" s="21">
        <f t="shared" si="7"/>
        <v>60.439859999999996</v>
      </c>
      <c r="K6" s="21">
        <f t="shared" si="7"/>
        <v>62.000639999999997</v>
      </c>
      <c r="M6" s="21">
        <f t="shared" si="3"/>
        <v>682.70669999999984</v>
      </c>
    </row>
    <row r="7" spans="1:13" ht="14.5" x14ac:dyDescent="0.35">
      <c r="B7" s="21">
        <v>4</v>
      </c>
      <c r="C7" s="21">
        <v>52.05</v>
      </c>
      <c r="D7" s="21">
        <f t="shared" si="0"/>
        <v>5.6150000000000002</v>
      </c>
      <c r="E7" s="21">
        <f t="shared" si="1"/>
        <v>5.76</v>
      </c>
      <c r="F7" s="21">
        <f>3.35*1.45</f>
        <v>4.8574999999999999</v>
      </c>
      <c r="I7" s="21">
        <f t="shared" ref="I7:L7" si="8">C7*10.764</f>
        <v>560.26619999999991</v>
      </c>
      <c r="J7" s="21">
        <f t="shared" si="8"/>
        <v>60.439859999999996</v>
      </c>
      <c r="K7" s="21">
        <f t="shared" si="8"/>
        <v>62.000639999999997</v>
      </c>
      <c r="L7" s="21">
        <f t="shared" si="8"/>
        <v>52.286129999999993</v>
      </c>
      <c r="M7" s="21">
        <f>I7+J7+K7+L7</f>
        <v>734.9928299999998</v>
      </c>
    </row>
    <row r="8" spans="1:13" ht="14.5" x14ac:dyDescent="0.35">
      <c r="A8" s="21">
        <v>3</v>
      </c>
      <c r="B8" s="21">
        <v>1</v>
      </c>
      <c r="C8" s="21">
        <v>52.05</v>
      </c>
      <c r="D8" s="21">
        <f t="shared" si="0"/>
        <v>5.6150000000000002</v>
      </c>
      <c r="E8" s="21">
        <f t="shared" si="1"/>
        <v>5.76</v>
      </c>
      <c r="I8" s="21">
        <f t="shared" ref="I8:K8" si="9">C8*10.764</f>
        <v>560.26619999999991</v>
      </c>
      <c r="J8" s="21">
        <f t="shared" si="9"/>
        <v>60.439859999999996</v>
      </c>
      <c r="K8" s="21">
        <f t="shared" si="9"/>
        <v>62.000639999999997</v>
      </c>
      <c r="M8" s="21">
        <f t="shared" ref="M8:M55" si="10">I8+J8+K8</f>
        <v>682.70669999999984</v>
      </c>
    </row>
    <row r="9" spans="1:13" ht="14.5" x14ac:dyDescent="0.35">
      <c r="B9" s="21">
        <v>2</v>
      </c>
      <c r="C9" s="21">
        <v>52.05</v>
      </c>
      <c r="D9" s="21">
        <f t="shared" si="0"/>
        <v>5.6150000000000002</v>
      </c>
      <c r="E9" s="21">
        <f t="shared" si="1"/>
        <v>5.76</v>
      </c>
      <c r="I9" s="21">
        <f t="shared" ref="I9:K9" si="11">C9*10.764</f>
        <v>560.26619999999991</v>
      </c>
      <c r="J9" s="21">
        <f t="shared" si="11"/>
        <v>60.439859999999996</v>
      </c>
      <c r="K9" s="21">
        <f t="shared" si="11"/>
        <v>62.000639999999997</v>
      </c>
      <c r="M9" s="21">
        <f t="shared" si="10"/>
        <v>682.70669999999984</v>
      </c>
    </row>
    <row r="10" spans="1:13" ht="14.5" x14ac:dyDescent="0.35">
      <c r="B10" s="21">
        <v>3</v>
      </c>
      <c r="C10" s="21">
        <v>52.05</v>
      </c>
      <c r="D10" s="21">
        <f t="shared" si="0"/>
        <v>5.6150000000000002</v>
      </c>
      <c r="E10" s="21">
        <f t="shared" si="1"/>
        <v>5.76</v>
      </c>
      <c r="I10" s="21">
        <f t="shared" ref="I10:K10" si="12">C10*10.764</f>
        <v>560.26619999999991</v>
      </c>
      <c r="J10" s="21">
        <f t="shared" si="12"/>
        <v>60.439859999999996</v>
      </c>
      <c r="K10" s="21">
        <f t="shared" si="12"/>
        <v>62.000639999999997</v>
      </c>
      <c r="M10" s="21">
        <f t="shared" si="10"/>
        <v>682.70669999999984</v>
      </c>
    </row>
    <row r="11" spans="1:13" ht="14.5" x14ac:dyDescent="0.35">
      <c r="B11" s="21">
        <v>4</v>
      </c>
      <c r="C11" s="21">
        <v>52.05</v>
      </c>
      <c r="D11" s="21">
        <f t="shared" si="0"/>
        <v>5.6150000000000002</v>
      </c>
      <c r="E11" s="21">
        <f t="shared" si="1"/>
        <v>5.76</v>
      </c>
      <c r="I11" s="21">
        <f t="shared" ref="I11:K11" si="13">C11*10.764</f>
        <v>560.26619999999991</v>
      </c>
      <c r="J11" s="21">
        <f t="shared" si="13"/>
        <v>60.439859999999996</v>
      </c>
      <c r="K11" s="21">
        <f t="shared" si="13"/>
        <v>62.000639999999997</v>
      </c>
      <c r="M11" s="21">
        <f t="shared" si="10"/>
        <v>682.70669999999984</v>
      </c>
    </row>
    <row r="12" spans="1:13" ht="14.5" x14ac:dyDescent="0.35">
      <c r="A12" s="21">
        <v>4</v>
      </c>
      <c r="B12" s="21">
        <v>1</v>
      </c>
      <c r="C12" s="21">
        <v>52.05</v>
      </c>
      <c r="D12" s="21">
        <f t="shared" si="0"/>
        <v>5.6150000000000002</v>
      </c>
      <c r="E12" s="21">
        <f t="shared" si="1"/>
        <v>5.76</v>
      </c>
      <c r="I12" s="21">
        <f t="shared" ref="I12:K12" si="14">C12*10.764</f>
        <v>560.26619999999991</v>
      </c>
      <c r="J12" s="21">
        <f t="shared" si="14"/>
        <v>60.439859999999996</v>
      </c>
      <c r="K12" s="21">
        <f t="shared" si="14"/>
        <v>62.000639999999997</v>
      </c>
      <c r="M12" s="21">
        <f t="shared" si="10"/>
        <v>682.70669999999984</v>
      </c>
    </row>
    <row r="13" spans="1:13" ht="14.5" x14ac:dyDescent="0.35">
      <c r="B13" s="21">
        <v>2</v>
      </c>
      <c r="C13" s="21">
        <v>52.05</v>
      </c>
      <c r="D13" s="21">
        <f t="shared" si="0"/>
        <v>5.6150000000000002</v>
      </c>
      <c r="E13" s="21">
        <f t="shared" si="1"/>
        <v>5.76</v>
      </c>
      <c r="I13" s="21">
        <f t="shared" ref="I13:K13" si="15">C13*10.764</f>
        <v>560.26619999999991</v>
      </c>
      <c r="J13" s="21">
        <f t="shared" si="15"/>
        <v>60.439859999999996</v>
      </c>
      <c r="K13" s="21">
        <f t="shared" si="15"/>
        <v>62.000639999999997</v>
      </c>
      <c r="M13" s="21">
        <f t="shared" si="10"/>
        <v>682.70669999999984</v>
      </c>
    </row>
    <row r="14" spans="1:13" ht="14.5" x14ac:dyDescent="0.35">
      <c r="B14" s="21">
        <v>3</v>
      </c>
      <c r="C14" s="21">
        <v>52.05</v>
      </c>
      <c r="D14" s="21">
        <f t="shared" si="0"/>
        <v>5.6150000000000002</v>
      </c>
      <c r="E14" s="21">
        <f t="shared" si="1"/>
        <v>5.76</v>
      </c>
      <c r="I14" s="21">
        <f t="shared" ref="I14:K14" si="16">C14*10.764</f>
        <v>560.26619999999991</v>
      </c>
      <c r="J14" s="21">
        <f t="shared" si="16"/>
        <v>60.439859999999996</v>
      </c>
      <c r="K14" s="21">
        <f t="shared" si="16"/>
        <v>62.000639999999997</v>
      </c>
      <c r="M14" s="21">
        <f t="shared" si="10"/>
        <v>682.70669999999984</v>
      </c>
    </row>
    <row r="15" spans="1:13" ht="14.5" x14ac:dyDescent="0.35">
      <c r="B15" s="21">
        <v>4</v>
      </c>
      <c r="C15" s="21">
        <v>52.05</v>
      </c>
      <c r="D15" s="21">
        <f t="shared" si="0"/>
        <v>5.6150000000000002</v>
      </c>
      <c r="E15" s="21">
        <f t="shared" si="1"/>
        <v>5.76</v>
      </c>
      <c r="I15" s="21">
        <f t="shared" ref="I15:K15" si="17">C15*10.764</f>
        <v>560.26619999999991</v>
      </c>
      <c r="J15" s="21">
        <f t="shared" si="17"/>
        <v>60.439859999999996</v>
      </c>
      <c r="K15" s="21">
        <f t="shared" si="17"/>
        <v>62.000639999999997</v>
      </c>
      <c r="M15" s="21">
        <f t="shared" si="10"/>
        <v>682.70669999999984</v>
      </c>
    </row>
    <row r="16" spans="1:13" ht="14.5" x14ac:dyDescent="0.35">
      <c r="A16" s="21">
        <v>5</v>
      </c>
      <c r="B16" s="21">
        <v>1</v>
      </c>
      <c r="C16" s="21">
        <v>52.05</v>
      </c>
      <c r="D16" s="21">
        <f t="shared" si="0"/>
        <v>5.6150000000000002</v>
      </c>
      <c r="E16" s="21">
        <f t="shared" si="1"/>
        <v>5.76</v>
      </c>
      <c r="I16" s="21">
        <f t="shared" ref="I16:K16" si="18">C16*10.764</f>
        <v>560.26619999999991</v>
      </c>
      <c r="J16" s="21">
        <f t="shared" si="18"/>
        <v>60.439859999999996</v>
      </c>
      <c r="K16" s="21">
        <f t="shared" si="18"/>
        <v>62.000639999999997</v>
      </c>
      <c r="M16" s="21">
        <f t="shared" si="10"/>
        <v>682.70669999999984</v>
      </c>
    </row>
    <row r="17" spans="1:13" ht="14.5" x14ac:dyDescent="0.35">
      <c r="B17" s="21">
        <v>2</v>
      </c>
      <c r="C17" s="21">
        <v>52.05</v>
      </c>
      <c r="D17" s="21">
        <f t="shared" si="0"/>
        <v>5.6150000000000002</v>
      </c>
      <c r="E17" s="21">
        <f t="shared" si="1"/>
        <v>5.76</v>
      </c>
      <c r="I17" s="21">
        <f t="shared" ref="I17:K17" si="19">C17*10.764</f>
        <v>560.26619999999991</v>
      </c>
      <c r="J17" s="21">
        <f t="shared" si="19"/>
        <v>60.439859999999996</v>
      </c>
      <c r="K17" s="21">
        <f t="shared" si="19"/>
        <v>62.000639999999997</v>
      </c>
      <c r="M17" s="21">
        <f t="shared" si="10"/>
        <v>682.70669999999984</v>
      </c>
    </row>
    <row r="18" spans="1:13" ht="14.5" x14ac:dyDescent="0.35">
      <c r="B18" s="21">
        <v>3</v>
      </c>
      <c r="C18" s="21">
        <v>52.05</v>
      </c>
      <c r="D18" s="21">
        <f t="shared" si="0"/>
        <v>5.6150000000000002</v>
      </c>
      <c r="E18" s="21">
        <f t="shared" si="1"/>
        <v>5.76</v>
      </c>
      <c r="I18" s="21">
        <f t="shared" ref="I18:K18" si="20">C18*10.764</f>
        <v>560.26619999999991</v>
      </c>
      <c r="J18" s="21">
        <f t="shared" si="20"/>
        <v>60.439859999999996</v>
      </c>
      <c r="K18" s="21">
        <f t="shared" si="20"/>
        <v>62.000639999999997</v>
      </c>
      <c r="M18" s="21">
        <f t="shared" si="10"/>
        <v>682.70669999999984</v>
      </c>
    </row>
    <row r="19" spans="1:13" ht="14.5" x14ac:dyDescent="0.35">
      <c r="B19" s="21">
        <v>4</v>
      </c>
      <c r="C19" s="21">
        <v>52.05</v>
      </c>
      <c r="D19" s="21">
        <f t="shared" si="0"/>
        <v>5.6150000000000002</v>
      </c>
      <c r="E19" s="21">
        <f t="shared" si="1"/>
        <v>5.76</v>
      </c>
      <c r="I19" s="21">
        <f t="shared" ref="I19:K19" si="21">C19*10.764</f>
        <v>560.26619999999991</v>
      </c>
      <c r="J19" s="21">
        <f t="shared" si="21"/>
        <v>60.439859999999996</v>
      </c>
      <c r="K19" s="21">
        <f t="shared" si="21"/>
        <v>62.000639999999997</v>
      </c>
      <c r="M19" s="21">
        <f t="shared" si="10"/>
        <v>682.70669999999984</v>
      </c>
    </row>
    <row r="20" spans="1:13" ht="14.5" x14ac:dyDescent="0.35">
      <c r="A20" s="21">
        <v>6</v>
      </c>
      <c r="B20" s="21">
        <v>1</v>
      </c>
      <c r="C20" s="21">
        <v>52.05</v>
      </c>
      <c r="D20" s="21">
        <f t="shared" si="0"/>
        <v>5.6150000000000002</v>
      </c>
      <c r="E20" s="21">
        <f t="shared" si="1"/>
        <v>5.76</v>
      </c>
      <c r="I20" s="21">
        <f t="shared" ref="I20:K20" si="22">C20*10.764</f>
        <v>560.26619999999991</v>
      </c>
      <c r="J20" s="21">
        <f t="shared" si="22"/>
        <v>60.439859999999996</v>
      </c>
      <c r="K20" s="21">
        <f t="shared" si="22"/>
        <v>62.000639999999997</v>
      </c>
      <c r="M20" s="21">
        <f t="shared" si="10"/>
        <v>682.70669999999984</v>
      </c>
    </row>
    <row r="21" spans="1:13" ht="15.75" customHeight="1" x14ac:dyDescent="0.35">
      <c r="B21" s="21">
        <v>2</v>
      </c>
      <c r="C21" s="21">
        <v>52.05</v>
      </c>
      <c r="D21" s="21">
        <f t="shared" si="0"/>
        <v>5.6150000000000002</v>
      </c>
      <c r="E21" s="21">
        <f t="shared" si="1"/>
        <v>5.76</v>
      </c>
      <c r="I21" s="21">
        <f t="shared" ref="I21:K21" si="23">C21*10.764</f>
        <v>560.26619999999991</v>
      </c>
      <c r="J21" s="21">
        <f t="shared" si="23"/>
        <v>60.439859999999996</v>
      </c>
      <c r="K21" s="21">
        <f t="shared" si="23"/>
        <v>62.000639999999997</v>
      </c>
      <c r="M21" s="21">
        <f t="shared" si="10"/>
        <v>682.70669999999984</v>
      </c>
    </row>
    <row r="22" spans="1:13" ht="15.75" customHeight="1" x14ac:dyDescent="0.35">
      <c r="B22" s="21">
        <v>3</v>
      </c>
      <c r="C22" s="21">
        <v>52.05</v>
      </c>
      <c r="D22" s="21">
        <f t="shared" si="0"/>
        <v>5.6150000000000002</v>
      </c>
      <c r="E22" s="21">
        <f t="shared" si="1"/>
        <v>5.76</v>
      </c>
      <c r="I22" s="21">
        <f t="shared" ref="I22:K22" si="24">C22*10.764</f>
        <v>560.26619999999991</v>
      </c>
      <c r="J22" s="21">
        <f t="shared" si="24"/>
        <v>60.439859999999996</v>
      </c>
      <c r="K22" s="21">
        <f t="shared" si="24"/>
        <v>62.000639999999997</v>
      </c>
      <c r="M22" s="21">
        <f t="shared" si="10"/>
        <v>682.70669999999984</v>
      </c>
    </row>
    <row r="23" spans="1:13" ht="15.75" customHeight="1" x14ac:dyDescent="0.35">
      <c r="B23" s="21">
        <v>4</v>
      </c>
      <c r="C23" s="21">
        <v>52.05</v>
      </c>
      <c r="D23" s="21">
        <f t="shared" si="0"/>
        <v>5.6150000000000002</v>
      </c>
      <c r="E23" s="21">
        <f t="shared" si="1"/>
        <v>5.76</v>
      </c>
      <c r="I23" s="21">
        <f t="shared" ref="I23:K23" si="25">C23*10.764</f>
        <v>560.26619999999991</v>
      </c>
      <c r="J23" s="21">
        <f t="shared" si="25"/>
        <v>60.439859999999996</v>
      </c>
      <c r="K23" s="21">
        <f t="shared" si="25"/>
        <v>62.000639999999997</v>
      </c>
      <c r="M23" s="21">
        <f t="shared" si="10"/>
        <v>682.70669999999984</v>
      </c>
    </row>
    <row r="24" spans="1:13" ht="15.75" customHeight="1" x14ac:dyDescent="0.35">
      <c r="A24" s="21">
        <v>7</v>
      </c>
      <c r="B24" s="21">
        <v>1</v>
      </c>
      <c r="C24" s="21">
        <v>52.05</v>
      </c>
      <c r="D24" s="21">
        <f t="shared" si="0"/>
        <v>5.6150000000000002</v>
      </c>
      <c r="E24" s="21">
        <f t="shared" si="1"/>
        <v>5.76</v>
      </c>
      <c r="I24" s="21">
        <f t="shared" ref="I24:K24" si="26">C24*10.764</f>
        <v>560.26619999999991</v>
      </c>
      <c r="J24" s="21">
        <f t="shared" si="26"/>
        <v>60.439859999999996</v>
      </c>
      <c r="K24" s="21">
        <f t="shared" si="26"/>
        <v>62.000639999999997</v>
      </c>
      <c r="M24" s="21">
        <f t="shared" si="10"/>
        <v>682.70669999999984</v>
      </c>
    </row>
    <row r="25" spans="1:13" ht="15.75" customHeight="1" x14ac:dyDescent="0.35">
      <c r="B25" s="21">
        <v>2</v>
      </c>
      <c r="C25" s="21">
        <v>52.05</v>
      </c>
      <c r="D25" s="21">
        <f t="shared" si="0"/>
        <v>5.6150000000000002</v>
      </c>
      <c r="E25" s="21">
        <f t="shared" si="1"/>
        <v>5.76</v>
      </c>
      <c r="I25" s="21">
        <f t="shared" ref="I25:K25" si="27">C25*10.764</f>
        <v>560.26619999999991</v>
      </c>
      <c r="J25" s="21">
        <f t="shared" si="27"/>
        <v>60.439859999999996</v>
      </c>
      <c r="K25" s="21">
        <f t="shared" si="27"/>
        <v>62.000639999999997</v>
      </c>
      <c r="M25" s="21">
        <f t="shared" si="10"/>
        <v>682.70669999999984</v>
      </c>
    </row>
    <row r="26" spans="1:13" ht="15.75" customHeight="1" x14ac:dyDescent="0.35">
      <c r="B26" s="21">
        <v>3</v>
      </c>
      <c r="C26" s="21">
        <v>52.05</v>
      </c>
      <c r="D26" s="21">
        <f t="shared" si="0"/>
        <v>5.6150000000000002</v>
      </c>
      <c r="E26" s="21">
        <f t="shared" si="1"/>
        <v>5.76</v>
      </c>
      <c r="I26" s="21">
        <f t="shared" ref="I26:K26" si="28">C26*10.764</f>
        <v>560.26619999999991</v>
      </c>
      <c r="J26" s="21">
        <f t="shared" si="28"/>
        <v>60.439859999999996</v>
      </c>
      <c r="K26" s="21">
        <f t="shared" si="28"/>
        <v>62.000639999999997</v>
      </c>
      <c r="M26" s="21">
        <f t="shared" si="10"/>
        <v>682.70669999999984</v>
      </c>
    </row>
    <row r="27" spans="1:13" ht="15.75" customHeight="1" x14ac:dyDescent="0.35">
      <c r="B27" s="21">
        <v>4</v>
      </c>
      <c r="C27" s="21">
        <v>52.05</v>
      </c>
      <c r="D27" s="21">
        <f t="shared" si="0"/>
        <v>5.6150000000000002</v>
      </c>
      <c r="E27" s="21">
        <f t="shared" si="1"/>
        <v>5.76</v>
      </c>
      <c r="I27" s="21">
        <f t="shared" ref="I27:K27" si="29">C27*10.764</f>
        <v>560.26619999999991</v>
      </c>
      <c r="J27" s="21">
        <f t="shared" si="29"/>
        <v>60.439859999999996</v>
      </c>
      <c r="K27" s="21">
        <f t="shared" si="29"/>
        <v>62.000639999999997</v>
      </c>
      <c r="M27" s="21">
        <f t="shared" si="10"/>
        <v>682.70669999999984</v>
      </c>
    </row>
    <row r="28" spans="1:13" ht="15.75" customHeight="1" x14ac:dyDescent="0.35">
      <c r="A28" s="21">
        <v>8</v>
      </c>
      <c r="B28" s="21">
        <v>1</v>
      </c>
      <c r="C28" s="21">
        <v>52.05</v>
      </c>
      <c r="D28" s="21">
        <f t="shared" si="0"/>
        <v>5.6150000000000002</v>
      </c>
      <c r="E28" s="21">
        <f t="shared" si="1"/>
        <v>5.76</v>
      </c>
      <c r="I28" s="21">
        <f t="shared" ref="I28:K28" si="30">C28*10.764</f>
        <v>560.26619999999991</v>
      </c>
      <c r="J28" s="21">
        <f t="shared" si="30"/>
        <v>60.439859999999996</v>
      </c>
      <c r="K28" s="21">
        <f t="shared" si="30"/>
        <v>62.000639999999997</v>
      </c>
      <c r="M28" s="21">
        <f t="shared" si="10"/>
        <v>682.70669999999984</v>
      </c>
    </row>
    <row r="29" spans="1:13" ht="15.75" customHeight="1" x14ac:dyDescent="0.35">
      <c r="B29" s="21">
        <v>2</v>
      </c>
      <c r="C29" s="21">
        <v>52.05</v>
      </c>
      <c r="D29" s="21">
        <f t="shared" si="0"/>
        <v>5.6150000000000002</v>
      </c>
      <c r="E29" s="21">
        <f t="shared" si="1"/>
        <v>5.76</v>
      </c>
      <c r="I29" s="21">
        <f t="shared" ref="I29:K29" si="31">C29*10.764</f>
        <v>560.26619999999991</v>
      </c>
      <c r="J29" s="21">
        <f t="shared" si="31"/>
        <v>60.439859999999996</v>
      </c>
      <c r="K29" s="21">
        <f t="shared" si="31"/>
        <v>62.000639999999997</v>
      </c>
      <c r="M29" s="21">
        <f t="shared" si="10"/>
        <v>682.70669999999984</v>
      </c>
    </row>
    <row r="30" spans="1:13" ht="15.75" customHeight="1" x14ac:dyDescent="0.35">
      <c r="B30" s="21">
        <v>3</v>
      </c>
      <c r="C30" s="21">
        <v>52.05</v>
      </c>
      <c r="D30" s="21">
        <f t="shared" si="0"/>
        <v>5.6150000000000002</v>
      </c>
      <c r="E30" s="21">
        <f t="shared" si="1"/>
        <v>5.76</v>
      </c>
      <c r="I30" s="21">
        <f t="shared" ref="I30:K30" si="32">C30*10.764</f>
        <v>560.26619999999991</v>
      </c>
      <c r="J30" s="21">
        <f t="shared" si="32"/>
        <v>60.439859999999996</v>
      </c>
      <c r="K30" s="21">
        <f t="shared" si="32"/>
        <v>62.000639999999997</v>
      </c>
      <c r="M30" s="21">
        <f t="shared" si="10"/>
        <v>682.70669999999984</v>
      </c>
    </row>
    <row r="31" spans="1:13" ht="15.75" customHeight="1" x14ac:dyDescent="0.35">
      <c r="B31" s="21">
        <v>4</v>
      </c>
      <c r="C31" s="21">
        <v>52.05</v>
      </c>
      <c r="D31" s="21">
        <f t="shared" si="0"/>
        <v>5.6150000000000002</v>
      </c>
      <c r="E31" s="21">
        <f t="shared" si="1"/>
        <v>5.76</v>
      </c>
      <c r="I31" s="21">
        <f t="shared" ref="I31:K31" si="33">C31*10.764</f>
        <v>560.26619999999991</v>
      </c>
      <c r="J31" s="21">
        <f t="shared" si="33"/>
        <v>60.439859999999996</v>
      </c>
      <c r="K31" s="21">
        <f t="shared" si="33"/>
        <v>62.000639999999997</v>
      </c>
      <c r="M31" s="21">
        <f t="shared" si="10"/>
        <v>682.70669999999984</v>
      </c>
    </row>
    <row r="32" spans="1:13" ht="15.75" customHeight="1" x14ac:dyDescent="0.35">
      <c r="A32" s="21">
        <v>9</v>
      </c>
      <c r="B32" s="21">
        <v>1</v>
      </c>
      <c r="C32" s="21">
        <f t="shared" ref="C32:C39" si="34">55.81</f>
        <v>55.81</v>
      </c>
      <c r="D32" s="21">
        <f t="shared" ref="D32:D39" si="35">(3.35*0.95)+(3.1*1.1)</f>
        <v>6.5925000000000011</v>
      </c>
      <c r="E32" s="21">
        <f t="shared" si="1"/>
        <v>5.76</v>
      </c>
      <c r="I32" s="21">
        <f t="shared" ref="I32:K32" si="36">C32*10.764</f>
        <v>600.73883999999998</v>
      </c>
      <c r="J32" s="21">
        <f t="shared" si="36"/>
        <v>70.961670000000012</v>
      </c>
      <c r="K32" s="21">
        <f t="shared" si="36"/>
        <v>62.000639999999997</v>
      </c>
      <c r="M32" s="21">
        <f t="shared" si="10"/>
        <v>733.70114999999998</v>
      </c>
    </row>
    <row r="33" spans="1:13" ht="15.75" customHeight="1" x14ac:dyDescent="0.35">
      <c r="B33" s="21">
        <v>2</v>
      </c>
      <c r="C33" s="21">
        <f t="shared" si="34"/>
        <v>55.81</v>
      </c>
      <c r="D33" s="21">
        <f t="shared" si="35"/>
        <v>6.5925000000000011</v>
      </c>
      <c r="E33" s="21">
        <f t="shared" si="1"/>
        <v>5.76</v>
      </c>
      <c r="I33" s="21">
        <f t="shared" ref="I33:K33" si="37">C33*10.764</f>
        <v>600.73883999999998</v>
      </c>
      <c r="J33" s="21">
        <f t="shared" si="37"/>
        <v>70.961670000000012</v>
      </c>
      <c r="K33" s="21">
        <f t="shared" si="37"/>
        <v>62.000639999999997</v>
      </c>
      <c r="M33" s="21">
        <f t="shared" si="10"/>
        <v>733.70114999999998</v>
      </c>
    </row>
    <row r="34" spans="1:13" ht="15.75" customHeight="1" x14ac:dyDescent="0.35">
      <c r="B34" s="21">
        <v>3</v>
      </c>
      <c r="C34" s="21">
        <f t="shared" si="34"/>
        <v>55.81</v>
      </c>
      <c r="D34" s="21">
        <f t="shared" si="35"/>
        <v>6.5925000000000011</v>
      </c>
      <c r="E34" s="21">
        <f t="shared" si="1"/>
        <v>5.76</v>
      </c>
      <c r="I34" s="21">
        <f t="shared" ref="I34:K34" si="38">C34*10.764</f>
        <v>600.73883999999998</v>
      </c>
      <c r="J34" s="21">
        <f t="shared" si="38"/>
        <v>70.961670000000012</v>
      </c>
      <c r="K34" s="21">
        <f t="shared" si="38"/>
        <v>62.000639999999997</v>
      </c>
      <c r="M34" s="21">
        <f t="shared" si="10"/>
        <v>733.70114999999998</v>
      </c>
    </row>
    <row r="35" spans="1:13" ht="15.75" customHeight="1" x14ac:dyDescent="0.35">
      <c r="B35" s="21">
        <v>4</v>
      </c>
      <c r="C35" s="21">
        <f t="shared" si="34"/>
        <v>55.81</v>
      </c>
      <c r="D35" s="21">
        <f t="shared" si="35"/>
        <v>6.5925000000000011</v>
      </c>
      <c r="E35" s="21">
        <f t="shared" si="1"/>
        <v>5.76</v>
      </c>
      <c r="I35" s="21">
        <f t="shared" ref="I35:K35" si="39">C35*10.764</f>
        <v>600.73883999999998</v>
      </c>
      <c r="J35" s="21">
        <f t="shared" si="39"/>
        <v>70.961670000000012</v>
      </c>
      <c r="K35" s="21">
        <f t="shared" si="39"/>
        <v>62.000639999999997</v>
      </c>
      <c r="M35" s="21">
        <f t="shared" si="10"/>
        <v>733.70114999999998</v>
      </c>
    </row>
    <row r="36" spans="1:13" ht="15.75" customHeight="1" x14ac:dyDescent="0.35">
      <c r="A36" s="21">
        <v>10</v>
      </c>
      <c r="B36" s="21">
        <v>1</v>
      </c>
      <c r="C36" s="21">
        <f t="shared" si="34"/>
        <v>55.81</v>
      </c>
      <c r="D36" s="21">
        <f t="shared" si="35"/>
        <v>6.5925000000000011</v>
      </c>
      <c r="E36" s="21">
        <f t="shared" si="1"/>
        <v>5.76</v>
      </c>
      <c r="I36" s="21">
        <f t="shared" ref="I36:K36" si="40">C36*10.764</f>
        <v>600.73883999999998</v>
      </c>
      <c r="J36" s="21">
        <f t="shared" si="40"/>
        <v>70.961670000000012</v>
      </c>
      <c r="K36" s="21">
        <f t="shared" si="40"/>
        <v>62.000639999999997</v>
      </c>
      <c r="M36" s="21">
        <f t="shared" si="10"/>
        <v>733.70114999999998</v>
      </c>
    </row>
    <row r="37" spans="1:13" ht="15.75" customHeight="1" x14ac:dyDescent="0.35">
      <c r="B37" s="21">
        <v>2</v>
      </c>
      <c r="C37" s="21">
        <f t="shared" si="34"/>
        <v>55.81</v>
      </c>
      <c r="D37" s="21">
        <f t="shared" si="35"/>
        <v>6.5925000000000011</v>
      </c>
      <c r="E37" s="21">
        <f t="shared" si="1"/>
        <v>5.76</v>
      </c>
      <c r="I37" s="21">
        <f t="shared" ref="I37:K37" si="41">C37*10.764</f>
        <v>600.73883999999998</v>
      </c>
      <c r="J37" s="21">
        <f t="shared" si="41"/>
        <v>70.961670000000012</v>
      </c>
      <c r="K37" s="21">
        <f t="shared" si="41"/>
        <v>62.000639999999997</v>
      </c>
      <c r="M37" s="21">
        <f t="shared" si="10"/>
        <v>733.70114999999998</v>
      </c>
    </row>
    <row r="38" spans="1:13" ht="15.75" customHeight="1" x14ac:dyDescent="0.35">
      <c r="B38" s="21">
        <v>3</v>
      </c>
      <c r="C38" s="21">
        <f t="shared" si="34"/>
        <v>55.81</v>
      </c>
      <c r="D38" s="21">
        <f t="shared" si="35"/>
        <v>6.5925000000000011</v>
      </c>
      <c r="E38" s="21">
        <f t="shared" si="1"/>
        <v>5.76</v>
      </c>
      <c r="I38" s="21">
        <f t="shared" ref="I38:K38" si="42">C38*10.764</f>
        <v>600.73883999999998</v>
      </c>
      <c r="J38" s="21">
        <f t="shared" si="42"/>
        <v>70.961670000000012</v>
      </c>
      <c r="K38" s="21">
        <f t="shared" si="42"/>
        <v>62.000639999999997</v>
      </c>
      <c r="M38" s="21">
        <f t="shared" si="10"/>
        <v>733.70114999999998</v>
      </c>
    </row>
    <row r="39" spans="1:13" ht="15.75" customHeight="1" x14ac:dyDescent="0.35">
      <c r="B39" s="21">
        <v>4</v>
      </c>
      <c r="C39" s="21">
        <f t="shared" si="34"/>
        <v>55.81</v>
      </c>
      <c r="D39" s="21">
        <f t="shared" si="35"/>
        <v>6.5925000000000011</v>
      </c>
      <c r="E39" s="21">
        <f t="shared" si="1"/>
        <v>5.76</v>
      </c>
      <c r="I39" s="21">
        <f t="shared" ref="I39:K39" si="43">C39*10.764</f>
        <v>600.73883999999998</v>
      </c>
      <c r="J39" s="21">
        <f t="shared" si="43"/>
        <v>70.961670000000012</v>
      </c>
      <c r="K39" s="21">
        <f t="shared" si="43"/>
        <v>62.000639999999997</v>
      </c>
      <c r="M39" s="21">
        <f t="shared" si="10"/>
        <v>733.70114999999998</v>
      </c>
    </row>
    <row r="40" spans="1:13" ht="15.75" customHeight="1" x14ac:dyDescent="0.35">
      <c r="A40" s="21">
        <v>11</v>
      </c>
      <c r="B40" s="21">
        <v>1</v>
      </c>
      <c r="C40" s="21">
        <f t="shared" ref="C40:C43" si="44">61.95</f>
        <v>61.95</v>
      </c>
      <c r="D40" s="21">
        <f t="shared" ref="D40:D44" si="45">(3.2*0.95)+(3.1*1.1)</f>
        <v>6.4500000000000011</v>
      </c>
      <c r="E40" s="21">
        <f t="shared" ref="E40:E55" si="46">2.4*0.6*3</f>
        <v>4.32</v>
      </c>
      <c r="I40" s="21">
        <f t="shared" ref="I40:K40" si="47">C40*10.764</f>
        <v>666.82979999999998</v>
      </c>
      <c r="J40" s="21">
        <f t="shared" si="47"/>
        <v>69.427800000000005</v>
      </c>
      <c r="K40" s="21">
        <f t="shared" si="47"/>
        <v>46.500480000000003</v>
      </c>
      <c r="M40" s="21">
        <f t="shared" si="10"/>
        <v>782.75808000000006</v>
      </c>
    </row>
    <row r="41" spans="1:13" ht="15.75" customHeight="1" x14ac:dyDescent="0.35">
      <c r="B41" s="21">
        <v>2</v>
      </c>
      <c r="C41" s="21">
        <f t="shared" si="44"/>
        <v>61.95</v>
      </c>
      <c r="D41" s="21">
        <f t="shared" si="45"/>
        <v>6.4500000000000011</v>
      </c>
      <c r="E41" s="21">
        <f t="shared" si="46"/>
        <v>4.32</v>
      </c>
      <c r="I41" s="21">
        <f t="shared" ref="I41:K41" si="48">C41*10.764</f>
        <v>666.82979999999998</v>
      </c>
      <c r="J41" s="21">
        <f t="shared" si="48"/>
        <v>69.427800000000005</v>
      </c>
      <c r="K41" s="21">
        <f t="shared" si="48"/>
        <v>46.500480000000003</v>
      </c>
      <c r="M41" s="21">
        <f t="shared" si="10"/>
        <v>782.75808000000006</v>
      </c>
    </row>
    <row r="42" spans="1:13" ht="15.75" customHeight="1" x14ac:dyDescent="0.35">
      <c r="B42" s="21">
        <v>3</v>
      </c>
      <c r="C42" s="21">
        <f t="shared" si="44"/>
        <v>61.95</v>
      </c>
      <c r="D42" s="21">
        <f t="shared" si="45"/>
        <v>6.4500000000000011</v>
      </c>
      <c r="E42" s="21">
        <f t="shared" si="46"/>
        <v>4.32</v>
      </c>
      <c r="I42" s="21">
        <f t="shared" ref="I42:K42" si="49">C42*10.764</f>
        <v>666.82979999999998</v>
      </c>
      <c r="J42" s="21">
        <f t="shared" si="49"/>
        <v>69.427800000000005</v>
      </c>
      <c r="K42" s="21">
        <f t="shared" si="49"/>
        <v>46.500480000000003</v>
      </c>
      <c r="M42" s="21">
        <f t="shared" si="10"/>
        <v>782.75808000000006</v>
      </c>
    </row>
    <row r="43" spans="1:13" ht="15.75" customHeight="1" x14ac:dyDescent="0.35">
      <c r="B43" s="21">
        <v>4</v>
      </c>
      <c r="C43" s="21">
        <f t="shared" si="44"/>
        <v>61.95</v>
      </c>
      <c r="D43" s="21">
        <f t="shared" si="45"/>
        <v>6.4500000000000011</v>
      </c>
      <c r="E43" s="21">
        <f t="shared" si="46"/>
        <v>4.32</v>
      </c>
      <c r="I43" s="21">
        <f t="shared" ref="I43:K43" si="50">C43*10.764</f>
        <v>666.82979999999998</v>
      </c>
      <c r="J43" s="21">
        <f t="shared" si="50"/>
        <v>69.427800000000005</v>
      </c>
      <c r="K43" s="21">
        <f t="shared" si="50"/>
        <v>46.500480000000003</v>
      </c>
      <c r="M43" s="21">
        <f t="shared" si="10"/>
        <v>782.75808000000006</v>
      </c>
    </row>
    <row r="44" spans="1:13" ht="15.75" customHeight="1" x14ac:dyDescent="0.35">
      <c r="A44" s="21">
        <v>12</v>
      </c>
      <c r="B44" s="21">
        <v>1</v>
      </c>
      <c r="C44" s="21">
        <f>61.05</f>
        <v>61.05</v>
      </c>
      <c r="D44" s="21">
        <f t="shared" si="45"/>
        <v>6.4500000000000011</v>
      </c>
      <c r="E44" s="21">
        <f t="shared" si="46"/>
        <v>4.32</v>
      </c>
      <c r="I44" s="21">
        <f t="shared" ref="I44:K44" si="51">C44*10.764</f>
        <v>657.14219999999989</v>
      </c>
      <c r="J44" s="21">
        <f t="shared" si="51"/>
        <v>69.427800000000005</v>
      </c>
      <c r="K44" s="21">
        <f t="shared" si="51"/>
        <v>46.500480000000003</v>
      </c>
      <c r="M44" s="21">
        <f t="shared" si="10"/>
        <v>773.07047999999998</v>
      </c>
    </row>
    <row r="45" spans="1:13" ht="15.75" customHeight="1" x14ac:dyDescent="0.35">
      <c r="B45" s="21">
        <v>2</v>
      </c>
      <c r="C45" s="21">
        <f t="shared" ref="C45:C46" si="52">63.29</f>
        <v>63.29</v>
      </c>
      <c r="D45" s="21">
        <f t="shared" ref="D45:D46" si="53">(3.2*1.1)+(3.1*1.1)</f>
        <v>6.9300000000000015</v>
      </c>
      <c r="E45" s="21">
        <f t="shared" si="46"/>
        <v>4.32</v>
      </c>
      <c r="I45" s="21">
        <f t="shared" ref="I45:K45" si="54">C45*10.764</f>
        <v>681.25355999999999</v>
      </c>
      <c r="J45" s="21">
        <f t="shared" si="54"/>
        <v>74.594520000000017</v>
      </c>
      <c r="K45" s="21">
        <f t="shared" si="54"/>
        <v>46.500480000000003</v>
      </c>
      <c r="M45" s="21">
        <f t="shared" si="10"/>
        <v>802.34856000000002</v>
      </c>
    </row>
    <row r="46" spans="1:13" ht="15.75" customHeight="1" x14ac:dyDescent="0.35">
      <c r="B46" s="21">
        <v>3</v>
      </c>
      <c r="C46" s="21">
        <f t="shared" si="52"/>
        <v>63.29</v>
      </c>
      <c r="D46" s="21">
        <f t="shared" si="53"/>
        <v>6.9300000000000015</v>
      </c>
      <c r="E46" s="21">
        <f t="shared" si="46"/>
        <v>4.32</v>
      </c>
      <c r="I46" s="21">
        <f t="shared" ref="I46:K46" si="55">C46*10.764</f>
        <v>681.25355999999999</v>
      </c>
      <c r="J46" s="21">
        <f t="shared" si="55"/>
        <v>74.594520000000017</v>
      </c>
      <c r="K46" s="21">
        <f t="shared" si="55"/>
        <v>46.500480000000003</v>
      </c>
      <c r="M46" s="21">
        <f t="shared" si="10"/>
        <v>802.34856000000002</v>
      </c>
    </row>
    <row r="47" spans="1:13" ht="15.75" customHeight="1" x14ac:dyDescent="0.35">
      <c r="B47" s="21">
        <v>4</v>
      </c>
      <c r="C47" s="21">
        <f>61.05</f>
        <v>61.05</v>
      </c>
      <c r="D47" s="21">
        <f>(3.2*0.95)+(3.1*1.1)</f>
        <v>6.4500000000000011</v>
      </c>
      <c r="E47" s="21">
        <f t="shared" si="46"/>
        <v>4.32</v>
      </c>
      <c r="H47" s="21" t="s">
        <v>43</v>
      </c>
      <c r="I47" s="21">
        <f t="shared" ref="I47:K47" si="56">C47*10.764</f>
        <v>657.14219999999989</v>
      </c>
      <c r="J47" s="21">
        <f t="shared" si="56"/>
        <v>69.427800000000005</v>
      </c>
      <c r="K47" s="21">
        <f t="shared" si="56"/>
        <v>46.500480000000003</v>
      </c>
      <c r="M47" s="21">
        <f t="shared" si="10"/>
        <v>773.07047999999998</v>
      </c>
    </row>
    <row r="48" spans="1:13" ht="15.75" customHeight="1" x14ac:dyDescent="0.35">
      <c r="A48" s="21">
        <v>13</v>
      </c>
      <c r="B48" s="21">
        <v>1</v>
      </c>
      <c r="C48" s="21">
        <f>69.84</f>
        <v>69.84</v>
      </c>
      <c r="D48" s="21">
        <f t="shared" ref="D48:D51" si="57">(3.2*1.1)+(3.1*1.1)</f>
        <v>6.9300000000000015</v>
      </c>
      <c r="E48" s="21">
        <f t="shared" si="46"/>
        <v>4.32</v>
      </c>
      <c r="I48" s="21">
        <f t="shared" ref="I48:K48" si="58">C48*10.764</f>
        <v>751.75775999999996</v>
      </c>
      <c r="J48" s="21">
        <f t="shared" si="58"/>
        <v>74.594520000000017</v>
      </c>
      <c r="K48" s="21">
        <f t="shared" si="58"/>
        <v>46.500480000000003</v>
      </c>
      <c r="M48" s="21">
        <f t="shared" si="10"/>
        <v>872.85275999999999</v>
      </c>
    </row>
    <row r="49" spans="1:13" ht="15.75" customHeight="1" x14ac:dyDescent="0.35">
      <c r="B49" s="21">
        <v>2</v>
      </c>
      <c r="C49" s="21">
        <f t="shared" ref="C49:C50" si="59">63.29</f>
        <v>63.29</v>
      </c>
      <c r="D49" s="21">
        <f t="shared" si="57"/>
        <v>6.9300000000000015</v>
      </c>
      <c r="E49" s="21">
        <f t="shared" si="46"/>
        <v>4.32</v>
      </c>
      <c r="I49" s="21">
        <f t="shared" ref="I49:K49" si="60">C49*10.764</f>
        <v>681.25355999999999</v>
      </c>
      <c r="J49" s="21">
        <f t="shared" si="60"/>
        <v>74.594520000000017</v>
      </c>
      <c r="K49" s="21">
        <f t="shared" si="60"/>
        <v>46.500480000000003</v>
      </c>
      <c r="M49" s="21">
        <f t="shared" si="10"/>
        <v>802.34856000000002</v>
      </c>
    </row>
    <row r="50" spans="1:13" ht="15.75" customHeight="1" x14ac:dyDescent="0.35">
      <c r="B50" s="21">
        <v>3</v>
      </c>
      <c r="C50" s="21">
        <f t="shared" si="59"/>
        <v>63.29</v>
      </c>
      <c r="D50" s="21">
        <f t="shared" si="57"/>
        <v>6.9300000000000015</v>
      </c>
      <c r="E50" s="21">
        <f t="shared" si="46"/>
        <v>4.32</v>
      </c>
      <c r="I50" s="21">
        <f t="shared" ref="I50:K50" si="61">C50*10.764</f>
        <v>681.25355999999999</v>
      </c>
      <c r="J50" s="21">
        <f t="shared" si="61"/>
        <v>74.594520000000017</v>
      </c>
      <c r="K50" s="21">
        <f t="shared" si="61"/>
        <v>46.500480000000003</v>
      </c>
      <c r="M50" s="21">
        <f t="shared" si="10"/>
        <v>802.34856000000002</v>
      </c>
    </row>
    <row r="51" spans="1:13" ht="15.75" customHeight="1" x14ac:dyDescent="0.35">
      <c r="B51" s="21">
        <v>4</v>
      </c>
      <c r="C51" s="21">
        <f t="shared" ref="C51:C52" si="62">69.84</f>
        <v>69.84</v>
      </c>
      <c r="D51" s="21">
        <f t="shared" si="57"/>
        <v>6.9300000000000015</v>
      </c>
      <c r="E51" s="21">
        <f t="shared" si="46"/>
        <v>4.32</v>
      </c>
      <c r="I51" s="21">
        <f t="shared" ref="I51:K51" si="63">C51*10.764</f>
        <v>751.75775999999996</v>
      </c>
      <c r="J51" s="21">
        <f t="shared" si="63"/>
        <v>74.594520000000017</v>
      </c>
      <c r="K51" s="21">
        <f t="shared" si="63"/>
        <v>46.500480000000003</v>
      </c>
      <c r="M51" s="21">
        <f t="shared" si="10"/>
        <v>872.85275999999999</v>
      </c>
    </row>
    <row r="52" spans="1:13" ht="15.75" customHeight="1" x14ac:dyDescent="0.35">
      <c r="A52" s="21">
        <v>14</v>
      </c>
      <c r="B52" s="21">
        <v>1</v>
      </c>
      <c r="C52" s="21">
        <f t="shared" si="62"/>
        <v>69.84</v>
      </c>
      <c r="D52" s="21">
        <f>(3.2*1.55)+(3.1*1.1)</f>
        <v>8.370000000000001</v>
      </c>
      <c r="E52" s="21">
        <f t="shared" si="46"/>
        <v>4.32</v>
      </c>
      <c r="I52" s="21">
        <f t="shared" ref="I52:K52" si="64">C52*10.764</f>
        <v>751.75775999999996</v>
      </c>
      <c r="J52" s="21">
        <f t="shared" si="64"/>
        <v>90.094680000000011</v>
      </c>
      <c r="K52" s="21">
        <f t="shared" si="64"/>
        <v>46.500480000000003</v>
      </c>
      <c r="M52" s="21">
        <f t="shared" si="10"/>
        <v>888.35292000000004</v>
      </c>
    </row>
    <row r="53" spans="1:13" ht="15.75" customHeight="1" x14ac:dyDescent="0.35">
      <c r="B53" s="21">
        <v>2</v>
      </c>
      <c r="C53" s="21">
        <f t="shared" ref="C53:C54" si="65">68.4</f>
        <v>68.400000000000006</v>
      </c>
      <c r="D53" s="21">
        <f t="shared" ref="D53:D54" si="66">(3.2*1.1)+(3.1*1.1)</f>
        <v>6.9300000000000015</v>
      </c>
      <c r="E53" s="21">
        <f t="shared" si="46"/>
        <v>4.32</v>
      </c>
      <c r="I53" s="21">
        <f t="shared" ref="I53:K53" si="67">C53*10.764</f>
        <v>736.25760000000002</v>
      </c>
      <c r="J53" s="21">
        <f t="shared" si="67"/>
        <v>74.594520000000017</v>
      </c>
      <c r="K53" s="21">
        <f t="shared" si="67"/>
        <v>46.500480000000003</v>
      </c>
      <c r="M53" s="21">
        <f t="shared" si="10"/>
        <v>857.35260000000005</v>
      </c>
    </row>
    <row r="54" spans="1:13" ht="15.75" customHeight="1" x14ac:dyDescent="0.35">
      <c r="B54" s="21">
        <v>3</v>
      </c>
      <c r="C54" s="21">
        <f t="shared" si="65"/>
        <v>68.400000000000006</v>
      </c>
      <c r="D54" s="21">
        <f t="shared" si="66"/>
        <v>6.9300000000000015</v>
      </c>
      <c r="E54" s="21">
        <f t="shared" si="46"/>
        <v>4.32</v>
      </c>
      <c r="I54" s="21">
        <f t="shared" ref="I54:K54" si="68">C54*10.764</f>
        <v>736.25760000000002</v>
      </c>
      <c r="J54" s="21">
        <f t="shared" si="68"/>
        <v>74.594520000000017</v>
      </c>
      <c r="K54" s="21">
        <f t="shared" si="68"/>
        <v>46.500480000000003</v>
      </c>
      <c r="M54" s="21">
        <f t="shared" si="10"/>
        <v>857.35260000000005</v>
      </c>
    </row>
    <row r="55" spans="1:13" ht="15.75" customHeight="1" x14ac:dyDescent="0.35">
      <c r="B55" s="21">
        <v>4</v>
      </c>
      <c r="C55" s="21">
        <f>69.84</f>
        <v>69.84</v>
      </c>
      <c r="D55" s="21">
        <f>(3.2*1.55)+(3.1*1.1)</f>
        <v>8.370000000000001</v>
      </c>
      <c r="E55" s="21">
        <f t="shared" si="46"/>
        <v>4.32</v>
      </c>
      <c r="I55" s="21">
        <f t="shared" ref="I55:K55" si="69">C55*10.764</f>
        <v>751.75775999999996</v>
      </c>
      <c r="J55" s="21">
        <f t="shared" si="69"/>
        <v>90.094680000000011</v>
      </c>
      <c r="K55" s="21">
        <f t="shared" si="69"/>
        <v>46.500480000000003</v>
      </c>
      <c r="M55" s="21">
        <f t="shared" si="10"/>
        <v>888.35292000000004</v>
      </c>
    </row>
    <row r="56" spans="1:13" ht="15.75" customHeight="1" x14ac:dyDescent="0.35">
      <c r="A56" s="21">
        <v>15</v>
      </c>
      <c r="B56" s="21">
        <v>1</v>
      </c>
      <c r="M56" s="21">
        <f>SUM(M2:M55)</f>
        <v>39526.780409999985</v>
      </c>
    </row>
    <row r="57" spans="1:13" ht="15.75" customHeight="1" x14ac:dyDescent="0.35">
      <c r="B57" s="21">
        <v>2</v>
      </c>
    </row>
    <row r="58" spans="1:13" ht="15.75" customHeight="1" x14ac:dyDescent="0.35">
      <c r="B58" s="21">
        <v>3</v>
      </c>
    </row>
    <row r="59" spans="1:13" ht="15.75" customHeight="1" x14ac:dyDescent="0.35">
      <c r="B59" s="21">
        <v>4</v>
      </c>
    </row>
    <row r="60" spans="1:13" ht="15.75" customHeight="1" x14ac:dyDescent="0.35">
      <c r="A60" s="21">
        <v>16</v>
      </c>
      <c r="B60" s="21">
        <v>1</v>
      </c>
    </row>
    <row r="61" spans="1:13" ht="15.75" customHeight="1" x14ac:dyDescent="0.35">
      <c r="B61" s="21">
        <v>2</v>
      </c>
    </row>
    <row r="62" spans="1:13" ht="15.75" customHeight="1" x14ac:dyDescent="0.35">
      <c r="B62" s="21">
        <v>3</v>
      </c>
    </row>
    <row r="63" spans="1:13" ht="15.75" customHeight="1" x14ac:dyDescent="0.35">
      <c r="B63" s="21">
        <v>4</v>
      </c>
    </row>
    <row r="64" spans="1:13" ht="15.75" customHeight="1" x14ac:dyDescent="0.35">
      <c r="B64" s="21">
        <v>1</v>
      </c>
    </row>
    <row r="65" spans="2:2" ht="15.75" customHeight="1" x14ac:dyDescent="0.35">
      <c r="B65" s="21">
        <v>2</v>
      </c>
    </row>
    <row r="66" spans="2:2" ht="15.75" customHeight="1" x14ac:dyDescent="0.35">
      <c r="B66" s="21">
        <v>3</v>
      </c>
    </row>
    <row r="67" spans="2:2" ht="15.75" customHeight="1" x14ac:dyDescent="0.35">
      <c r="B67" s="21">
        <v>4</v>
      </c>
    </row>
    <row r="68" spans="2:2" ht="15.75" customHeight="1" x14ac:dyDescent="0.35">
      <c r="B68" s="21">
        <v>1</v>
      </c>
    </row>
    <row r="69" spans="2:2" ht="15.75" customHeight="1" x14ac:dyDescent="0.35">
      <c r="B69" s="21">
        <v>2</v>
      </c>
    </row>
    <row r="70" spans="2:2" ht="15.75" customHeight="1" x14ac:dyDescent="0.35">
      <c r="B70" s="21">
        <v>3</v>
      </c>
    </row>
    <row r="71" spans="2:2" ht="15.75" customHeight="1" x14ac:dyDescent="0.35">
      <c r="B71" s="21">
        <v>4</v>
      </c>
    </row>
    <row r="72" spans="2:2" ht="15.75" customHeight="1" x14ac:dyDescent="0.35">
      <c r="B72" s="21">
        <v>1</v>
      </c>
    </row>
    <row r="73" spans="2:2" ht="15.75" customHeight="1" x14ac:dyDescent="0.35">
      <c r="B73" s="21">
        <v>2</v>
      </c>
    </row>
    <row r="74" spans="2:2" ht="15.75" customHeight="1" x14ac:dyDescent="0.35">
      <c r="B74" s="21">
        <v>3</v>
      </c>
    </row>
    <row r="75" spans="2:2" ht="15.75" customHeight="1" x14ac:dyDescent="0.35">
      <c r="B75" s="21">
        <v>4</v>
      </c>
    </row>
    <row r="76" spans="2:2" ht="15.75" customHeight="1" x14ac:dyDescent="0.35">
      <c r="B76" s="21">
        <v>1</v>
      </c>
    </row>
    <row r="77" spans="2:2" ht="15.75" customHeight="1" x14ac:dyDescent="0.35">
      <c r="B77" s="21">
        <v>2</v>
      </c>
    </row>
    <row r="78" spans="2:2" ht="15.75" customHeight="1" x14ac:dyDescent="0.35">
      <c r="B78" s="21">
        <v>3</v>
      </c>
    </row>
    <row r="79" spans="2:2" ht="15.75" customHeight="1" x14ac:dyDescent="0.35">
      <c r="B79" s="21">
        <v>4</v>
      </c>
    </row>
    <row r="80" spans="2:2" ht="15.75" customHeight="1" x14ac:dyDescent="0.35">
      <c r="B80" s="21">
        <v>1</v>
      </c>
    </row>
    <row r="81" spans="2:2" ht="15.75" customHeight="1" x14ac:dyDescent="0.35">
      <c r="B81" s="21">
        <v>2</v>
      </c>
    </row>
    <row r="82" spans="2:2" ht="15.75" customHeight="1" x14ac:dyDescent="0.35">
      <c r="B82" s="21">
        <v>3</v>
      </c>
    </row>
    <row r="83" spans="2:2" ht="15.75" customHeight="1" x14ac:dyDescent="0.35">
      <c r="B83" s="21">
        <v>4</v>
      </c>
    </row>
    <row r="84" spans="2:2" ht="15.75" customHeight="1" x14ac:dyDescent="0.35">
      <c r="B84" s="21">
        <v>1</v>
      </c>
    </row>
    <row r="85" spans="2:2" ht="15.75" customHeight="1" x14ac:dyDescent="0.35">
      <c r="B85" s="21">
        <v>2</v>
      </c>
    </row>
    <row r="86" spans="2:2" ht="15.75" customHeight="1" x14ac:dyDescent="0.35">
      <c r="B86" s="21">
        <v>3</v>
      </c>
    </row>
    <row r="87" spans="2:2" ht="15.75" customHeight="1" x14ac:dyDescent="0.35">
      <c r="B87" s="21">
        <v>4</v>
      </c>
    </row>
    <row r="88" spans="2:2" ht="15.75" customHeight="1" x14ac:dyDescent="0.3"/>
    <row r="89" spans="2:2" ht="15.75" customHeight="1" x14ac:dyDescent="0.3"/>
    <row r="90" spans="2:2" ht="15.75" customHeight="1" x14ac:dyDescent="0.3"/>
    <row r="91" spans="2:2" ht="15.75" customHeight="1" x14ac:dyDescent="0.3"/>
    <row r="92" spans="2:2" ht="15.75" customHeight="1" x14ac:dyDescent="0.3"/>
    <row r="93" spans="2:2" ht="15.75" customHeight="1" x14ac:dyDescent="0.3"/>
    <row r="94" spans="2:2" ht="15.75" customHeight="1" x14ac:dyDescent="0.3"/>
    <row r="95" spans="2:2" ht="15.75" customHeight="1" x14ac:dyDescent="0.3"/>
    <row r="96" spans="2:2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C7C-9CB0-4222-AEF2-2E01F0FD1FB0}">
  <dimension ref="A1:M998"/>
  <sheetViews>
    <sheetView topLeftCell="I1" workbookViewId="0">
      <selection activeCell="B89" sqref="B89"/>
    </sheetView>
  </sheetViews>
  <sheetFormatPr defaultColWidth="12.58203125" defaultRowHeight="14" x14ac:dyDescent="0.3"/>
  <cols>
    <col min="1" max="1" width="3.83203125" style="52" customWidth="1"/>
    <col min="2" max="2" width="18" style="58" customWidth="1"/>
    <col min="3" max="3" width="8.83203125" style="52" bestFit="1" customWidth="1"/>
    <col min="4" max="4" width="14" style="92" bestFit="1" customWidth="1"/>
    <col min="5" max="5" width="9.5" style="58" bestFit="1" customWidth="1"/>
    <col min="6" max="6" width="11.25" style="52" bestFit="1" customWidth="1"/>
    <col min="7" max="7" width="16.4140625" style="52" bestFit="1" customWidth="1"/>
    <col min="8" max="8" width="14.5" style="52" customWidth="1"/>
    <col min="9" max="9" width="15.25" style="52" customWidth="1"/>
    <col min="10" max="10" width="6" style="52" bestFit="1" customWidth="1"/>
    <col min="11" max="11" width="18.33203125" style="52" bestFit="1" customWidth="1"/>
    <col min="12" max="12" width="13.33203125" style="52" bestFit="1" customWidth="1"/>
    <col min="13" max="13" width="7.33203125" style="52" bestFit="1" customWidth="1"/>
    <col min="14" max="18" width="7.58203125" style="52" customWidth="1"/>
    <col min="19" max="16384" width="12.58203125" style="52"/>
  </cols>
  <sheetData>
    <row r="1" spans="1:13" ht="14.5" x14ac:dyDescent="0.35">
      <c r="A1" s="186" t="s">
        <v>44</v>
      </c>
      <c r="B1" s="186"/>
      <c r="C1" s="186"/>
      <c r="D1" s="186"/>
      <c r="E1" s="186"/>
      <c r="F1" s="186"/>
      <c r="G1" s="186"/>
      <c r="H1" s="53"/>
      <c r="I1" s="53"/>
      <c r="J1" s="184" t="s">
        <v>44</v>
      </c>
      <c r="K1" s="184"/>
      <c r="L1" s="184"/>
      <c r="M1" s="184"/>
    </row>
    <row r="2" spans="1:13" s="92" customFormat="1" ht="28" x14ac:dyDescent="0.35">
      <c r="A2" s="63" t="s">
        <v>27</v>
      </c>
      <c r="B2" s="63" t="s">
        <v>45</v>
      </c>
      <c r="C2" s="63" t="s">
        <v>32</v>
      </c>
      <c r="D2" s="63" t="s">
        <v>105</v>
      </c>
      <c r="E2" s="64" t="s">
        <v>36</v>
      </c>
      <c r="F2" s="180" t="s">
        <v>234</v>
      </c>
      <c r="G2" s="180" t="s">
        <v>235</v>
      </c>
      <c r="H2" s="181"/>
      <c r="I2" s="181"/>
      <c r="J2" s="62" t="s">
        <v>27</v>
      </c>
      <c r="K2" s="62" t="s">
        <v>36</v>
      </c>
      <c r="L2" s="182"/>
      <c r="M2" s="182" t="s">
        <v>101</v>
      </c>
    </row>
    <row r="3" spans="1:13" ht="15" customHeight="1" x14ac:dyDescent="0.35">
      <c r="A3" s="93">
        <v>1</v>
      </c>
      <c r="B3" s="190" t="s">
        <v>74</v>
      </c>
      <c r="C3" s="187">
        <v>45013</v>
      </c>
      <c r="D3" s="183" t="s">
        <v>106</v>
      </c>
      <c r="E3" s="94" t="s">
        <v>33</v>
      </c>
      <c r="F3" s="65">
        <v>6482700</v>
      </c>
      <c r="G3" s="65">
        <f>F3</f>
        <v>6482700</v>
      </c>
      <c r="H3" s="53"/>
      <c r="I3" s="53"/>
      <c r="J3" s="61">
        <v>1</v>
      </c>
      <c r="K3" s="89" t="s">
        <v>100</v>
      </c>
      <c r="L3" s="54">
        <v>24</v>
      </c>
      <c r="M3" s="54" t="s">
        <v>71</v>
      </c>
    </row>
    <row r="4" spans="1:13" ht="14.5" x14ac:dyDescent="0.35">
      <c r="A4" s="93">
        <v>2</v>
      </c>
      <c r="B4" s="189"/>
      <c r="C4" s="189"/>
      <c r="D4" s="183"/>
      <c r="E4" s="191" t="s">
        <v>34</v>
      </c>
      <c r="F4" s="65">
        <v>30000</v>
      </c>
      <c r="G4" s="65">
        <f t="shared" ref="G4:G11" si="0">F4</f>
        <v>30000</v>
      </c>
      <c r="H4" s="53"/>
      <c r="I4" s="53"/>
      <c r="J4" s="61">
        <v>2</v>
      </c>
      <c r="K4" s="90" t="s">
        <v>102</v>
      </c>
      <c r="L4" s="54">
        <v>3400000</v>
      </c>
      <c r="M4" s="54" t="s">
        <v>73</v>
      </c>
    </row>
    <row r="5" spans="1:13" ht="14.5" x14ac:dyDescent="0.35">
      <c r="A5" s="93">
        <v>3</v>
      </c>
      <c r="B5" s="189"/>
      <c r="C5" s="189"/>
      <c r="D5" s="183"/>
      <c r="E5" s="189"/>
      <c r="F5" s="65">
        <v>2000</v>
      </c>
      <c r="G5" s="65">
        <f t="shared" si="0"/>
        <v>2000</v>
      </c>
      <c r="H5" s="53"/>
      <c r="I5" s="53"/>
      <c r="J5" s="61">
        <v>3</v>
      </c>
      <c r="K5" s="90" t="s">
        <v>103</v>
      </c>
      <c r="L5" s="54">
        <v>80000000</v>
      </c>
      <c r="M5" s="54" t="s">
        <v>73</v>
      </c>
    </row>
    <row r="6" spans="1:13" ht="14.5" x14ac:dyDescent="0.35">
      <c r="A6" s="93">
        <v>4</v>
      </c>
      <c r="B6" s="188" t="s">
        <v>47</v>
      </c>
      <c r="C6" s="187">
        <v>45013</v>
      </c>
      <c r="D6" s="183" t="s">
        <v>131</v>
      </c>
      <c r="E6" s="189" t="s">
        <v>34</v>
      </c>
      <c r="F6" s="65">
        <v>100</v>
      </c>
      <c r="G6" s="65">
        <f t="shared" si="0"/>
        <v>100</v>
      </c>
      <c r="H6" s="53"/>
      <c r="I6" s="53"/>
      <c r="J6" s="192" t="s">
        <v>26</v>
      </c>
      <c r="K6" s="193"/>
      <c r="L6" s="60">
        <f>L5</f>
        <v>80000000</v>
      </c>
      <c r="M6" s="60" t="s">
        <v>73</v>
      </c>
    </row>
    <row r="7" spans="1:13" ht="14.5" x14ac:dyDescent="0.35">
      <c r="A7" s="93">
        <v>5</v>
      </c>
      <c r="B7" s="188"/>
      <c r="C7" s="187"/>
      <c r="D7" s="183"/>
      <c r="E7" s="189"/>
      <c r="F7" s="65">
        <v>840</v>
      </c>
      <c r="G7" s="65">
        <f t="shared" si="0"/>
        <v>840</v>
      </c>
      <c r="H7" s="53"/>
      <c r="I7" s="53"/>
      <c r="J7" s="53"/>
      <c r="K7" s="53"/>
    </row>
    <row r="8" spans="1:13" ht="14.5" x14ac:dyDescent="0.35">
      <c r="A8" s="93">
        <v>6</v>
      </c>
      <c r="B8" s="188"/>
      <c r="C8" s="187"/>
      <c r="D8" s="183"/>
      <c r="E8" s="95" t="s">
        <v>33</v>
      </c>
      <c r="F8" s="65">
        <v>500</v>
      </c>
      <c r="G8" s="65">
        <f t="shared" si="0"/>
        <v>500</v>
      </c>
      <c r="H8" s="53"/>
      <c r="I8" s="53"/>
      <c r="J8" s="53"/>
      <c r="K8" s="53"/>
    </row>
    <row r="9" spans="1:13" ht="14.5" x14ac:dyDescent="0.35">
      <c r="A9" s="93">
        <v>7</v>
      </c>
      <c r="B9" s="188" t="s">
        <v>104</v>
      </c>
      <c r="C9" s="187">
        <v>45189</v>
      </c>
      <c r="D9" s="183" t="s">
        <v>107</v>
      </c>
      <c r="E9" s="94" t="s">
        <v>33</v>
      </c>
      <c r="F9" s="65">
        <v>100</v>
      </c>
      <c r="G9" s="65">
        <f t="shared" si="0"/>
        <v>100</v>
      </c>
      <c r="H9" s="53"/>
      <c r="I9" s="53"/>
      <c r="J9" s="53"/>
      <c r="K9" s="53"/>
    </row>
    <row r="10" spans="1:13" ht="14.5" x14ac:dyDescent="0.35">
      <c r="A10" s="93">
        <v>8</v>
      </c>
      <c r="B10" s="188"/>
      <c r="C10" s="187"/>
      <c r="D10" s="183"/>
      <c r="E10" s="191" t="s">
        <v>34</v>
      </c>
      <c r="F10" s="65">
        <v>1000</v>
      </c>
      <c r="G10" s="65">
        <f t="shared" si="0"/>
        <v>1000</v>
      </c>
      <c r="H10" s="53"/>
      <c r="I10" s="53"/>
      <c r="J10" s="53"/>
      <c r="K10" s="53"/>
    </row>
    <row r="11" spans="1:13" ht="14.5" x14ac:dyDescent="0.35">
      <c r="A11" s="93">
        <v>9</v>
      </c>
      <c r="B11" s="188"/>
      <c r="C11" s="187"/>
      <c r="D11" s="183"/>
      <c r="E11" s="189"/>
      <c r="F11" s="65">
        <v>1500</v>
      </c>
      <c r="G11" s="65">
        <f t="shared" si="0"/>
        <v>1500</v>
      </c>
      <c r="H11" s="53"/>
      <c r="I11" s="53"/>
      <c r="J11" s="53"/>
      <c r="K11" s="53"/>
    </row>
    <row r="12" spans="1:13" ht="14.5" x14ac:dyDescent="0.35">
      <c r="A12" s="93">
        <v>10</v>
      </c>
      <c r="B12" s="188" t="s">
        <v>104</v>
      </c>
      <c r="C12" s="187">
        <v>45191</v>
      </c>
      <c r="D12" s="183" t="s">
        <v>108</v>
      </c>
      <c r="E12" s="94" t="s">
        <v>33</v>
      </c>
      <c r="F12" s="65">
        <v>1300</v>
      </c>
      <c r="G12" s="65">
        <f t="shared" ref="G12:G14" si="1">F12</f>
        <v>1300</v>
      </c>
      <c r="H12" s="53"/>
      <c r="I12" s="53"/>
      <c r="J12" s="53"/>
      <c r="K12" s="53"/>
    </row>
    <row r="13" spans="1:13" ht="14.5" x14ac:dyDescent="0.35">
      <c r="A13" s="93">
        <v>11</v>
      </c>
      <c r="B13" s="188"/>
      <c r="C13" s="187"/>
      <c r="D13" s="183"/>
      <c r="E13" s="191" t="s">
        <v>34</v>
      </c>
      <c r="F13" s="65">
        <v>1000</v>
      </c>
      <c r="G13" s="65">
        <f t="shared" si="1"/>
        <v>1000</v>
      </c>
      <c r="H13" s="53"/>
      <c r="I13" s="53"/>
      <c r="J13" s="53"/>
      <c r="K13" s="53"/>
    </row>
    <row r="14" spans="1:13" ht="14.5" x14ac:dyDescent="0.35">
      <c r="A14" s="93">
        <v>12</v>
      </c>
      <c r="B14" s="188"/>
      <c r="C14" s="187"/>
      <c r="D14" s="183"/>
      <c r="E14" s="189"/>
      <c r="F14" s="65">
        <v>1560</v>
      </c>
      <c r="G14" s="65">
        <f t="shared" si="1"/>
        <v>1560</v>
      </c>
      <c r="H14" s="53"/>
      <c r="I14" s="53"/>
      <c r="J14" s="53"/>
      <c r="K14" s="53"/>
    </row>
    <row r="15" spans="1:13" ht="14.5" x14ac:dyDescent="0.35">
      <c r="A15" s="93">
        <v>13</v>
      </c>
      <c r="B15" s="188" t="s">
        <v>104</v>
      </c>
      <c r="C15" s="187">
        <v>45230</v>
      </c>
      <c r="D15" s="183" t="s">
        <v>109</v>
      </c>
      <c r="E15" s="94" t="s">
        <v>33</v>
      </c>
      <c r="F15" s="65">
        <v>100</v>
      </c>
      <c r="G15" s="65">
        <f t="shared" ref="G15:G17" si="2">F15</f>
        <v>100</v>
      </c>
      <c r="H15" s="53"/>
      <c r="I15" s="53"/>
      <c r="J15" s="53"/>
      <c r="K15" s="53"/>
    </row>
    <row r="16" spans="1:13" ht="14.5" x14ac:dyDescent="0.35">
      <c r="A16" s="93">
        <v>14</v>
      </c>
      <c r="B16" s="188"/>
      <c r="C16" s="187"/>
      <c r="D16" s="183"/>
      <c r="E16" s="191" t="s">
        <v>34</v>
      </c>
      <c r="F16" s="65">
        <v>1000</v>
      </c>
      <c r="G16" s="65">
        <f t="shared" si="2"/>
        <v>1000</v>
      </c>
      <c r="H16" s="53"/>
      <c r="I16" s="53"/>
      <c r="J16" s="53"/>
      <c r="K16" s="53"/>
    </row>
    <row r="17" spans="1:11" ht="14.5" x14ac:dyDescent="0.35">
      <c r="A17" s="93">
        <v>15</v>
      </c>
      <c r="B17" s="188"/>
      <c r="C17" s="187"/>
      <c r="D17" s="183"/>
      <c r="E17" s="189"/>
      <c r="F17" s="65">
        <v>1900</v>
      </c>
      <c r="G17" s="65">
        <f t="shared" si="2"/>
        <v>1900</v>
      </c>
      <c r="H17" s="53"/>
      <c r="I17" s="53"/>
      <c r="J17" s="53"/>
      <c r="K17" s="53"/>
    </row>
    <row r="18" spans="1:11" ht="14.5" x14ac:dyDescent="0.35">
      <c r="A18" s="93">
        <v>16</v>
      </c>
      <c r="B18" s="188" t="s">
        <v>104</v>
      </c>
      <c r="C18" s="187">
        <v>45189</v>
      </c>
      <c r="D18" s="183" t="s">
        <v>110</v>
      </c>
      <c r="E18" s="94" t="s">
        <v>33</v>
      </c>
      <c r="F18" s="65">
        <v>100</v>
      </c>
      <c r="G18" s="65">
        <f t="shared" ref="G18:G20" si="3">F18</f>
        <v>100</v>
      </c>
      <c r="H18" s="53"/>
      <c r="I18" s="53"/>
      <c r="J18" s="53"/>
      <c r="K18" s="53"/>
    </row>
    <row r="19" spans="1:11" ht="14.5" x14ac:dyDescent="0.35">
      <c r="A19" s="93">
        <v>17</v>
      </c>
      <c r="B19" s="188"/>
      <c r="C19" s="187"/>
      <c r="D19" s="183"/>
      <c r="E19" s="191" t="s">
        <v>34</v>
      </c>
      <c r="F19" s="65">
        <v>1000</v>
      </c>
      <c r="G19" s="65">
        <f t="shared" si="3"/>
        <v>1000</v>
      </c>
      <c r="H19" s="53"/>
      <c r="I19" s="53"/>
      <c r="J19" s="53"/>
      <c r="K19" s="53"/>
    </row>
    <row r="20" spans="1:11" ht="14.5" x14ac:dyDescent="0.35">
      <c r="A20" s="93">
        <v>18</v>
      </c>
      <c r="B20" s="188"/>
      <c r="C20" s="187"/>
      <c r="D20" s="183"/>
      <c r="E20" s="189"/>
      <c r="F20" s="65">
        <v>1560</v>
      </c>
      <c r="G20" s="65">
        <f t="shared" si="3"/>
        <v>1560</v>
      </c>
      <c r="H20" s="53"/>
      <c r="I20" s="53"/>
      <c r="J20" s="53"/>
      <c r="K20" s="53"/>
    </row>
    <row r="21" spans="1:11" ht="14.5" x14ac:dyDescent="0.35">
      <c r="A21" s="93">
        <v>19</v>
      </c>
      <c r="B21" s="188" t="s">
        <v>104</v>
      </c>
      <c r="C21" s="187">
        <v>45191</v>
      </c>
      <c r="D21" s="183" t="s">
        <v>111</v>
      </c>
      <c r="E21" s="94" t="s">
        <v>33</v>
      </c>
      <c r="F21" s="65">
        <v>1300</v>
      </c>
      <c r="G21" s="65">
        <f t="shared" ref="G21:G23" si="4">F21</f>
        <v>1300</v>
      </c>
      <c r="H21" s="53"/>
      <c r="I21" s="53"/>
      <c r="J21" s="53"/>
      <c r="K21" s="53"/>
    </row>
    <row r="22" spans="1:11" ht="14.5" x14ac:dyDescent="0.35">
      <c r="A22" s="93">
        <v>20</v>
      </c>
      <c r="B22" s="188"/>
      <c r="C22" s="187"/>
      <c r="D22" s="183"/>
      <c r="E22" s="191" t="s">
        <v>34</v>
      </c>
      <c r="F22" s="65">
        <v>1000</v>
      </c>
      <c r="G22" s="65">
        <f t="shared" si="4"/>
        <v>1000</v>
      </c>
      <c r="H22" s="53"/>
      <c r="I22" s="53"/>
      <c r="J22" s="53"/>
      <c r="K22" s="53"/>
    </row>
    <row r="23" spans="1:11" ht="14.5" x14ac:dyDescent="0.35">
      <c r="A23" s="93">
        <v>21</v>
      </c>
      <c r="B23" s="188"/>
      <c r="C23" s="187"/>
      <c r="D23" s="183"/>
      <c r="E23" s="189"/>
      <c r="F23" s="65">
        <v>1500</v>
      </c>
      <c r="G23" s="65">
        <f t="shared" si="4"/>
        <v>1500</v>
      </c>
      <c r="H23" s="53"/>
      <c r="I23" s="53"/>
      <c r="J23" s="53"/>
      <c r="K23" s="53"/>
    </row>
    <row r="24" spans="1:11" ht="14.5" x14ac:dyDescent="0.35">
      <c r="A24" s="93">
        <v>22</v>
      </c>
      <c r="B24" s="188" t="s">
        <v>104</v>
      </c>
      <c r="C24" s="187">
        <v>45189</v>
      </c>
      <c r="D24" s="183" t="s">
        <v>112</v>
      </c>
      <c r="E24" s="94" t="s">
        <v>33</v>
      </c>
      <c r="F24" s="65">
        <v>1300</v>
      </c>
      <c r="G24" s="65">
        <f t="shared" ref="G24:G26" si="5">F24</f>
        <v>1300</v>
      </c>
      <c r="H24" s="53"/>
      <c r="I24" s="53"/>
      <c r="J24" s="53"/>
      <c r="K24" s="53"/>
    </row>
    <row r="25" spans="1:11" ht="14.5" x14ac:dyDescent="0.35">
      <c r="A25" s="93">
        <v>23</v>
      </c>
      <c r="B25" s="188"/>
      <c r="C25" s="187"/>
      <c r="D25" s="183"/>
      <c r="E25" s="191" t="s">
        <v>34</v>
      </c>
      <c r="F25" s="65">
        <v>1000</v>
      </c>
      <c r="G25" s="65">
        <f t="shared" si="5"/>
        <v>1000</v>
      </c>
      <c r="H25" s="53"/>
      <c r="I25" s="53"/>
      <c r="J25" s="53"/>
      <c r="K25" s="53"/>
    </row>
    <row r="26" spans="1:11" ht="14.5" x14ac:dyDescent="0.35">
      <c r="A26" s="93">
        <v>24</v>
      </c>
      <c r="B26" s="188"/>
      <c r="C26" s="187"/>
      <c r="D26" s="183"/>
      <c r="E26" s="189"/>
      <c r="F26" s="65">
        <v>1500</v>
      </c>
      <c r="G26" s="65">
        <f t="shared" si="5"/>
        <v>1500</v>
      </c>
      <c r="H26" s="53"/>
      <c r="I26" s="53"/>
      <c r="J26" s="53"/>
      <c r="K26" s="53"/>
    </row>
    <row r="27" spans="1:11" ht="14.5" x14ac:dyDescent="0.35">
      <c r="A27" s="93">
        <v>25</v>
      </c>
      <c r="B27" s="188" t="s">
        <v>104</v>
      </c>
      <c r="C27" s="187">
        <v>45191</v>
      </c>
      <c r="D27" s="183" t="s">
        <v>113</v>
      </c>
      <c r="E27" s="94" t="s">
        <v>33</v>
      </c>
      <c r="F27" s="65">
        <v>100</v>
      </c>
      <c r="G27" s="65">
        <f t="shared" ref="G27:G29" si="6">F27</f>
        <v>100</v>
      </c>
      <c r="H27" s="53"/>
      <c r="I27" s="53"/>
      <c r="J27" s="53"/>
      <c r="K27" s="53"/>
    </row>
    <row r="28" spans="1:11" ht="14.5" x14ac:dyDescent="0.35">
      <c r="A28" s="93">
        <v>26</v>
      </c>
      <c r="B28" s="188"/>
      <c r="C28" s="187"/>
      <c r="D28" s="183"/>
      <c r="E28" s="191" t="s">
        <v>34</v>
      </c>
      <c r="F28" s="65">
        <v>1000</v>
      </c>
      <c r="G28" s="65">
        <f t="shared" si="6"/>
        <v>1000</v>
      </c>
      <c r="H28" s="53"/>
      <c r="I28" s="53"/>
      <c r="J28" s="53"/>
      <c r="K28" s="53"/>
    </row>
    <row r="29" spans="1:11" ht="14.5" x14ac:dyDescent="0.35">
      <c r="A29" s="93">
        <v>27</v>
      </c>
      <c r="B29" s="188"/>
      <c r="C29" s="187"/>
      <c r="D29" s="183"/>
      <c r="E29" s="189"/>
      <c r="F29" s="65">
        <v>1520</v>
      </c>
      <c r="G29" s="65">
        <f t="shared" si="6"/>
        <v>1520</v>
      </c>
      <c r="H29" s="53"/>
      <c r="I29" s="53"/>
      <c r="J29" s="53"/>
      <c r="K29" s="53"/>
    </row>
    <row r="30" spans="1:11" ht="14.5" x14ac:dyDescent="0.35">
      <c r="A30" s="93">
        <v>28</v>
      </c>
      <c r="B30" s="188" t="s">
        <v>104</v>
      </c>
      <c r="C30" s="187">
        <v>45191</v>
      </c>
      <c r="D30" s="183" t="s">
        <v>114</v>
      </c>
      <c r="E30" s="94" t="s">
        <v>33</v>
      </c>
      <c r="F30" s="65">
        <v>1300</v>
      </c>
      <c r="G30" s="65">
        <f t="shared" ref="G30:G32" si="7">F30</f>
        <v>1300</v>
      </c>
      <c r="H30" s="53"/>
      <c r="I30" s="53"/>
      <c r="J30" s="53"/>
      <c r="K30" s="53"/>
    </row>
    <row r="31" spans="1:11" ht="14.5" x14ac:dyDescent="0.35">
      <c r="A31" s="93">
        <v>29</v>
      </c>
      <c r="B31" s="188"/>
      <c r="C31" s="187"/>
      <c r="D31" s="183"/>
      <c r="E31" s="191" t="s">
        <v>34</v>
      </c>
      <c r="F31" s="65">
        <v>1000</v>
      </c>
      <c r="G31" s="65">
        <f t="shared" si="7"/>
        <v>1000</v>
      </c>
      <c r="H31" s="53"/>
      <c r="I31" s="53"/>
      <c r="J31" s="53"/>
      <c r="K31" s="53"/>
    </row>
    <row r="32" spans="1:11" ht="14.5" x14ac:dyDescent="0.35">
      <c r="A32" s="93">
        <v>30</v>
      </c>
      <c r="B32" s="188"/>
      <c r="C32" s="187"/>
      <c r="D32" s="183"/>
      <c r="E32" s="189"/>
      <c r="F32" s="65">
        <v>1600</v>
      </c>
      <c r="G32" s="65">
        <f t="shared" si="7"/>
        <v>1600</v>
      </c>
      <c r="H32" s="53"/>
      <c r="I32" s="53"/>
      <c r="J32" s="53"/>
      <c r="K32" s="53"/>
    </row>
    <row r="33" spans="1:11" ht="14.5" x14ac:dyDescent="0.35">
      <c r="A33" s="93">
        <v>31</v>
      </c>
      <c r="B33" s="188" t="s">
        <v>104</v>
      </c>
      <c r="C33" s="187">
        <v>45189</v>
      </c>
      <c r="D33" s="183" t="s">
        <v>115</v>
      </c>
      <c r="E33" s="94" t="s">
        <v>33</v>
      </c>
      <c r="F33" s="65">
        <v>1300</v>
      </c>
      <c r="G33" s="65">
        <f t="shared" ref="G33:G35" si="8">F33</f>
        <v>1300</v>
      </c>
      <c r="H33" s="53"/>
      <c r="I33" s="53"/>
      <c r="J33" s="53"/>
      <c r="K33" s="53"/>
    </row>
    <row r="34" spans="1:11" ht="14.5" x14ac:dyDescent="0.35">
      <c r="A34" s="93">
        <v>32</v>
      </c>
      <c r="B34" s="188"/>
      <c r="C34" s="187"/>
      <c r="D34" s="183"/>
      <c r="E34" s="191" t="s">
        <v>34</v>
      </c>
      <c r="F34" s="65">
        <v>1000</v>
      </c>
      <c r="G34" s="65">
        <f t="shared" si="8"/>
        <v>1000</v>
      </c>
      <c r="H34" s="53"/>
      <c r="I34" s="53"/>
      <c r="J34" s="53"/>
      <c r="K34" s="53"/>
    </row>
    <row r="35" spans="1:11" ht="14.5" x14ac:dyDescent="0.35">
      <c r="A35" s="93">
        <v>33</v>
      </c>
      <c r="B35" s="188"/>
      <c r="C35" s="187"/>
      <c r="D35" s="183"/>
      <c r="E35" s="189"/>
      <c r="F35" s="65">
        <v>1520</v>
      </c>
      <c r="G35" s="65">
        <f t="shared" si="8"/>
        <v>1520</v>
      </c>
      <c r="H35" s="53"/>
      <c r="I35" s="53"/>
      <c r="J35" s="53"/>
      <c r="K35" s="53"/>
    </row>
    <row r="36" spans="1:11" ht="14.5" x14ac:dyDescent="0.35">
      <c r="A36" s="93">
        <v>34</v>
      </c>
      <c r="B36" s="188" t="s">
        <v>104</v>
      </c>
      <c r="C36" s="187">
        <v>45189</v>
      </c>
      <c r="D36" s="183" t="s">
        <v>116</v>
      </c>
      <c r="E36" s="94" t="s">
        <v>33</v>
      </c>
      <c r="F36" s="65">
        <v>100</v>
      </c>
      <c r="G36" s="65">
        <f t="shared" ref="G36:G38" si="9">F36</f>
        <v>100</v>
      </c>
      <c r="H36" s="53"/>
      <c r="I36" s="53"/>
      <c r="J36" s="53"/>
      <c r="K36" s="53"/>
    </row>
    <row r="37" spans="1:11" ht="14.5" x14ac:dyDescent="0.35">
      <c r="A37" s="93">
        <v>35</v>
      </c>
      <c r="B37" s="188"/>
      <c r="C37" s="187"/>
      <c r="D37" s="183"/>
      <c r="E37" s="191" t="s">
        <v>34</v>
      </c>
      <c r="F37" s="65">
        <v>1000</v>
      </c>
      <c r="G37" s="65">
        <f t="shared" si="9"/>
        <v>1000</v>
      </c>
      <c r="H37" s="53"/>
      <c r="I37" s="53"/>
      <c r="J37" s="53"/>
      <c r="K37" s="53"/>
    </row>
    <row r="38" spans="1:11" ht="14.5" x14ac:dyDescent="0.35">
      <c r="A38" s="93">
        <v>36</v>
      </c>
      <c r="B38" s="188"/>
      <c r="C38" s="187"/>
      <c r="D38" s="183"/>
      <c r="E38" s="189"/>
      <c r="F38" s="65">
        <v>1500</v>
      </c>
      <c r="G38" s="65">
        <f t="shared" si="9"/>
        <v>1500</v>
      </c>
      <c r="H38" s="53"/>
      <c r="I38" s="53"/>
      <c r="J38" s="53"/>
      <c r="K38" s="53"/>
    </row>
    <row r="39" spans="1:11" ht="14.5" x14ac:dyDescent="0.35">
      <c r="A39" s="93">
        <v>37</v>
      </c>
      <c r="B39" s="188" t="s">
        <v>104</v>
      </c>
      <c r="C39" s="187">
        <v>45189</v>
      </c>
      <c r="D39" s="183" t="s">
        <v>117</v>
      </c>
      <c r="E39" s="94" t="s">
        <v>33</v>
      </c>
      <c r="F39" s="65">
        <v>1300</v>
      </c>
      <c r="G39" s="65">
        <f t="shared" ref="G39:G41" si="10">F39</f>
        <v>1300</v>
      </c>
      <c r="H39" s="53"/>
      <c r="I39" s="53"/>
      <c r="J39" s="53"/>
      <c r="K39" s="53"/>
    </row>
    <row r="40" spans="1:11" ht="14.5" x14ac:dyDescent="0.35">
      <c r="A40" s="93">
        <v>38</v>
      </c>
      <c r="B40" s="188"/>
      <c r="C40" s="187"/>
      <c r="D40" s="183"/>
      <c r="E40" s="191" t="s">
        <v>34</v>
      </c>
      <c r="F40" s="65">
        <v>1000</v>
      </c>
      <c r="G40" s="65">
        <f t="shared" si="10"/>
        <v>1000</v>
      </c>
      <c r="H40" s="53"/>
      <c r="I40" s="53"/>
      <c r="J40" s="53"/>
      <c r="K40" s="53"/>
    </row>
    <row r="41" spans="1:11" ht="14.5" x14ac:dyDescent="0.35">
      <c r="A41" s="93">
        <v>39</v>
      </c>
      <c r="B41" s="188"/>
      <c r="C41" s="187"/>
      <c r="D41" s="183"/>
      <c r="E41" s="189"/>
      <c r="F41" s="65">
        <v>1600</v>
      </c>
      <c r="G41" s="65">
        <f t="shared" si="10"/>
        <v>1600</v>
      </c>
      <c r="H41" s="53"/>
      <c r="I41" s="53"/>
      <c r="J41" s="53"/>
      <c r="K41" s="53"/>
    </row>
    <row r="42" spans="1:11" ht="14.5" x14ac:dyDescent="0.35">
      <c r="A42" s="93">
        <v>40</v>
      </c>
      <c r="B42" s="188" t="s">
        <v>104</v>
      </c>
      <c r="C42" s="187">
        <v>45230</v>
      </c>
      <c r="D42" s="183" t="s">
        <v>118</v>
      </c>
      <c r="E42" s="94" t="s">
        <v>33</v>
      </c>
      <c r="F42" s="65">
        <v>1300</v>
      </c>
      <c r="G42" s="65">
        <f t="shared" ref="G42:G44" si="11">F42</f>
        <v>1300</v>
      </c>
      <c r="H42" s="53"/>
      <c r="I42" s="53"/>
      <c r="J42" s="53"/>
      <c r="K42" s="53"/>
    </row>
    <row r="43" spans="1:11" ht="14.5" x14ac:dyDescent="0.35">
      <c r="A43" s="93">
        <v>41</v>
      </c>
      <c r="B43" s="188"/>
      <c r="C43" s="187"/>
      <c r="D43" s="183"/>
      <c r="E43" s="191" t="s">
        <v>34</v>
      </c>
      <c r="F43" s="65">
        <v>1000</v>
      </c>
      <c r="G43" s="65">
        <f t="shared" si="11"/>
        <v>1000</v>
      </c>
      <c r="H43" s="53"/>
      <c r="I43" s="53"/>
      <c r="J43" s="53"/>
      <c r="K43" s="53"/>
    </row>
    <row r="44" spans="1:11" ht="14.5" x14ac:dyDescent="0.35">
      <c r="A44" s="93">
        <v>42</v>
      </c>
      <c r="B44" s="188"/>
      <c r="C44" s="187"/>
      <c r="D44" s="183"/>
      <c r="E44" s="189"/>
      <c r="F44" s="65">
        <v>1760</v>
      </c>
      <c r="G44" s="65">
        <f t="shared" si="11"/>
        <v>1760</v>
      </c>
      <c r="H44" s="53"/>
      <c r="I44" s="53"/>
      <c r="J44" s="53"/>
      <c r="K44" s="53"/>
    </row>
    <row r="45" spans="1:11" ht="14.5" x14ac:dyDescent="0.35">
      <c r="A45" s="93">
        <v>43</v>
      </c>
      <c r="B45" s="188" t="s">
        <v>104</v>
      </c>
      <c r="C45" s="187">
        <v>45194</v>
      </c>
      <c r="D45" s="183" t="s">
        <v>119</v>
      </c>
      <c r="E45" s="94" t="s">
        <v>33</v>
      </c>
      <c r="F45" s="65">
        <v>1300</v>
      </c>
      <c r="G45" s="65">
        <f t="shared" ref="G45:G47" si="12">F45</f>
        <v>1300</v>
      </c>
      <c r="H45" s="53"/>
      <c r="I45" s="53"/>
      <c r="J45" s="53"/>
      <c r="K45" s="53"/>
    </row>
    <row r="46" spans="1:11" ht="14.5" x14ac:dyDescent="0.35">
      <c r="A46" s="93">
        <v>44</v>
      </c>
      <c r="B46" s="188"/>
      <c r="C46" s="187"/>
      <c r="D46" s="183"/>
      <c r="E46" s="191" t="s">
        <v>34</v>
      </c>
      <c r="F46" s="65">
        <v>1000</v>
      </c>
      <c r="G46" s="65">
        <f t="shared" si="12"/>
        <v>1000</v>
      </c>
      <c r="H46" s="53"/>
      <c r="I46" s="53"/>
      <c r="J46" s="53"/>
      <c r="K46" s="53"/>
    </row>
    <row r="47" spans="1:11" ht="14.5" x14ac:dyDescent="0.35">
      <c r="A47" s="93">
        <v>45</v>
      </c>
      <c r="B47" s="188"/>
      <c r="C47" s="187"/>
      <c r="D47" s="183"/>
      <c r="E47" s="189"/>
      <c r="F47" s="65">
        <v>1500</v>
      </c>
      <c r="G47" s="65">
        <f t="shared" si="12"/>
        <v>1500</v>
      </c>
      <c r="H47" s="53"/>
      <c r="I47" s="53"/>
      <c r="J47" s="53"/>
      <c r="K47" s="53"/>
    </row>
    <row r="48" spans="1:11" ht="14.5" x14ac:dyDescent="0.35">
      <c r="A48" s="93">
        <v>46</v>
      </c>
      <c r="B48" s="188" t="s">
        <v>104</v>
      </c>
      <c r="C48" s="187">
        <v>45189</v>
      </c>
      <c r="D48" s="183" t="s">
        <v>120</v>
      </c>
      <c r="E48" s="94" t="s">
        <v>33</v>
      </c>
      <c r="F48" s="65">
        <v>100</v>
      </c>
      <c r="G48" s="65">
        <f t="shared" ref="G48:G50" si="13">F48</f>
        <v>100</v>
      </c>
      <c r="H48" s="53"/>
      <c r="I48" s="53"/>
      <c r="J48" s="53"/>
      <c r="K48" s="53"/>
    </row>
    <row r="49" spans="1:11" ht="14.5" x14ac:dyDescent="0.35">
      <c r="A49" s="93">
        <v>47</v>
      </c>
      <c r="B49" s="188"/>
      <c r="C49" s="187"/>
      <c r="D49" s="183"/>
      <c r="E49" s="191" t="s">
        <v>34</v>
      </c>
      <c r="F49" s="65">
        <v>1000</v>
      </c>
      <c r="G49" s="65">
        <f t="shared" si="13"/>
        <v>1000</v>
      </c>
      <c r="H49" s="53"/>
      <c r="I49" s="53"/>
      <c r="J49" s="53"/>
      <c r="K49" s="53"/>
    </row>
    <row r="50" spans="1:11" ht="14.5" x14ac:dyDescent="0.35">
      <c r="A50" s="93">
        <v>48</v>
      </c>
      <c r="B50" s="188"/>
      <c r="C50" s="187"/>
      <c r="D50" s="183"/>
      <c r="E50" s="189"/>
      <c r="F50" s="65">
        <v>1500</v>
      </c>
      <c r="G50" s="65">
        <f t="shared" si="13"/>
        <v>1500</v>
      </c>
      <c r="H50" s="53"/>
      <c r="I50" s="53"/>
      <c r="J50" s="53"/>
      <c r="K50" s="53"/>
    </row>
    <row r="51" spans="1:11" ht="14.5" x14ac:dyDescent="0.35">
      <c r="A51" s="93">
        <v>49</v>
      </c>
      <c r="B51" s="188" t="s">
        <v>104</v>
      </c>
      <c r="C51" s="187">
        <v>45191</v>
      </c>
      <c r="D51" s="183" t="s">
        <v>121</v>
      </c>
      <c r="E51" s="94" t="s">
        <v>33</v>
      </c>
      <c r="F51" s="65">
        <v>100</v>
      </c>
      <c r="G51" s="65">
        <f t="shared" ref="G51:G53" si="14">F51</f>
        <v>100</v>
      </c>
      <c r="H51" s="53"/>
      <c r="I51" s="53"/>
      <c r="J51" s="53"/>
      <c r="K51" s="53"/>
    </row>
    <row r="52" spans="1:11" ht="14.5" x14ac:dyDescent="0.35">
      <c r="A52" s="93">
        <v>50</v>
      </c>
      <c r="B52" s="188"/>
      <c r="C52" s="187"/>
      <c r="D52" s="183"/>
      <c r="E52" s="191" t="s">
        <v>34</v>
      </c>
      <c r="F52" s="65">
        <v>1000</v>
      </c>
      <c r="G52" s="65">
        <f t="shared" si="14"/>
        <v>1000</v>
      </c>
      <c r="H52" s="53"/>
      <c r="I52" s="53"/>
      <c r="J52" s="53"/>
      <c r="K52" s="53"/>
    </row>
    <row r="53" spans="1:11" ht="14.5" x14ac:dyDescent="0.35">
      <c r="A53" s="93">
        <v>51</v>
      </c>
      <c r="B53" s="188"/>
      <c r="C53" s="187"/>
      <c r="D53" s="183"/>
      <c r="E53" s="189"/>
      <c r="F53" s="65">
        <v>1520</v>
      </c>
      <c r="G53" s="65">
        <f t="shared" si="14"/>
        <v>1520</v>
      </c>
      <c r="H53" s="53"/>
      <c r="I53" s="53"/>
      <c r="J53" s="53"/>
      <c r="K53" s="53"/>
    </row>
    <row r="54" spans="1:11" ht="14.5" x14ac:dyDescent="0.35">
      <c r="A54" s="93">
        <v>52</v>
      </c>
      <c r="B54" s="188" t="s">
        <v>104</v>
      </c>
      <c r="C54" s="187">
        <v>45189</v>
      </c>
      <c r="D54" s="183" t="s">
        <v>122</v>
      </c>
      <c r="E54" s="94" t="s">
        <v>33</v>
      </c>
      <c r="F54" s="65">
        <v>1300</v>
      </c>
      <c r="G54" s="65">
        <f t="shared" ref="G54:G56" si="15">F54</f>
        <v>1300</v>
      </c>
      <c r="H54" s="53"/>
      <c r="I54" s="53"/>
      <c r="J54" s="53"/>
      <c r="K54" s="53"/>
    </row>
    <row r="55" spans="1:11" ht="14.5" x14ac:dyDescent="0.35">
      <c r="A55" s="93">
        <v>53</v>
      </c>
      <c r="B55" s="188"/>
      <c r="C55" s="187"/>
      <c r="D55" s="183"/>
      <c r="E55" s="191" t="s">
        <v>34</v>
      </c>
      <c r="F55" s="65">
        <v>1000</v>
      </c>
      <c r="G55" s="65">
        <f t="shared" si="15"/>
        <v>1000</v>
      </c>
      <c r="H55" s="53"/>
      <c r="I55" s="53"/>
      <c r="J55" s="53"/>
      <c r="K55" s="53"/>
    </row>
    <row r="56" spans="1:11" ht="14.5" x14ac:dyDescent="0.35">
      <c r="A56" s="93">
        <v>54</v>
      </c>
      <c r="B56" s="188"/>
      <c r="C56" s="187"/>
      <c r="D56" s="183"/>
      <c r="E56" s="189"/>
      <c r="F56" s="65">
        <v>1500</v>
      </c>
      <c r="G56" s="65">
        <f t="shared" si="15"/>
        <v>1500</v>
      </c>
      <c r="H56" s="53"/>
      <c r="I56" s="53"/>
      <c r="J56" s="53"/>
      <c r="K56" s="53"/>
    </row>
    <row r="57" spans="1:11" ht="14.5" x14ac:dyDescent="0.35">
      <c r="A57" s="93">
        <v>55</v>
      </c>
      <c r="B57" s="188" t="s">
        <v>104</v>
      </c>
      <c r="C57" s="187">
        <v>45191</v>
      </c>
      <c r="D57" s="183" t="s">
        <v>123</v>
      </c>
      <c r="E57" s="94" t="s">
        <v>33</v>
      </c>
      <c r="F57" s="65">
        <v>100</v>
      </c>
      <c r="G57" s="65">
        <f t="shared" ref="G57:G59" si="16">F57</f>
        <v>100</v>
      </c>
      <c r="H57" s="53"/>
      <c r="I57" s="53"/>
      <c r="J57" s="53"/>
      <c r="K57" s="53"/>
    </row>
    <row r="58" spans="1:11" ht="14.5" x14ac:dyDescent="0.35">
      <c r="A58" s="93">
        <v>56</v>
      </c>
      <c r="B58" s="188"/>
      <c r="C58" s="187"/>
      <c r="D58" s="183"/>
      <c r="E58" s="191" t="s">
        <v>34</v>
      </c>
      <c r="F58" s="65">
        <v>1000</v>
      </c>
      <c r="G58" s="65">
        <f t="shared" si="16"/>
        <v>1000</v>
      </c>
      <c r="H58" s="53"/>
      <c r="I58" s="53"/>
      <c r="J58" s="53"/>
      <c r="K58" s="53"/>
    </row>
    <row r="59" spans="1:11" ht="14.5" x14ac:dyDescent="0.35">
      <c r="A59" s="93">
        <v>57</v>
      </c>
      <c r="B59" s="188"/>
      <c r="C59" s="187"/>
      <c r="D59" s="183"/>
      <c r="E59" s="189"/>
      <c r="F59" s="65">
        <v>1500</v>
      </c>
      <c r="G59" s="65">
        <f t="shared" si="16"/>
        <v>1500</v>
      </c>
      <c r="H59" s="53"/>
      <c r="I59" s="53"/>
      <c r="J59" s="53"/>
      <c r="K59" s="53"/>
    </row>
    <row r="60" spans="1:11" ht="14.5" x14ac:dyDescent="0.35">
      <c r="A60" s="93">
        <v>58</v>
      </c>
      <c r="B60" s="188" t="s">
        <v>104</v>
      </c>
      <c r="C60" s="187">
        <v>45191</v>
      </c>
      <c r="D60" s="183" t="s">
        <v>124</v>
      </c>
      <c r="E60" s="94" t="s">
        <v>33</v>
      </c>
      <c r="F60" s="65">
        <v>100</v>
      </c>
      <c r="G60" s="65">
        <f t="shared" ref="G60:G62" si="17">F60</f>
        <v>100</v>
      </c>
      <c r="H60" s="53"/>
      <c r="I60" s="53"/>
      <c r="J60" s="53"/>
      <c r="K60" s="53"/>
    </row>
    <row r="61" spans="1:11" ht="14.5" x14ac:dyDescent="0.35">
      <c r="A61" s="93">
        <v>59</v>
      </c>
      <c r="B61" s="188"/>
      <c r="C61" s="187"/>
      <c r="D61" s="183"/>
      <c r="E61" s="191" t="s">
        <v>34</v>
      </c>
      <c r="F61" s="65">
        <v>1000</v>
      </c>
      <c r="G61" s="65">
        <f t="shared" si="17"/>
        <v>1000</v>
      </c>
      <c r="H61" s="53"/>
      <c r="I61" s="53"/>
      <c r="J61" s="53"/>
      <c r="K61" s="53"/>
    </row>
    <row r="62" spans="1:11" ht="14.5" x14ac:dyDescent="0.35">
      <c r="A62" s="93">
        <v>60</v>
      </c>
      <c r="B62" s="188"/>
      <c r="C62" s="187"/>
      <c r="D62" s="183"/>
      <c r="E62" s="189"/>
      <c r="F62" s="65">
        <v>1500</v>
      </c>
      <c r="G62" s="65">
        <f t="shared" si="17"/>
        <v>1500</v>
      </c>
      <c r="H62" s="53"/>
      <c r="I62" s="53"/>
      <c r="J62" s="53"/>
      <c r="K62" s="53"/>
    </row>
    <row r="63" spans="1:11" ht="14.5" x14ac:dyDescent="0.35">
      <c r="A63" s="93">
        <v>61</v>
      </c>
      <c r="B63" s="188" t="s">
        <v>104</v>
      </c>
      <c r="C63" s="187">
        <v>45194</v>
      </c>
      <c r="D63" s="183" t="s">
        <v>125</v>
      </c>
      <c r="E63" s="94" t="s">
        <v>33</v>
      </c>
      <c r="F63" s="65">
        <v>1300</v>
      </c>
      <c r="G63" s="65">
        <f t="shared" ref="G63:G65" si="18">F63</f>
        <v>1300</v>
      </c>
      <c r="H63" s="53"/>
      <c r="I63" s="53"/>
      <c r="J63" s="53"/>
      <c r="K63" s="53"/>
    </row>
    <row r="64" spans="1:11" ht="14.5" x14ac:dyDescent="0.35">
      <c r="A64" s="93">
        <v>62</v>
      </c>
      <c r="B64" s="188"/>
      <c r="C64" s="187"/>
      <c r="D64" s="183"/>
      <c r="E64" s="191" t="s">
        <v>34</v>
      </c>
      <c r="F64" s="65">
        <v>1000</v>
      </c>
      <c r="G64" s="65">
        <f t="shared" si="18"/>
        <v>1000</v>
      </c>
      <c r="H64" s="53"/>
      <c r="I64" s="53"/>
      <c r="J64" s="53"/>
      <c r="K64" s="53"/>
    </row>
    <row r="65" spans="1:11" ht="14.5" x14ac:dyDescent="0.35">
      <c r="A65" s="93">
        <v>63</v>
      </c>
      <c r="B65" s="188"/>
      <c r="C65" s="187"/>
      <c r="D65" s="183"/>
      <c r="E65" s="189"/>
      <c r="F65" s="65">
        <v>1700</v>
      </c>
      <c r="G65" s="65">
        <f t="shared" si="18"/>
        <v>1700</v>
      </c>
      <c r="H65" s="53"/>
      <c r="I65" s="53"/>
      <c r="J65" s="53"/>
      <c r="K65" s="53"/>
    </row>
    <row r="66" spans="1:11" ht="14.5" x14ac:dyDescent="0.35">
      <c r="A66" s="93">
        <v>64</v>
      </c>
      <c r="B66" s="188" t="s">
        <v>104</v>
      </c>
      <c r="C66" s="187">
        <v>45191</v>
      </c>
      <c r="D66" s="183" t="s">
        <v>126</v>
      </c>
      <c r="E66" s="94" t="s">
        <v>33</v>
      </c>
      <c r="F66" s="65">
        <v>100</v>
      </c>
      <c r="G66" s="65">
        <f t="shared" ref="G66:G68" si="19">F66</f>
        <v>100</v>
      </c>
      <c r="H66" s="53"/>
      <c r="I66" s="53"/>
      <c r="J66" s="53"/>
      <c r="K66" s="53"/>
    </row>
    <row r="67" spans="1:11" ht="14.5" x14ac:dyDescent="0.35">
      <c r="A67" s="93">
        <v>65</v>
      </c>
      <c r="B67" s="188"/>
      <c r="C67" s="187"/>
      <c r="D67" s="183"/>
      <c r="E67" s="191" t="s">
        <v>34</v>
      </c>
      <c r="F67" s="65">
        <v>1000</v>
      </c>
      <c r="G67" s="65">
        <f t="shared" si="19"/>
        <v>1000</v>
      </c>
      <c r="H67" s="53"/>
      <c r="I67" s="53"/>
      <c r="J67" s="53"/>
      <c r="K67" s="53"/>
    </row>
    <row r="68" spans="1:11" ht="14.5" x14ac:dyDescent="0.35">
      <c r="A68" s="93">
        <v>66</v>
      </c>
      <c r="B68" s="188"/>
      <c r="C68" s="187"/>
      <c r="D68" s="183"/>
      <c r="E68" s="189"/>
      <c r="F68" s="65">
        <v>1500</v>
      </c>
      <c r="G68" s="65">
        <f t="shared" si="19"/>
        <v>1500</v>
      </c>
      <c r="H68" s="53"/>
      <c r="I68" s="53"/>
      <c r="J68" s="53"/>
      <c r="K68" s="53"/>
    </row>
    <row r="69" spans="1:11" ht="14.5" x14ac:dyDescent="0.35">
      <c r="A69" s="93">
        <v>67</v>
      </c>
      <c r="B69" s="188" t="s">
        <v>104</v>
      </c>
      <c r="C69" s="187">
        <v>45191</v>
      </c>
      <c r="D69" s="183" t="s">
        <v>127</v>
      </c>
      <c r="E69" s="94" t="s">
        <v>33</v>
      </c>
      <c r="F69" s="65">
        <v>100</v>
      </c>
      <c r="G69" s="65">
        <f t="shared" ref="G69:G71" si="20">F69</f>
        <v>100</v>
      </c>
      <c r="H69" s="53"/>
      <c r="I69" s="53"/>
      <c r="J69" s="53"/>
      <c r="K69" s="53"/>
    </row>
    <row r="70" spans="1:11" ht="14.5" x14ac:dyDescent="0.35">
      <c r="A70" s="93">
        <v>68</v>
      </c>
      <c r="B70" s="188"/>
      <c r="C70" s="187"/>
      <c r="D70" s="183"/>
      <c r="E70" s="191" t="s">
        <v>34</v>
      </c>
      <c r="F70" s="65">
        <v>1000</v>
      </c>
      <c r="G70" s="65">
        <f t="shared" si="20"/>
        <v>1000</v>
      </c>
      <c r="H70" s="53"/>
      <c r="I70" s="53"/>
      <c r="J70" s="53"/>
      <c r="K70" s="53"/>
    </row>
    <row r="71" spans="1:11" ht="14.5" x14ac:dyDescent="0.35">
      <c r="A71" s="93">
        <v>69</v>
      </c>
      <c r="B71" s="188"/>
      <c r="C71" s="187"/>
      <c r="D71" s="183"/>
      <c r="E71" s="189"/>
      <c r="F71" s="65">
        <v>1700</v>
      </c>
      <c r="G71" s="65">
        <f t="shared" si="20"/>
        <v>1700</v>
      </c>
      <c r="H71" s="53"/>
      <c r="I71" s="53"/>
      <c r="J71" s="53"/>
      <c r="K71" s="53"/>
    </row>
    <row r="72" spans="1:11" ht="14.5" x14ac:dyDescent="0.35">
      <c r="A72" s="93">
        <v>70</v>
      </c>
      <c r="B72" s="188" t="s">
        <v>104</v>
      </c>
      <c r="C72" s="187">
        <v>45208</v>
      </c>
      <c r="D72" s="183" t="s">
        <v>128</v>
      </c>
      <c r="E72" s="94" t="s">
        <v>33</v>
      </c>
      <c r="F72" s="65">
        <v>1300</v>
      </c>
      <c r="G72" s="65">
        <f t="shared" ref="G72:G74" si="21">F72</f>
        <v>1300</v>
      </c>
      <c r="H72" s="53"/>
      <c r="I72" s="53"/>
      <c r="J72" s="53"/>
      <c r="K72" s="53"/>
    </row>
    <row r="73" spans="1:11" ht="14.5" x14ac:dyDescent="0.35">
      <c r="A73" s="93">
        <v>71</v>
      </c>
      <c r="B73" s="188"/>
      <c r="C73" s="187"/>
      <c r="D73" s="183"/>
      <c r="E73" s="191" t="s">
        <v>34</v>
      </c>
      <c r="F73" s="65">
        <v>1000</v>
      </c>
      <c r="G73" s="65">
        <f t="shared" si="21"/>
        <v>1000</v>
      </c>
      <c r="H73" s="53"/>
      <c r="I73" s="53"/>
      <c r="J73" s="53"/>
      <c r="K73" s="53"/>
    </row>
    <row r="74" spans="1:11" ht="14.5" x14ac:dyDescent="0.35">
      <c r="A74" s="93">
        <v>72</v>
      </c>
      <c r="B74" s="188"/>
      <c r="C74" s="187"/>
      <c r="D74" s="183"/>
      <c r="E74" s="189"/>
      <c r="F74" s="65">
        <v>1500</v>
      </c>
      <c r="G74" s="65">
        <f t="shared" si="21"/>
        <v>1500</v>
      </c>
      <c r="H74" s="53"/>
      <c r="I74" s="53"/>
      <c r="J74" s="53"/>
      <c r="K74" s="53"/>
    </row>
    <row r="75" spans="1:11" ht="14.5" x14ac:dyDescent="0.35">
      <c r="A75" s="93">
        <v>73</v>
      </c>
      <c r="B75" s="188" t="s">
        <v>104</v>
      </c>
      <c r="C75" s="187">
        <v>45191</v>
      </c>
      <c r="D75" s="183" t="s">
        <v>129</v>
      </c>
      <c r="E75" s="94" t="s">
        <v>33</v>
      </c>
      <c r="F75" s="65">
        <v>100</v>
      </c>
      <c r="G75" s="65">
        <f t="shared" ref="G75:G77" si="22">F75</f>
        <v>100</v>
      </c>
      <c r="H75" s="53"/>
      <c r="I75" s="53"/>
      <c r="J75" s="53"/>
      <c r="K75" s="53"/>
    </row>
    <row r="76" spans="1:11" ht="14.5" x14ac:dyDescent="0.35">
      <c r="A76" s="93">
        <v>74</v>
      </c>
      <c r="B76" s="188"/>
      <c r="C76" s="187"/>
      <c r="D76" s="183"/>
      <c r="E76" s="191" t="s">
        <v>34</v>
      </c>
      <c r="F76" s="65">
        <v>1000</v>
      </c>
      <c r="G76" s="65">
        <f t="shared" si="22"/>
        <v>1000</v>
      </c>
      <c r="H76" s="53"/>
      <c r="I76" s="53"/>
      <c r="J76" s="53"/>
      <c r="K76" s="53"/>
    </row>
    <row r="77" spans="1:11" ht="14.5" x14ac:dyDescent="0.35">
      <c r="A77" s="93">
        <v>75</v>
      </c>
      <c r="B77" s="188"/>
      <c r="C77" s="187"/>
      <c r="D77" s="183"/>
      <c r="E77" s="189"/>
      <c r="F77" s="65">
        <v>1500</v>
      </c>
      <c r="G77" s="65">
        <f t="shared" si="22"/>
        <v>1500</v>
      </c>
      <c r="H77" s="53"/>
      <c r="I77" s="53"/>
      <c r="J77" s="53"/>
      <c r="K77" s="53"/>
    </row>
    <row r="78" spans="1:11" ht="14.5" x14ac:dyDescent="0.35">
      <c r="A78" s="93">
        <v>76</v>
      </c>
      <c r="B78" s="188" t="s">
        <v>104</v>
      </c>
      <c r="C78" s="187">
        <v>45189</v>
      </c>
      <c r="D78" s="183" t="s">
        <v>130</v>
      </c>
      <c r="E78" s="94" t="s">
        <v>33</v>
      </c>
      <c r="F78" s="65">
        <v>100</v>
      </c>
      <c r="G78" s="65">
        <f t="shared" ref="G78:G80" si="23">F78</f>
        <v>100</v>
      </c>
      <c r="H78" s="53"/>
      <c r="I78" s="53"/>
      <c r="J78" s="53"/>
      <c r="K78" s="53"/>
    </row>
    <row r="79" spans="1:11" ht="14.5" x14ac:dyDescent="0.35">
      <c r="A79" s="93">
        <v>77</v>
      </c>
      <c r="B79" s="188"/>
      <c r="C79" s="187"/>
      <c r="D79" s="183"/>
      <c r="E79" s="191" t="s">
        <v>34</v>
      </c>
      <c r="F79" s="65">
        <v>1000</v>
      </c>
      <c r="G79" s="65">
        <f t="shared" si="23"/>
        <v>1000</v>
      </c>
      <c r="H79" s="53"/>
      <c r="I79" s="53"/>
      <c r="J79" s="53"/>
      <c r="K79" s="53"/>
    </row>
    <row r="80" spans="1:11" ht="14.5" x14ac:dyDescent="0.35">
      <c r="A80" s="93">
        <v>78</v>
      </c>
      <c r="B80" s="188"/>
      <c r="C80" s="187"/>
      <c r="D80" s="183"/>
      <c r="E80" s="189"/>
      <c r="F80" s="65">
        <v>1500</v>
      </c>
      <c r="G80" s="65">
        <f t="shared" si="23"/>
        <v>1500</v>
      </c>
      <c r="H80" s="53"/>
      <c r="I80" s="53"/>
      <c r="J80" s="53"/>
      <c r="K80" s="53"/>
    </row>
    <row r="81" spans="1:11" ht="14.5" x14ac:dyDescent="0.35">
      <c r="A81" s="185" t="s">
        <v>26</v>
      </c>
      <c r="B81" s="185"/>
      <c r="C81" s="185"/>
      <c r="D81" s="185"/>
      <c r="E81" s="185"/>
      <c r="F81" s="66">
        <f>SUM(F3:F80)</f>
        <v>6593180</v>
      </c>
      <c r="G81" s="66">
        <f>SUM(G3:G80)</f>
        <v>6593180</v>
      </c>
      <c r="H81" s="53"/>
      <c r="I81" s="53"/>
      <c r="J81" s="53"/>
      <c r="K81" s="53"/>
    </row>
    <row r="82" spans="1:11" ht="14.5" x14ac:dyDescent="0.35">
      <c r="B82" s="59"/>
      <c r="E82" s="57"/>
      <c r="F82" s="53"/>
      <c r="G82" s="53"/>
      <c r="H82" s="53"/>
      <c r="I82" s="53"/>
      <c r="J82" s="53"/>
      <c r="K82" s="53"/>
    </row>
    <row r="83" spans="1:11" ht="14.5" x14ac:dyDescent="0.35">
      <c r="B83" s="59"/>
      <c r="E83" s="57"/>
      <c r="F83" s="53"/>
      <c r="G83" s="53"/>
      <c r="H83" s="53"/>
      <c r="I83" s="53"/>
      <c r="J83" s="53"/>
      <c r="K83" s="53"/>
    </row>
    <row r="84" spans="1:11" ht="14.5" x14ac:dyDescent="0.35">
      <c r="B84" s="59"/>
      <c r="E84" s="57"/>
      <c r="F84" s="53"/>
      <c r="G84" s="53"/>
      <c r="H84" s="53"/>
      <c r="I84" s="53"/>
      <c r="J84" s="53"/>
      <c r="K84" s="53"/>
    </row>
    <row r="85" spans="1:11" ht="14.5" x14ac:dyDescent="0.35">
      <c r="B85" s="59"/>
      <c r="E85" s="57"/>
      <c r="F85" s="53"/>
      <c r="G85" s="53"/>
      <c r="H85" s="53"/>
      <c r="I85" s="53"/>
      <c r="J85" s="53"/>
      <c r="K85" s="53"/>
    </row>
    <row r="86" spans="1:11" ht="14.5" x14ac:dyDescent="0.35">
      <c r="B86" s="59"/>
      <c r="E86" s="57"/>
      <c r="F86" s="53"/>
      <c r="G86" s="53"/>
      <c r="H86" s="53"/>
      <c r="I86" s="53"/>
      <c r="J86" s="53"/>
      <c r="K86" s="53"/>
    </row>
    <row r="87" spans="1:11" ht="14.5" x14ac:dyDescent="0.35">
      <c r="B87" s="59"/>
      <c r="E87" s="57"/>
      <c r="F87" s="53"/>
      <c r="G87" s="53"/>
      <c r="H87" s="53"/>
      <c r="I87" s="53"/>
      <c r="J87" s="53"/>
      <c r="K87" s="53"/>
    </row>
    <row r="88" spans="1:11" ht="14.5" x14ac:dyDescent="0.35">
      <c r="B88" s="59"/>
      <c r="E88" s="57"/>
      <c r="F88" s="53"/>
      <c r="G88" s="53"/>
      <c r="H88" s="53"/>
      <c r="I88" s="53"/>
      <c r="J88" s="53"/>
      <c r="K88" s="53"/>
    </row>
    <row r="89" spans="1:11" ht="14.5" x14ac:dyDescent="0.35">
      <c r="B89" s="59"/>
      <c r="E89" s="57"/>
      <c r="F89" s="53"/>
      <c r="G89" s="53"/>
      <c r="H89" s="53"/>
      <c r="I89" s="53"/>
      <c r="J89" s="53"/>
      <c r="K89" s="53"/>
    </row>
    <row r="90" spans="1:11" ht="14.5" x14ac:dyDescent="0.35">
      <c r="B90" s="59"/>
      <c r="E90" s="57"/>
      <c r="F90" s="53"/>
      <c r="G90" s="53"/>
      <c r="H90" s="53"/>
      <c r="I90" s="53"/>
      <c r="J90" s="53"/>
      <c r="K90" s="53"/>
    </row>
    <row r="91" spans="1:11" ht="14.5" x14ac:dyDescent="0.35">
      <c r="B91" s="59"/>
      <c r="E91" s="57"/>
      <c r="F91" s="53"/>
      <c r="G91" s="53"/>
      <c r="H91" s="53"/>
      <c r="I91" s="53"/>
      <c r="J91" s="53"/>
      <c r="K91" s="53"/>
    </row>
    <row r="92" spans="1:11" ht="14.5" x14ac:dyDescent="0.35">
      <c r="B92" s="59"/>
      <c r="E92" s="57"/>
      <c r="F92" s="53"/>
      <c r="G92" s="53"/>
      <c r="H92" s="53"/>
      <c r="I92" s="53"/>
      <c r="J92" s="53"/>
      <c r="K92" s="53"/>
    </row>
    <row r="93" spans="1:11" ht="14.5" x14ac:dyDescent="0.35">
      <c r="B93" s="59"/>
      <c r="E93" s="57"/>
      <c r="F93" s="53"/>
      <c r="G93" s="53"/>
      <c r="H93" s="53"/>
      <c r="I93" s="53"/>
      <c r="J93" s="53"/>
      <c r="K93" s="53"/>
    </row>
    <row r="94" spans="1:11" ht="14.5" x14ac:dyDescent="0.35">
      <c r="B94" s="59"/>
      <c r="E94" s="57"/>
      <c r="F94" s="53"/>
      <c r="G94" s="53"/>
      <c r="H94" s="53"/>
      <c r="I94" s="53"/>
      <c r="J94" s="53"/>
      <c r="K94" s="53"/>
    </row>
    <row r="95" spans="1:11" ht="14.5" x14ac:dyDescent="0.35">
      <c r="B95" s="59"/>
      <c r="E95" s="57"/>
      <c r="F95" s="53"/>
      <c r="G95" s="53"/>
      <c r="H95" s="53"/>
      <c r="I95" s="53"/>
      <c r="J95" s="53"/>
      <c r="K95" s="53"/>
    </row>
    <row r="96" spans="1:11" ht="14.5" x14ac:dyDescent="0.35">
      <c r="B96" s="59"/>
      <c r="E96" s="57"/>
      <c r="F96" s="53"/>
      <c r="G96" s="53"/>
      <c r="H96" s="53"/>
      <c r="I96" s="53"/>
      <c r="J96" s="53"/>
      <c r="K96" s="53"/>
    </row>
    <row r="97" spans="2:11" ht="14.5" x14ac:dyDescent="0.35">
      <c r="B97" s="59"/>
      <c r="E97" s="57"/>
      <c r="F97" s="53"/>
      <c r="G97" s="53"/>
      <c r="H97" s="53"/>
      <c r="I97" s="53"/>
      <c r="J97" s="53"/>
      <c r="K97" s="53"/>
    </row>
    <row r="98" spans="2:11" ht="14.5" x14ac:dyDescent="0.35">
      <c r="B98" s="59"/>
      <c r="E98" s="57"/>
      <c r="F98" s="53"/>
      <c r="G98" s="53"/>
      <c r="H98" s="53"/>
      <c r="I98" s="53"/>
      <c r="J98" s="53"/>
      <c r="K98" s="53"/>
    </row>
    <row r="99" spans="2:11" ht="14.5" x14ac:dyDescent="0.35">
      <c r="B99" s="59"/>
      <c r="E99" s="57"/>
      <c r="F99" s="53"/>
      <c r="G99" s="53"/>
      <c r="H99" s="53"/>
      <c r="I99" s="53"/>
      <c r="J99" s="53"/>
      <c r="K99" s="53"/>
    </row>
    <row r="100" spans="2:11" ht="14.5" x14ac:dyDescent="0.35">
      <c r="B100" s="59"/>
      <c r="E100" s="57"/>
      <c r="F100" s="53"/>
      <c r="G100" s="53"/>
      <c r="H100" s="53"/>
      <c r="I100" s="53"/>
      <c r="J100" s="53"/>
      <c r="K100" s="53"/>
    </row>
    <row r="101" spans="2:11" ht="14.5" x14ac:dyDescent="0.35">
      <c r="B101" s="59"/>
      <c r="E101" s="57"/>
      <c r="F101" s="53"/>
      <c r="G101" s="53"/>
      <c r="H101" s="53"/>
      <c r="I101" s="53"/>
      <c r="J101" s="53"/>
      <c r="K101" s="53"/>
    </row>
    <row r="102" spans="2:11" ht="14.5" x14ac:dyDescent="0.35">
      <c r="B102" s="59"/>
      <c r="E102" s="57"/>
      <c r="F102" s="53"/>
      <c r="G102" s="53"/>
      <c r="H102" s="53"/>
      <c r="I102" s="53"/>
      <c r="J102" s="53"/>
      <c r="K102" s="53"/>
    </row>
    <row r="103" spans="2:11" ht="14.5" x14ac:dyDescent="0.35">
      <c r="B103" s="59"/>
      <c r="E103" s="57"/>
      <c r="F103" s="53"/>
      <c r="G103" s="53"/>
      <c r="H103" s="53"/>
      <c r="I103" s="53"/>
      <c r="J103" s="53"/>
      <c r="K103" s="53"/>
    </row>
    <row r="104" spans="2:11" ht="14.5" x14ac:dyDescent="0.35">
      <c r="B104" s="59"/>
      <c r="E104" s="57"/>
      <c r="F104" s="53"/>
      <c r="G104" s="53"/>
      <c r="H104" s="53"/>
      <c r="I104" s="53"/>
      <c r="J104" s="53"/>
      <c r="K104" s="53"/>
    </row>
    <row r="105" spans="2:11" ht="14.5" x14ac:dyDescent="0.35">
      <c r="B105" s="59"/>
      <c r="E105" s="57"/>
      <c r="F105" s="53"/>
      <c r="G105" s="53"/>
      <c r="H105" s="53"/>
      <c r="I105" s="53"/>
      <c r="J105" s="53"/>
      <c r="K105" s="53"/>
    </row>
    <row r="106" spans="2:11" ht="14.5" x14ac:dyDescent="0.35">
      <c r="B106" s="59"/>
      <c r="E106" s="57"/>
      <c r="F106" s="53"/>
      <c r="G106" s="53"/>
      <c r="H106" s="53"/>
      <c r="I106" s="53"/>
      <c r="J106" s="53"/>
      <c r="K106" s="53"/>
    </row>
    <row r="107" spans="2:11" ht="14.5" x14ac:dyDescent="0.35">
      <c r="B107" s="59"/>
      <c r="E107" s="57"/>
      <c r="F107" s="53"/>
      <c r="G107" s="53"/>
      <c r="H107" s="53"/>
      <c r="I107" s="53"/>
      <c r="J107" s="53"/>
      <c r="K107" s="53"/>
    </row>
    <row r="108" spans="2:11" ht="14.5" x14ac:dyDescent="0.35">
      <c r="B108" s="59"/>
      <c r="E108" s="57"/>
      <c r="F108" s="53"/>
      <c r="G108" s="53"/>
      <c r="H108" s="53"/>
      <c r="I108" s="53"/>
      <c r="J108" s="53"/>
      <c r="K108" s="53"/>
    </row>
    <row r="109" spans="2:11" ht="14.5" x14ac:dyDescent="0.35">
      <c r="B109" s="59"/>
      <c r="E109" s="57"/>
      <c r="F109" s="53"/>
      <c r="G109" s="53"/>
      <c r="H109" s="53"/>
      <c r="I109" s="53"/>
      <c r="J109" s="53"/>
      <c r="K109" s="53"/>
    </row>
    <row r="110" spans="2:11" ht="14.5" x14ac:dyDescent="0.35">
      <c r="B110" s="59"/>
      <c r="E110" s="57"/>
      <c r="F110" s="53"/>
      <c r="G110" s="53"/>
      <c r="H110" s="53"/>
      <c r="I110" s="53"/>
      <c r="J110" s="53"/>
      <c r="K110" s="53"/>
    </row>
    <row r="111" spans="2:11" ht="14.5" x14ac:dyDescent="0.35">
      <c r="B111" s="59"/>
      <c r="E111" s="57"/>
      <c r="F111" s="53"/>
      <c r="G111" s="53"/>
      <c r="H111" s="53"/>
      <c r="I111" s="53"/>
      <c r="J111" s="53"/>
      <c r="K111" s="53"/>
    </row>
    <row r="112" spans="2:11" ht="14.5" x14ac:dyDescent="0.35">
      <c r="B112" s="59"/>
      <c r="E112" s="57"/>
      <c r="F112" s="53"/>
      <c r="G112" s="53"/>
      <c r="H112" s="53"/>
      <c r="I112" s="53"/>
      <c r="J112" s="53"/>
      <c r="K112" s="53"/>
    </row>
    <row r="113" spans="2:11" ht="14.5" x14ac:dyDescent="0.35">
      <c r="B113" s="59"/>
      <c r="E113" s="57"/>
      <c r="F113" s="53"/>
      <c r="G113" s="53"/>
      <c r="H113" s="53"/>
      <c r="I113" s="53"/>
      <c r="J113" s="53"/>
      <c r="K113" s="53"/>
    </row>
    <row r="114" spans="2:11" ht="14.5" x14ac:dyDescent="0.35">
      <c r="B114" s="59"/>
      <c r="E114" s="57"/>
      <c r="F114" s="53"/>
      <c r="G114" s="53"/>
      <c r="H114" s="53"/>
      <c r="I114" s="53"/>
      <c r="J114" s="53"/>
      <c r="K114" s="53"/>
    </row>
    <row r="115" spans="2:11" ht="14.5" x14ac:dyDescent="0.35">
      <c r="B115" s="59"/>
      <c r="E115" s="57"/>
      <c r="F115" s="53"/>
      <c r="G115" s="53"/>
      <c r="H115" s="53"/>
      <c r="I115" s="53"/>
      <c r="J115" s="53"/>
      <c r="K115" s="53"/>
    </row>
    <row r="116" spans="2:11" ht="14.5" x14ac:dyDescent="0.35">
      <c r="B116" s="59"/>
      <c r="E116" s="57"/>
      <c r="F116" s="53"/>
      <c r="G116" s="53"/>
      <c r="H116" s="53"/>
      <c r="I116" s="53"/>
      <c r="J116" s="53"/>
      <c r="K116" s="53"/>
    </row>
    <row r="117" spans="2:11" ht="14.5" x14ac:dyDescent="0.35">
      <c r="B117" s="59"/>
      <c r="E117" s="57"/>
      <c r="F117" s="53"/>
      <c r="G117" s="53"/>
      <c r="H117" s="53"/>
      <c r="I117" s="53"/>
      <c r="J117" s="53"/>
      <c r="K117" s="53"/>
    </row>
    <row r="118" spans="2:11" ht="14.5" x14ac:dyDescent="0.35">
      <c r="B118" s="59"/>
      <c r="E118" s="57"/>
      <c r="F118" s="53"/>
      <c r="G118" s="53"/>
      <c r="H118" s="53"/>
      <c r="I118" s="53"/>
      <c r="J118" s="53"/>
      <c r="K118" s="53"/>
    </row>
    <row r="119" spans="2:11" ht="14.5" x14ac:dyDescent="0.35">
      <c r="B119" s="59"/>
      <c r="E119" s="57"/>
      <c r="F119" s="53"/>
      <c r="G119" s="53"/>
      <c r="H119" s="53"/>
      <c r="I119" s="53"/>
      <c r="J119" s="53"/>
      <c r="K119" s="53"/>
    </row>
    <row r="120" spans="2:11" ht="14.5" x14ac:dyDescent="0.35">
      <c r="B120" s="59"/>
      <c r="E120" s="57"/>
      <c r="F120" s="53"/>
      <c r="G120" s="53"/>
      <c r="H120" s="53"/>
      <c r="I120" s="53"/>
      <c r="J120" s="53"/>
      <c r="K120" s="53"/>
    </row>
    <row r="121" spans="2:11" ht="14.5" x14ac:dyDescent="0.35">
      <c r="B121" s="59"/>
      <c r="E121" s="57"/>
      <c r="F121" s="53"/>
      <c r="G121" s="53"/>
      <c r="H121" s="53"/>
      <c r="I121" s="53"/>
      <c r="J121" s="53"/>
      <c r="K121" s="53"/>
    </row>
    <row r="122" spans="2:11" ht="14.5" x14ac:dyDescent="0.35">
      <c r="B122" s="59"/>
      <c r="E122" s="57"/>
      <c r="F122" s="53"/>
      <c r="G122" s="53"/>
      <c r="H122" s="53"/>
      <c r="I122" s="53"/>
      <c r="J122" s="53"/>
      <c r="K122" s="53"/>
    </row>
    <row r="123" spans="2:11" ht="14.5" x14ac:dyDescent="0.35">
      <c r="B123" s="59"/>
      <c r="E123" s="57"/>
      <c r="F123" s="53"/>
      <c r="G123" s="53"/>
      <c r="H123" s="53"/>
      <c r="I123" s="53"/>
      <c r="J123" s="53"/>
      <c r="K123" s="53"/>
    </row>
    <row r="124" spans="2:11" ht="14.5" x14ac:dyDescent="0.35">
      <c r="B124" s="59"/>
      <c r="E124" s="57"/>
      <c r="F124" s="53"/>
      <c r="G124" s="53"/>
      <c r="H124" s="53"/>
      <c r="I124" s="53"/>
      <c r="J124" s="53"/>
      <c r="K124" s="53"/>
    </row>
    <row r="125" spans="2:11" ht="14.5" x14ac:dyDescent="0.35">
      <c r="B125" s="59"/>
      <c r="E125" s="57"/>
      <c r="F125" s="53"/>
      <c r="G125" s="53"/>
      <c r="H125" s="53"/>
      <c r="I125" s="53"/>
      <c r="J125" s="53"/>
      <c r="K125" s="53"/>
    </row>
    <row r="126" spans="2:11" ht="14.5" x14ac:dyDescent="0.35">
      <c r="B126" s="59"/>
      <c r="E126" s="57"/>
      <c r="F126" s="53"/>
      <c r="G126" s="53"/>
      <c r="H126" s="53"/>
      <c r="I126" s="53"/>
      <c r="J126" s="53"/>
      <c r="K126" s="53"/>
    </row>
    <row r="127" spans="2:11" ht="14.5" x14ac:dyDescent="0.35">
      <c r="B127" s="59"/>
      <c r="E127" s="57"/>
      <c r="F127" s="53"/>
      <c r="G127" s="53"/>
      <c r="H127" s="53"/>
      <c r="I127" s="53"/>
      <c r="J127" s="53"/>
      <c r="K127" s="53"/>
    </row>
    <row r="128" spans="2:11" ht="14.5" x14ac:dyDescent="0.35">
      <c r="B128" s="59"/>
      <c r="E128" s="57"/>
      <c r="F128" s="53"/>
      <c r="G128" s="53"/>
      <c r="H128" s="53"/>
      <c r="I128" s="53"/>
      <c r="J128" s="53"/>
      <c r="K128" s="53"/>
    </row>
    <row r="129" spans="2:11" ht="14.5" x14ac:dyDescent="0.35">
      <c r="B129" s="59"/>
      <c r="E129" s="57"/>
      <c r="F129" s="53"/>
      <c r="G129" s="53"/>
      <c r="H129" s="53"/>
      <c r="I129" s="53"/>
      <c r="J129" s="53"/>
      <c r="K129" s="53"/>
    </row>
    <row r="130" spans="2:11" ht="14.5" x14ac:dyDescent="0.35">
      <c r="B130" s="59"/>
      <c r="E130" s="57"/>
      <c r="F130" s="53"/>
      <c r="G130" s="53"/>
      <c r="H130" s="53"/>
      <c r="I130" s="53"/>
      <c r="J130" s="53"/>
      <c r="K130" s="53"/>
    </row>
    <row r="131" spans="2:11" ht="14.5" x14ac:dyDescent="0.35">
      <c r="B131" s="59"/>
      <c r="E131" s="57"/>
      <c r="F131" s="53"/>
      <c r="G131" s="53"/>
      <c r="H131" s="53"/>
      <c r="I131" s="53"/>
      <c r="J131" s="53"/>
      <c r="K131" s="53"/>
    </row>
    <row r="132" spans="2:11" ht="14.5" x14ac:dyDescent="0.35">
      <c r="B132" s="59"/>
      <c r="E132" s="57"/>
      <c r="F132" s="53"/>
      <c r="G132" s="53"/>
      <c r="H132" s="53"/>
      <c r="I132" s="53"/>
      <c r="J132" s="53"/>
      <c r="K132" s="53"/>
    </row>
    <row r="133" spans="2:11" ht="14.5" x14ac:dyDescent="0.35">
      <c r="B133" s="59"/>
      <c r="E133" s="57"/>
      <c r="F133" s="53"/>
      <c r="G133" s="53"/>
      <c r="H133" s="53"/>
      <c r="I133" s="53"/>
      <c r="J133" s="53"/>
      <c r="K133" s="53"/>
    </row>
    <row r="134" spans="2:11" ht="14.5" x14ac:dyDescent="0.35">
      <c r="B134" s="59"/>
      <c r="E134" s="57"/>
      <c r="F134" s="53"/>
      <c r="G134" s="53"/>
      <c r="H134" s="53"/>
      <c r="I134" s="53"/>
      <c r="J134" s="53"/>
      <c r="K134" s="53"/>
    </row>
    <row r="135" spans="2:11" ht="14.5" x14ac:dyDescent="0.35">
      <c r="B135" s="59"/>
      <c r="E135" s="57"/>
      <c r="F135" s="53"/>
      <c r="G135" s="53"/>
      <c r="H135" s="53"/>
      <c r="I135" s="53"/>
      <c r="J135" s="53"/>
      <c r="K135" s="53"/>
    </row>
    <row r="136" spans="2:11" ht="14.5" x14ac:dyDescent="0.35">
      <c r="B136" s="59"/>
      <c r="E136" s="57"/>
      <c r="F136" s="53"/>
      <c r="G136" s="53"/>
      <c r="H136" s="53"/>
      <c r="I136" s="53"/>
      <c r="J136" s="53"/>
      <c r="K136" s="53"/>
    </row>
    <row r="137" spans="2:11" ht="14.5" x14ac:dyDescent="0.35">
      <c r="B137" s="59"/>
      <c r="E137" s="57"/>
      <c r="F137" s="53"/>
      <c r="G137" s="53"/>
      <c r="H137" s="53"/>
      <c r="I137" s="53"/>
      <c r="J137" s="53"/>
      <c r="K137" s="53"/>
    </row>
    <row r="138" spans="2:11" ht="14.5" x14ac:dyDescent="0.35">
      <c r="B138" s="59"/>
      <c r="E138" s="57"/>
      <c r="F138" s="53"/>
      <c r="G138" s="53"/>
      <c r="H138" s="53"/>
      <c r="I138" s="53"/>
      <c r="J138" s="53"/>
      <c r="K138" s="53"/>
    </row>
    <row r="139" spans="2:11" ht="14.5" x14ac:dyDescent="0.35">
      <c r="B139" s="59"/>
      <c r="E139" s="57"/>
      <c r="F139" s="53"/>
      <c r="G139" s="53"/>
      <c r="H139" s="53"/>
      <c r="I139" s="53"/>
      <c r="J139" s="53"/>
      <c r="K139" s="53"/>
    </row>
    <row r="140" spans="2:11" ht="14.5" x14ac:dyDescent="0.35">
      <c r="B140" s="59"/>
      <c r="E140" s="57"/>
      <c r="F140" s="53"/>
      <c r="G140" s="53"/>
      <c r="H140" s="53"/>
      <c r="I140" s="53"/>
      <c r="J140" s="53"/>
      <c r="K140" s="53"/>
    </row>
    <row r="141" spans="2:11" ht="14.5" x14ac:dyDescent="0.35">
      <c r="B141" s="59"/>
      <c r="E141" s="57"/>
      <c r="F141" s="53"/>
      <c r="G141" s="53"/>
      <c r="H141" s="53"/>
      <c r="I141" s="53"/>
      <c r="J141" s="53"/>
      <c r="K141" s="53"/>
    </row>
    <row r="142" spans="2:11" ht="14.5" x14ac:dyDescent="0.35">
      <c r="B142" s="59"/>
      <c r="E142" s="57"/>
      <c r="F142" s="53"/>
      <c r="G142" s="53"/>
      <c r="H142" s="53"/>
      <c r="I142" s="53"/>
      <c r="J142" s="53"/>
      <c r="K142" s="53"/>
    </row>
    <row r="143" spans="2:11" ht="14.5" x14ac:dyDescent="0.35">
      <c r="B143" s="59"/>
      <c r="E143" s="57"/>
      <c r="F143" s="53"/>
      <c r="G143" s="53"/>
      <c r="H143" s="53"/>
      <c r="I143" s="53"/>
      <c r="J143" s="53"/>
      <c r="K143" s="53"/>
    </row>
    <row r="144" spans="2:11" ht="14.5" x14ac:dyDescent="0.35">
      <c r="B144" s="59"/>
      <c r="E144" s="57"/>
      <c r="F144" s="53"/>
      <c r="G144" s="53"/>
      <c r="H144" s="53"/>
      <c r="I144" s="53"/>
      <c r="J144" s="53"/>
      <c r="K144" s="53"/>
    </row>
    <row r="145" spans="2:11" ht="14.5" x14ac:dyDescent="0.35">
      <c r="B145" s="59"/>
      <c r="E145" s="57"/>
      <c r="F145" s="53"/>
      <c r="G145" s="53"/>
      <c r="H145" s="53"/>
      <c r="I145" s="53"/>
      <c r="J145" s="53"/>
      <c r="K145" s="53"/>
    </row>
    <row r="146" spans="2:11" ht="14.5" x14ac:dyDescent="0.35">
      <c r="B146" s="59"/>
      <c r="E146" s="57"/>
      <c r="F146" s="53"/>
      <c r="G146" s="53"/>
      <c r="H146" s="53"/>
      <c r="I146" s="53"/>
      <c r="J146" s="53"/>
      <c r="K146" s="53"/>
    </row>
    <row r="147" spans="2:11" ht="14.5" x14ac:dyDescent="0.35">
      <c r="B147" s="59"/>
      <c r="E147" s="57"/>
      <c r="F147" s="53"/>
      <c r="G147" s="53"/>
      <c r="H147" s="53"/>
      <c r="I147" s="53"/>
      <c r="J147" s="53"/>
      <c r="K147" s="53"/>
    </row>
    <row r="148" spans="2:11" ht="14.5" x14ac:dyDescent="0.35">
      <c r="B148" s="59"/>
      <c r="E148" s="57"/>
      <c r="F148" s="53"/>
      <c r="G148" s="53"/>
      <c r="H148" s="53"/>
      <c r="I148" s="53"/>
      <c r="J148" s="53"/>
      <c r="K148" s="53"/>
    </row>
    <row r="149" spans="2:11" ht="14.5" x14ac:dyDescent="0.35">
      <c r="B149" s="59"/>
      <c r="E149" s="57"/>
      <c r="F149" s="53"/>
      <c r="G149" s="53"/>
      <c r="H149" s="53"/>
      <c r="I149" s="53"/>
      <c r="J149" s="53"/>
      <c r="K149" s="53"/>
    </row>
    <row r="150" spans="2:11" ht="14.5" x14ac:dyDescent="0.35">
      <c r="B150" s="59"/>
      <c r="E150" s="57"/>
      <c r="F150" s="53"/>
      <c r="G150" s="53"/>
      <c r="H150" s="53"/>
      <c r="I150" s="53"/>
      <c r="J150" s="53"/>
      <c r="K150" s="53"/>
    </row>
    <row r="151" spans="2:11" ht="14.5" x14ac:dyDescent="0.35">
      <c r="B151" s="59"/>
      <c r="E151" s="57"/>
      <c r="F151" s="53"/>
      <c r="G151" s="53"/>
      <c r="H151" s="53"/>
      <c r="I151" s="53"/>
      <c r="J151" s="53"/>
      <c r="K151" s="53"/>
    </row>
    <row r="152" spans="2:11" ht="14.5" x14ac:dyDescent="0.35">
      <c r="B152" s="59"/>
      <c r="E152" s="57"/>
      <c r="F152" s="53"/>
      <c r="G152" s="53"/>
      <c r="H152" s="53"/>
      <c r="I152" s="53"/>
      <c r="J152" s="53"/>
      <c r="K152" s="53"/>
    </row>
    <row r="153" spans="2:11" ht="14.5" x14ac:dyDescent="0.35">
      <c r="B153" s="59"/>
      <c r="E153" s="57"/>
      <c r="F153" s="53"/>
      <c r="G153" s="53"/>
      <c r="H153" s="53"/>
      <c r="I153" s="53"/>
      <c r="J153" s="53"/>
      <c r="K153" s="53"/>
    </row>
    <row r="154" spans="2:11" ht="14.5" x14ac:dyDescent="0.35">
      <c r="B154" s="59"/>
      <c r="E154" s="57"/>
      <c r="F154" s="53"/>
      <c r="G154" s="53"/>
      <c r="H154" s="53"/>
      <c r="I154" s="53"/>
      <c r="J154" s="53"/>
      <c r="K154" s="53"/>
    </row>
    <row r="155" spans="2:11" ht="14.5" x14ac:dyDescent="0.35">
      <c r="B155" s="59"/>
      <c r="E155" s="57"/>
      <c r="F155" s="53"/>
      <c r="G155" s="53"/>
      <c r="H155" s="53"/>
      <c r="I155" s="53"/>
      <c r="J155" s="53"/>
      <c r="K155" s="53"/>
    </row>
    <row r="156" spans="2:11" ht="14.5" x14ac:dyDescent="0.35">
      <c r="B156" s="59"/>
      <c r="E156" s="57"/>
      <c r="F156" s="53"/>
      <c r="G156" s="53"/>
      <c r="H156" s="53"/>
      <c r="I156" s="53"/>
      <c r="J156" s="53"/>
      <c r="K156" s="53"/>
    </row>
    <row r="157" spans="2:11" ht="14.5" x14ac:dyDescent="0.35">
      <c r="B157" s="59"/>
      <c r="E157" s="57"/>
      <c r="F157" s="53"/>
      <c r="G157" s="53"/>
      <c r="H157" s="53"/>
      <c r="I157" s="53"/>
      <c r="J157" s="53"/>
      <c r="K157" s="53"/>
    </row>
    <row r="158" spans="2:11" ht="14.5" x14ac:dyDescent="0.35">
      <c r="B158" s="59"/>
      <c r="E158" s="57"/>
      <c r="F158" s="53"/>
      <c r="G158" s="53"/>
      <c r="H158" s="53"/>
      <c r="I158" s="53"/>
      <c r="J158" s="53"/>
      <c r="K158" s="53"/>
    </row>
    <row r="159" spans="2:11" ht="14.5" x14ac:dyDescent="0.35">
      <c r="B159" s="59"/>
      <c r="E159" s="57"/>
      <c r="F159" s="53"/>
      <c r="G159" s="53"/>
      <c r="H159" s="53"/>
      <c r="I159" s="53"/>
      <c r="J159" s="53"/>
      <c r="K159" s="53"/>
    </row>
    <row r="160" spans="2:11" ht="14.5" x14ac:dyDescent="0.35">
      <c r="B160" s="59"/>
      <c r="E160" s="57"/>
      <c r="F160" s="53"/>
      <c r="G160" s="53"/>
      <c r="H160" s="53"/>
      <c r="I160" s="53"/>
      <c r="J160" s="53"/>
      <c r="K160" s="53"/>
    </row>
    <row r="161" spans="2:11" ht="14.5" x14ac:dyDescent="0.35">
      <c r="B161" s="59"/>
      <c r="E161" s="57"/>
      <c r="F161" s="53"/>
      <c r="G161" s="53"/>
      <c r="H161" s="53"/>
      <c r="I161" s="53"/>
      <c r="J161" s="53"/>
      <c r="K161" s="53"/>
    </row>
    <row r="162" spans="2:11" ht="14.5" x14ac:dyDescent="0.35">
      <c r="B162" s="59"/>
      <c r="E162" s="57"/>
      <c r="F162" s="53"/>
      <c r="G162" s="53"/>
      <c r="H162" s="53"/>
      <c r="I162" s="53"/>
      <c r="J162" s="53"/>
      <c r="K162" s="53"/>
    </row>
    <row r="163" spans="2:11" ht="14.5" x14ac:dyDescent="0.35">
      <c r="B163" s="59"/>
      <c r="E163" s="57"/>
      <c r="F163" s="53"/>
      <c r="G163" s="53"/>
      <c r="H163" s="53"/>
      <c r="I163" s="53"/>
      <c r="J163" s="53"/>
      <c r="K163" s="53"/>
    </row>
    <row r="164" spans="2:11" ht="14.5" x14ac:dyDescent="0.35">
      <c r="B164" s="59"/>
      <c r="E164" s="57"/>
      <c r="F164" s="53"/>
      <c r="G164" s="53"/>
      <c r="H164" s="53"/>
      <c r="I164" s="53"/>
      <c r="J164" s="53"/>
      <c r="K164" s="53"/>
    </row>
    <row r="165" spans="2:11" ht="14.5" x14ac:dyDescent="0.35">
      <c r="B165" s="59"/>
      <c r="E165" s="57"/>
      <c r="F165" s="53"/>
      <c r="G165" s="53"/>
      <c r="H165" s="53"/>
      <c r="I165" s="53"/>
      <c r="J165" s="53"/>
      <c r="K165" s="53"/>
    </row>
    <row r="166" spans="2:11" ht="14.5" x14ac:dyDescent="0.35">
      <c r="B166" s="59"/>
      <c r="E166" s="57"/>
      <c r="F166" s="53"/>
      <c r="G166" s="53"/>
      <c r="H166" s="53"/>
      <c r="I166" s="53"/>
      <c r="J166" s="53"/>
      <c r="K166" s="53"/>
    </row>
    <row r="167" spans="2:11" ht="14.5" x14ac:dyDescent="0.35">
      <c r="B167" s="59"/>
      <c r="E167" s="57"/>
      <c r="F167" s="53"/>
      <c r="G167" s="53"/>
      <c r="H167" s="53"/>
      <c r="I167" s="53"/>
      <c r="J167" s="53"/>
      <c r="K167" s="53"/>
    </row>
    <row r="168" spans="2:11" ht="14.5" x14ac:dyDescent="0.35">
      <c r="B168" s="59"/>
      <c r="E168" s="57"/>
      <c r="F168" s="53"/>
      <c r="G168" s="53"/>
      <c r="H168" s="53"/>
      <c r="I168" s="53"/>
      <c r="J168" s="53"/>
      <c r="K168" s="53"/>
    </row>
    <row r="169" spans="2:11" ht="14.5" x14ac:dyDescent="0.35">
      <c r="B169" s="59"/>
      <c r="E169" s="57"/>
      <c r="F169" s="53"/>
      <c r="G169" s="53"/>
      <c r="H169" s="53"/>
      <c r="I169" s="53"/>
      <c r="J169" s="53"/>
      <c r="K169" s="53"/>
    </row>
    <row r="170" spans="2:11" ht="14.5" x14ac:dyDescent="0.35">
      <c r="B170" s="59"/>
      <c r="E170" s="57"/>
      <c r="F170" s="53"/>
      <c r="G170" s="53"/>
      <c r="H170" s="53"/>
      <c r="I170" s="53"/>
      <c r="J170" s="53"/>
      <c r="K170" s="53"/>
    </row>
    <row r="171" spans="2:11" ht="14.5" x14ac:dyDescent="0.35">
      <c r="B171" s="59"/>
      <c r="E171" s="57"/>
      <c r="F171" s="53"/>
      <c r="G171" s="53"/>
      <c r="H171" s="53"/>
      <c r="I171" s="53"/>
      <c r="J171" s="53"/>
      <c r="K171" s="53"/>
    </row>
    <row r="172" spans="2:11" ht="14.5" x14ac:dyDescent="0.35">
      <c r="B172" s="59"/>
      <c r="E172" s="57"/>
      <c r="F172" s="53"/>
      <c r="G172" s="53"/>
      <c r="H172" s="53"/>
      <c r="I172" s="53"/>
      <c r="J172" s="53"/>
      <c r="K172" s="53"/>
    </row>
    <row r="173" spans="2:11" ht="14.5" x14ac:dyDescent="0.35">
      <c r="B173" s="59"/>
      <c r="E173" s="57"/>
      <c r="F173" s="53"/>
      <c r="G173" s="53"/>
      <c r="H173" s="53"/>
      <c r="I173" s="53"/>
      <c r="J173" s="53"/>
      <c r="K173" s="53"/>
    </row>
    <row r="174" spans="2:11" ht="14.5" x14ac:dyDescent="0.35">
      <c r="B174" s="59"/>
      <c r="E174" s="57"/>
      <c r="F174" s="53"/>
      <c r="G174" s="53"/>
      <c r="H174" s="53"/>
      <c r="I174" s="53"/>
      <c r="J174" s="53"/>
      <c r="K174" s="53"/>
    </row>
    <row r="175" spans="2:11" ht="14.5" x14ac:dyDescent="0.35">
      <c r="B175" s="59"/>
      <c r="E175" s="57"/>
      <c r="F175" s="53"/>
      <c r="G175" s="53"/>
      <c r="H175" s="53"/>
      <c r="I175" s="53"/>
      <c r="J175" s="53"/>
      <c r="K175" s="53"/>
    </row>
    <row r="176" spans="2:11" ht="14.5" x14ac:dyDescent="0.35">
      <c r="B176" s="59"/>
      <c r="E176" s="57"/>
      <c r="F176" s="53"/>
      <c r="G176" s="53"/>
      <c r="H176" s="53"/>
      <c r="I176" s="53"/>
      <c r="J176" s="53"/>
      <c r="K176" s="53"/>
    </row>
    <row r="177" spans="2:11" ht="14.5" x14ac:dyDescent="0.35">
      <c r="B177" s="59"/>
      <c r="E177" s="57"/>
      <c r="F177" s="53"/>
      <c r="G177" s="53"/>
      <c r="H177" s="53"/>
      <c r="I177" s="53"/>
      <c r="J177" s="53"/>
      <c r="K177" s="53"/>
    </row>
    <row r="178" spans="2:11" ht="14.5" x14ac:dyDescent="0.35">
      <c r="B178" s="59"/>
      <c r="E178" s="57"/>
      <c r="F178" s="53"/>
      <c r="G178" s="53"/>
      <c r="H178" s="53"/>
      <c r="I178" s="53"/>
      <c r="J178" s="53"/>
      <c r="K178" s="53"/>
    </row>
    <row r="179" spans="2:11" ht="14.5" x14ac:dyDescent="0.35">
      <c r="B179" s="59"/>
      <c r="E179" s="57"/>
      <c r="F179" s="53"/>
      <c r="G179" s="53"/>
      <c r="H179" s="53"/>
      <c r="I179" s="53"/>
      <c r="J179" s="53"/>
      <c r="K179" s="53"/>
    </row>
    <row r="180" spans="2:11" ht="14.5" x14ac:dyDescent="0.35">
      <c r="B180" s="59"/>
      <c r="E180" s="57"/>
      <c r="F180" s="53"/>
      <c r="G180" s="53"/>
      <c r="H180" s="53"/>
      <c r="I180" s="53"/>
      <c r="J180" s="53"/>
      <c r="K180" s="53"/>
    </row>
    <row r="181" spans="2:11" ht="14.5" x14ac:dyDescent="0.35">
      <c r="B181" s="59"/>
      <c r="E181" s="57"/>
      <c r="F181" s="53"/>
      <c r="G181" s="53"/>
      <c r="H181" s="53"/>
      <c r="I181" s="53"/>
      <c r="J181" s="53"/>
      <c r="K181" s="53"/>
    </row>
    <row r="182" spans="2:11" ht="14.5" x14ac:dyDescent="0.35">
      <c r="B182" s="59"/>
      <c r="E182" s="57"/>
      <c r="F182" s="53"/>
      <c r="G182" s="53"/>
      <c r="H182" s="53"/>
      <c r="I182" s="53"/>
      <c r="J182" s="53"/>
      <c r="K182" s="53"/>
    </row>
    <row r="183" spans="2:11" ht="14.5" x14ac:dyDescent="0.35">
      <c r="B183" s="59"/>
      <c r="E183" s="57"/>
      <c r="F183" s="53"/>
      <c r="G183" s="53"/>
      <c r="H183" s="53"/>
      <c r="I183" s="53"/>
      <c r="J183" s="53"/>
      <c r="K183" s="53"/>
    </row>
    <row r="184" spans="2:11" ht="14.5" x14ac:dyDescent="0.35">
      <c r="B184" s="59"/>
      <c r="E184" s="57"/>
      <c r="F184" s="53"/>
      <c r="G184" s="53"/>
      <c r="H184" s="53"/>
      <c r="I184" s="53"/>
      <c r="J184" s="53"/>
      <c r="K184" s="53"/>
    </row>
    <row r="185" spans="2:11" ht="14.5" x14ac:dyDescent="0.35">
      <c r="B185" s="59"/>
      <c r="E185" s="57"/>
      <c r="F185" s="53"/>
      <c r="G185" s="53"/>
      <c r="H185" s="53"/>
      <c r="I185" s="53"/>
      <c r="J185" s="53"/>
      <c r="K185" s="53"/>
    </row>
    <row r="186" spans="2:11" ht="14.5" x14ac:dyDescent="0.35">
      <c r="B186" s="59"/>
      <c r="E186" s="57"/>
      <c r="F186" s="53"/>
      <c r="G186" s="53"/>
      <c r="H186" s="53"/>
      <c r="I186" s="53"/>
      <c r="J186" s="53"/>
      <c r="K186" s="53"/>
    </row>
    <row r="187" spans="2:11" ht="14.5" x14ac:dyDescent="0.35">
      <c r="B187" s="59"/>
      <c r="E187" s="57"/>
      <c r="F187" s="53"/>
      <c r="G187" s="53"/>
      <c r="H187" s="53"/>
      <c r="I187" s="53"/>
      <c r="J187" s="53"/>
      <c r="K187" s="53"/>
    </row>
    <row r="188" spans="2:11" ht="14.5" x14ac:dyDescent="0.35">
      <c r="B188" s="59"/>
      <c r="E188" s="57"/>
      <c r="F188" s="53"/>
      <c r="G188" s="53"/>
      <c r="H188" s="53"/>
      <c r="I188" s="53"/>
      <c r="J188" s="53"/>
      <c r="K188" s="53"/>
    </row>
    <row r="189" spans="2:11" ht="14.5" x14ac:dyDescent="0.35">
      <c r="B189" s="59"/>
      <c r="E189" s="57"/>
      <c r="F189" s="53"/>
      <c r="G189" s="53"/>
      <c r="H189" s="53"/>
      <c r="I189" s="53"/>
      <c r="J189" s="53"/>
      <c r="K189" s="53"/>
    </row>
    <row r="190" spans="2:11" ht="14.5" x14ac:dyDescent="0.35">
      <c r="B190" s="59"/>
      <c r="E190" s="57"/>
      <c r="F190" s="53"/>
      <c r="G190" s="53"/>
      <c r="H190" s="53"/>
      <c r="I190" s="53"/>
      <c r="J190" s="53"/>
      <c r="K190" s="53"/>
    </row>
    <row r="191" spans="2:11" ht="14.5" x14ac:dyDescent="0.35">
      <c r="B191" s="59"/>
      <c r="E191" s="57"/>
      <c r="F191" s="53"/>
      <c r="G191" s="53"/>
      <c r="H191" s="53"/>
      <c r="I191" s="53"/>
      <c r="J191" s="53"/>
      <c r="K191" s="53"/>
    </row>
    <row r="192" spans="2:11" ht="14.5" x14ac:dyDescent="0.35">
      <c r="B192" s="59"/>
      <c r="E192" s="57"/>
      <c r="F192" s="53"/>
      <c r="G192" s="53"/>
      <c r="H192" s="53"/>
      <c r="I192" s="53"/>
      <c r="J192" s="53"/>
      <c r="K192" s="53"/>
    </row>
    <row r="193" spans="2:11" ht="14.5" x14ac:dyDescent="0.35">
      <c r="B193" s="59"/>
      <c r="E193" s="57"/>
      <c r="F193" s="53"/>
      <c r="G193" s="53"/>
      <c r="H193" s="53"/>
      <c r="I193" s="53"/>
      <c r="J193" s="53"/>
      <c r="K193" s="53"/>
    </row>
    <row r="194" spans="2:11" ht="14.5" x14ac:dyDescent="0.35">
      <c r="B194" s="59"/>
      <c r="E194" s="57"/>
      <c r="F194" s="53"/>
      <c r="G194" s="53"/>
      <c r="H194" s="53"/>
      <c r="I194" s="53"/>
      <c r="J194" s="53"/>
      <c r="K194" s="53"/>
    </row>
    <row r="195" spans="2:11" ht="14.5" x14ac:dyDescent="0.35">
      <c r="B195" s="59"/>
      <c r="E195" s="57"/>
      <c r="F195" s="53"/>
      <c r="G195" s="53"/>
      <c r="H195" s="53"/>
      <c r="I195" s="53"/>
      <c r="J195" s="53"/>
      <c r="K195" s="53"/>
    </row>
    <row r="196" spans="2:11" ht="14.5" x14ac:dyDescent="0.35">
      <c r="B196" s="59"/>
      <c r="E196" s="57"/>
      <c r="F196" s="53"/>
      <c r="G196" s="53"/>
      <c r="H196" s="53"/>
      <c r="I196" s="53"/>
      <c r="J196" s="53"/>
      <c r="K196" s="53"/>
    </row>
    <row r="197" spans="2:11" ht="14.5" x14ac:dyDescent="0.35">
      <c r="B197" s="59"/>
      <c r="E197" s="57"/>
      <c r="F197" s="53"/>
      <c r="G197" s="53"/>
      <c r="H197" s="53"/>
      <c r="I197" s="53"/>
      <c r="J197" s="53"/>
      <c r="K197" s="53"/>
    </row>
    <row r="198" spans="2:11" ht="14.5" x14ac:dyDescent="0.35">
      <c r="B198" s="59"/>
      <c r="E198" s="57"/>
      <c r="F198" s="53"/>
      <c r="G198" s="53"/>
      <c r="H198" s="53"/>
      <c r="I198" s="53"/>
      <c r="J198" s="53"/>
      <c r="K198" s="53"/>
    </row>
    <row r="199" spans="2:11" ht="14.5" x14ac:dyDescent="0.35">
      <c r="B199" s="59"/>
      <c r="E199" s="57"/>
      <c r="F199" s="53"/>
      <c r="G199" s="53"/>
      <c r="H199" s="53"/>
      <c r="I199" s="53"/>
      <c r="J199" s="53"/>
      <c r="K199" s="53"/>
    </row>
    <row r="200" spans="2:11" ht="14.5" x14ac:dyDescent="0.35">
      <c r="B200" s="59"/>
      <c r="E200" s="57"/>
      <c r="F200" s="53"/>
      <c r="G200" s="53"/>
      <c r="H200" s="53"/>
      <c r="I200" s="53"/>
      <c r="J200" s="53"/>
      <c r="K200" s="53"/>
    </row>
    <row r="201" spans="2:11" ht="14.5" x14ac:dyDescent="0.35">
      <c r="B201" s="59"/>
      <c r="E201" s="57"/>
      <c r="F201" s="53"/>
      <c r="G201" s="53"/>
      <c r="H201" s="53"/>
      <c r="I201" s="53"/>
      <c r="J201" s="53"/>
      <c r="K201" s="53"/>
    </row>
    <row r="202" spans="2:11" ht="14.5" x14ac:dyDescent="0.35">
      <c r="B202" s="59"/>
      <c r="E202" s="57"/>
      <c r="F202" s="53"/>
      <c r="G202" s="53"/>
      <c r="H202" s="53"/>
      <c r="I202" s="53"/>
      <c r="J202" s="53"/>
      <c r="K202" s="53"/>
    </row>
    <row r="203" spans="2:11" ht="14.5" x14ac:dyDescent="0.35">
      <c r="B203" s="59"/>
      <c r="E203" s="57"/>
      <c r="F203" s="53"/>
      <c r="G203" s="53"/>
      <c r="H203" s="53"/>
      <c r="I203" s="53"/>
      <c r="J203" s="53"/>
      <c r="K203" s="53"/>
    </row>
    <row r="204" spans="2:11" ht="14.5" x14ac:dyDescent="0.35">
      <c r="B204" s="59"/>
      <c r="E204" s="57"/>
      <c r="F204" s="53"/>
      <c r="G204" s="53"/>
      <c r="H204" s="53"/>
      <c r="I204" s="53"/>
      <c r="J204" s="53"/>
      <c r="K204" s="53"/>
    </row>
    <row r="205" spans="2:11" ht="14.5" x14ac:dyDescent="0.35">
      <c r="B205" s="59"/>
      <c r="E205" s="57"/>
      <c r="F205" s="53"/>
      <c r="G205" s="53"/>
      <c r="H205" s="53"/>
      <c r="I205" s="53"/>
      <c r="J205" s="53"/>
      <c r="K205" s="53"/>
    </row>
    <row r="206" spans="2:11" ht="14.5" x14ac:dyDescent="0.35">
      <c r="B206" s="59"/>
      <c r="E206" s="57"/>
      <c r="F206" s="53"/>
      <c r="G206" s="53"/>
      <c r="H206" s="53"/>
      <c r="I206" s="53"/>
      <c r="J206" s="53"/>
      <c r="K206" s="53"/>
    </row>
    <row r="207" spans="2:11" ht="14.5" x14ac:dyDescent="0.35">
      <c r="B207" s="59"/>
      <c r="E207" s="57"/>
      <c r="F207" s="53"/>
      <c r="G207" s="53"/>
      <c r="H207" s="53"/>
      <c r="I207" s="53"/>
      <c r="J207" s="53"/>
      <c r="K207" s="53"/>
    </row>
    <row r="208" spans="2:11" ht="14.5" x14ac:dyDescent="0.35">
      <c r="B208" s="59"/>
      <c r="E208" s="57"/>
      <c r="F208" s="53"/>
      <c r="G208" s="53"/>
      <c r="H208" s="53"/>
      <c r="I208" s="53"/>
      <c r="J208" s="53"/>
      <c r="K208" s="53"/>
    </row>
    <row r="209" spans="2:11" ht="14.5" x14ac:dyDescent="0.35">
      <c r="B209" s="59"/>
      <c r="E209" s="57"/>
      <c r="F209" s="53"/>
      <c r="G209" s="53"/>
      <c r="H209" s="53"/>
      <c r="I209" s="53"/>
      <c r="J209" s="53"/>
      <c r="K209" s="53"/>
    </row>
    <row r="210" spans="2:11" ht="14.5" x14ac:dyDescent="0.35">
      <c r="B210" s="59"/>
      <c r="E210" s="57"/>
      <c r="F210" s="53"/>
      <c r="G210" s="53"/>
      <c r="H210" s="53"/>
      <c r="I210" s="53"/>
      <c r="J210" s="53"/>
      <c r="K210" s="53"/>
    </row>
    <row r="211" spans="2:11" ht="14.5" x14ac:dyDescent="0.35">
      <c r="B211" s="59"/>
      <c r="E211" s="57"/>
      <c r="F211" s="53"/>
      <c r="G211" s="53"/>
      <c r="H211" s="53"/>
      <c r="I211" s="53"/>
      <c r="J211" s="53"/>
      <c r="K211" s="53"/>
    </row>
    <row r="212" spans="2:11" ht="14.5" x14ac:dyDescent="0.35">
      <c r="B212" s="59"/>
      <c r="E212" s="57"/>
      <c r="F212" s="53"/>
      <c r="G212" s="53"/>
      <c r="H212" s="53"/>
      <c r="I212" s="53"/>
      <c r="J212" s="53"/>
      <c r="K212" s="53"/>
    </row>
    <row r="213" spans="2:11" ht="14.5" x14ac:dyDescent="0.35">
      <c r="B213" s="59"/>
      <c r="E213" s="57"/>
      <c r="F213" s="53"/>
      <c r="G213" s="53"/>
      <c r="H213" s="53"/>
      <c r="I213" s="53"/>
      <c r="J213" s="53"/>
      <c r="K213" s="53"/>
    </row>
    <row r="214" spans="2:11" ht="14.5" x14ac:dyDescent="0.35">
      <c r="B214" s="59"/>
      <c r="E214" s="57"/>
      <c r="F214" s="53"/>
      <c r="G214" s="53"/>
      <c r="H214" s="53"/>
      <c r="I214" s="53"/>
      <c r="J214" s="53"/>
      <c r="K214" s="53"/>
    </row>
    <row r="215" spans="2:11" ht="14.5" x14ac:dyDescent="0.35">
      <c r="B215" s="59"/>
      <c r="E215" s="57"/>
      <c r="F215" s="53"/>
      <c r="G215" s="53"/>
      <c r="H215" s="53"/>
      <c r="I215" s="53"/>
      <c r="J215" s="53"/>
      <c r="K215" s="53"/>
    </row>
    <row r="216" spans="2:11" ht="14.5" x14ac:dyDescent="0.35">
      <c r="B216" s="59"/>
      <c r="E216" s="57"/>
      <c r="F216" s="53"/>
      <c r="G216" s="53"/>
      <c r="H216" s="53"/>
      <c r="I216" s="53"/>
      <c r="J216" s="53"/>
      <c r="K216" s="53"/>
    </row>
    <row r="217" spans="2:11" ht="14.5" x14ac:dyDescent="0.35">
      <c r="B217" s="59"/>
      <c r="E217" s="57"/>
      <c r="F217" s="53"/>
      <c r="G217" s="53"/>
      <c r="H217" s="53"/>
      <c r="I217" s="53"/>
      <c r="J217" s="53"/>
      <c r="K217" s="53"/>
    </row>
    <row r="218" spans="2:11" ht="14.5" x14ac:dyDescent="0.35">
      <c r="B218" s="59"/>
      <c r="E218" s="57"/>
      <c r="F218" s="53"/>
      <c r="G218" s="53"/>
      <c r="H218" s="53"/>
      <c r="I218" s="53"/>
      <c r="J218" s="53"/>
      <c r="K218" s="53"/>
    </row>
    <row r="219" spans="2:11" ht="14.5" x14ac:dyDescent="0.35">
      <c r="B219" s="59"/>
      <c r="E219" s="57"/>
      <c r="F219" s="53"/>
      <c r="G219" s="53"/>
      <c r="H219" s="53"/>
      <c r="I219" s="53"/>
      <c r="J219" s="53"/>
      <c r="K219" s="53"/>
    </row>
    <row r="220" spans="2:11" ht="14.5" x14ac:dyDescent="0.35">
      <c r="B220" s="59"/>
      <c r="E220" s="57"/>
      <c r="F220" s="53"/>
      <c r="G220" s="53"/>
      <c r="H220" s="53"/>
      <c r="I220" s="53"/>
      <c r="J220" s="53"/>
      <c r="K220" s="53"/>
    </row>
    <row r="221" spans="2:11" ht="14.5" x14ac:dyDescent="0.35">
      <c r="B221" s="59"/>
      <c r="E221" s="57"/>
      <c r="F221" s="53"/>
      <c r="G221" s="53"/>
      <c r="H221" s="53"/>
      <c r="I221" s="53"/>
      <c r="J221" s="53"/>
      <c r="K221" s="53"/>
    </row>
    <row r="222" spans="2:11" ht="14.5" x14ac:dyDescent="0.35">
      <c r="B222" s="59"/>
      <c r="E222" s="57"/>
      <c r="F222" s="53"/>
      <c r="G222" s="53"/>
      <c r="H222" s="53"/>
      <c r="I222" s="53"/>
      <c r="J222" s="53"/>
      <c r="K222" s="53"/>
    </row>
    <row r="223" spans="2:11" ht="14.5" x14ac:dyDescent="0.35">
      <c r="B223" s="59"/>
      <c r="E223" s="57"/>
      <c r="F223" s="53"/>
      <c r="G223" s="53"/>
      <c r="H223" s="53"/>
      <c r="I223" s="53"/>
      <c r="J223" s="53"/>
      <c r="K223" s="53"/>
    </row>
    <row r="224" spans="2:11" ht="14.5" x14ac:dyDescent="0.35">
      <c r="B224" s="59"/>
      <c r="E224" s="57"/>
      <c r="F224" s="53"/>
      <c r="G224" s="53"/>
      <c r="H224" s="53"/>
      <c r="I224" s="53"/>
      <c r="J224" s="53"/>
      <c r="K224" s="53"/>
    </row>
    <row r="225" spans="2:11" ht="14.5" x14ac:dyDescent="0.35">
      <c r="B225" s="59"/>
      <c r="E225" s="57"/>
      <c r="F225" s="53"/>
      <c r="G225" s="53"/>
      <c r="H225" s="53"/>
      <c r="I225" s="53"/>
      <c r="J225" s="53"/>
      <c r="K225" s="53"/>
    </row>
    <row r="226" spans="2:11" ht="14.5" x14ac:dyDescent="0.35">
      <c r="B226" s="59"/>
      <c r="E226" s="57"/>
      <c r="F226" s="53"/>
      <c r="G226" s="53"/>
      <c r="H226" s="53"/>
      <c r="I226" s="53"/>
      <c r="J226" s="53"/>
      <c r="K226" s="53"/>
    </row>
    <row r="227" spans="2:11" ht="14.5" x14ac:dyDescent="0.35">
      <c r="B227" s="59"/>
      <c r="E227" s="57"/>
      <c r="F227" s="53"/>
      <c r="G227" s="53"/>
      <c r="H227" s="53"/>
      <c r="I227" s="53"/>
      <c r="J227" s="53"/>
      <c r="K227" s="53"/>
    </row>
    <row r="228" spans="2:11" ht="14.5" x14ac:dyDescent="0.35">
      <c r="B228" s="59"/>
      <c r="E228" s="57"/>
      <c r="F228" s="53"/>
      <c r="G228" s="53"/>
      <c r="H228" s="53"/>
      <c r="I228" s="53"/>
      <c r="J228" s="53"/>
      <c r="K228" s="53"/>
    </row>
    <row r="229" spans="2:11" ht="14.5" x14ac:dyDescent="0.35">
      <c r="B229" s="59"/>
      <c r="E229" s="57"/>
      <c r="F229" s="53"/>
      <c r="G229" s="53"/>
      <c r="H229" s="53"/>
      <c r="I229" s="53"/>
      <c r="J229" s="53"/>
      <c r="K229" s="53"/>
    </row>
    <row r="230" spans="2:11" ht="14.5" x14ac:dyDescent="0.35">
      <c r="B230" s="59"/>
      <c r="E230" s="57"/>
      <c r="F230" s="53"/>
      <c r="G230" s="53"/>
      <c r="H230" s="53"/>
      <c r="I230" s="53"/>
      <c r="J230" s="53"/>
      <c r="K230" s="53"/>
    </row>
    <row r="231" spans="2:11" ht="14.5" x14ac:dyDescent="0.35">
      <c r="B231" s="59"/>
      <c r="E231" s="57"/>
      <c r="F231" s="53"/>
      <c r="G231" s="53"/>
      <c r="H231" s="53"/>
      <c r="I231" s="53"/>
      <c r="J231" s="53"/>
      <c r="K231" s="53"/>
    </row>
    <row r="232" spans="2:11" ht="14.5" x14ac:dyDescent="0.35">
      <c r="B232" s="59"/>
      <c r="E232" s="57"/>
      <c r="F232" s="53"/>
      <c r="G232" s="53"/>
      <c r="H232" s="53"/>
      <c r="I232" s="53"/>
      <c r="J232" s="53"/>
      <c r="K232" s="53"/>
    </row>
    <row r="233" spans="2:11" ht="14.5" x14ac:dyDescent="0.35">
      <c r="B233" s="59"/>
      <c r="E233" s="57"/>
      <c r="F233" s="53"/>
      <c r="G233" s="53"/>
      <c r="H233" s="53"/>
      <c r="I233" s="53"/>
      <c r="J233" s="53"/>
      <c r="K233" s="53"/>
    </row>
    <row r="234" spans="2:11" ht="14.5" x14ac:dyDescent="0.35">
      <c r="B234" s="59"/>
      <c r="E234" s="57"/>
      <c r="F234" s="53"/>
      <c r="G234" s="53"/>
      <c r="H234" s="53"/>
      <c r="I234" s="53"/>
      <c r="J234" s="53"/>
      <c r="K234" s="53"/>
    </row>
    <row r="235" spans="2:11" ht="14.5" x14ac:dyDescent="0.35">
      <c r="B235" s="59"/>
      <c r="E235" s="57"/>
      <c r="F235" s="53"/>
      <c r="G235" s="53"/>
      <c r="H235" s="53"/>
      <c r="I235" s="53"/>
      <c r="J235" s="53"/>
      <c r="K235" s="53"/>
    </row>
    <row r="236" spans="2:11" ht="14.5" x14ac:dyDescent="0.35">
      <c r="B236" s="59"/>
      <c r="E236" s="57"/>
      <c r="F236" s="53"/>
      <c r="G236" s="53"/>
      <c r="H236" s="53"/>
      <c r="I236" s="53"/>
      <c r="J236" s="53"/>
      <c r="K236" s="53"/>
    </row>
    <row r="237" spans="2:11" ht="14.5" x14ac:dyDescent="0.35">
      <c r="B237" s="59"/>
      <c r="E237" s="57"/>
      <c r="F237" s="53"/>
      <c r="G237" s="53"/>
      <c r="H237" s="53"/>
      <c r="I237" s="53"/>
      <c r="J237" s="53"/>
      <c r="K237" s="53"/>
    </row>
    <row r="238" spans="2:11" ht="14.5" x14ac:dyDescent="0.35">
      <c r="B238" s="59"/>
      <c r="E238" s="57"/>
      <c r="F238" s="53"/>
      <c r="G238" s="53"/>
      <c r="H238" s="53"/>
      <c r="I238" s="53"/>
      <c r="J238" s="53"/>
      <c r="K238" s="53"/>
    </row>
    <row r="239" spans="2:11" ht="14.5" x14ac:dyDescent="0.35">
      <c r="B239" s="59"/>
      <c r="E239" s="57"/>
      <c r="F239" s="53"/>
      <c r="G239" s="53"/>
      <c r="H239" s="53"/>
      <c r="I239" s="53"/>
      <c r="J239" s="53"/>
      <c r="K239" s="53"/>
    </row>
    <row r="240" spans="2:11" ht="14.5" x14ac:dyDescent="0.35">
      <c r="B240" s="59"/>
      <c r="E240" s="57"/>
      <c r="F240" s="53"/>
      <c r="G240" s="53"/>
      <c r="H240" s="53"/>
      <c r="I240" s="53"/>
      <c r="J240" s="53"/>
      <c r="K240" s="53"/>
    </row>
    <row r="241" spans="2:11" ht="14.5" x14ac:dyDescent="0.35">
      <c r="B241" s="59"/>
      <c r="E241" s="57"/>
      <c r="F241" s="53"/>
      <c r="G241" s="53"/>
      <c r="H241" s="53"/>
      <c r="I241" s="53"/>
      <c r="J241" s="53"/>
      <c r="K241" s="53"/>
    </row>
    <row r="242" spans="2:11" ht="14.5" x14ac:dyDescent="0.35">
      <c r="B242" s="59"/>
      <c r="E242" s="57"/>
      <c r="F242" s="53"/>
      <c r="G242" s="53"/>
      <c r="H242" s="53"/>
      <c r="I242" s="53"/>
      <c r="J242" s="53"/>
      <c r="K242" s="53"/>
    </row>
    <row r="243" spans="2:11" ht="14.5" x14ac:dyDescent="0.35">
      <c r="B243" s="59"/>
      <c r="E243" s="57"/>
      <c r="F243" s="53"/>
      <c r="G243" s="53"/>
      <c r="H243" s="53"/>
      <c r="I243" s="53"/>
      <c r="J243" s="53"/>
      <c r="K243" s="53"/>
    </row>
    <row r="244" spans="2:11" ht="14.5" x14ac:dyDescent="0.35">
      <c r="B244" s="59"/>
      <c r="E244" s="57"/>
      <c r="F244" s="53"/>
      <c r="G244" s="53"/>
      <c r="H244" s="53"/>
      <c r="I244" s="53"/>
      <c r="J244" s="53"/>
      <c r="K244" s="53"/>
    </row>
    <row r="245" spans="2:11" ht="14.5" x14ac:dyDescent="0.35">
      <c r="B245" s="59"/>
      <c r="E245" s="57"/>
      <c r="F245" s="53"/>
      <c r="G245" s="53"/>
      <c r="H245" s="53"/>
      <c r="I245" s="53"/>
      <c r="J245" s="53"/>
      <c r="K245" s="53"/>
    </row>
    <row r="246" spans="2:11" ht="14.5" x14ac:dyDescent="0.35">
      <c r="B246" s="59"/>
      <c r="E246" s="57"/>
      <c r="F246" s="53"/>
      <c r="G246" s="53"/>
      <c r="H246" s="53"/>
      <c r="I246" s="53"/>
      <c r="J246" s="53"/>
      <c r="K246" s="53"/>
    </row>
    <row r="247" spans="2:11" ht="14.5" x14ac:dyDescent="0.35">
      <c r="B247" s="59"/>
      <c r="E247" s="57"/>
      <c r="F247" s="53"/>
      <c r="G247" s="53"/>
      <c r="H247" s="53"/>
      <c r="I247" s="53"/>
      <c r="J247" s="53"/>
      <c r="K247" s="53"/>
    </row>
    <row r="248" spans="2:11" ht="14.5" x14ac:dyDescent="0.35">
      <c r="B248" s="59"/>
      <c r="E248" s="57"/>
      <c r="F248" s="53"/>
      <c r="G248" s="53"/>
      <c r="H248" s="53"/>
      <c r="I248" s="53"/>
      <c r="J248" s="53"/>
      <c r="K248" s="53"/>
    </row>
    <row r="249" spans="2:11" ht="14.5" x14ac:dyDescent="0.35">
      <c r="B249" s="59"/>
      <c r="E249" s="57"/>
      <c r="F249" s="53"/>
      <c r="G249" s="53"/>
      <c r="H249" s="53"/>
      <c r="I249" s="53"/>
      <c r="J249" s="53"/>
      <c r="K249" s="53"/>
    </row>
    <row r="250" spans="2:11" ht="14.5" x14ac:dyDescent="0.35">
      <c r="B250" s="59"/>
      <c r="E250" s="57"/>
      <c r="F250" s="53"/>
      <c r="G250" s="53"/>
      <c r="H250" s="53"/>
      <c r="I250" s="53"/>
      <c r="J250" s="53"/>
      <c r="K250" s="53"/>
    </row>
    <row r="251" spans="2:11" ht="14.5" x14ac:dyDescent="0.35">
      <c r="B251" s="59"/>
      <c r="E251" s="57"/>
      <c r="F251" s="53"/>
      <c r="G251" s="53"/>
      <c r="H251" s="53"/>
      <c r="I251" s="53"/>
      <c r="J251" s="53"/>
      <c r="K251" s="53"/>
    </row>
    <row r="252" spans="2:11" ht="14.5" x14ac:dyDescent="0.35">
      <c r="B252" s="59"/>
      <c r="E252" s="57"/>
      <c r="F252" s="53"/>
      <c r="G252" s="53"/>
      <c r="H252" s="53"/>
      <c r="I252" s="53"/>
      <c r="J252" s="53"/>
      <c r="K252" s="53"/>
    </row>
    <row r="253" spans="2:11" ht="14.5" x14ac:dyDescent="0.35">
      <c r="B253" s="59"/>
      <c r="E253" s="57"/>
      <c r="F253" s="53"/>
      <c r="G253" s="53"/>
      <c r="H253" s="53"/>
      <c r="I253" s="53"/>
      <c r="J253" s="53"/>
      <c r="K253" s="53"/>
    </row>
    <row r="254" spans="2:11" ht="14.5" x14ac:dyDescent="0.35">
      <c r="B254" s="59"/>
      <c r="E254" s="57"/>
      <c r="F254" s="53"/>
      <c r="G254" s="53"/>
      <c r="H254" s="53"/>
      <c r="I254" s="53"/>
      <c r="J254" s="53"/>
      <c r="K254" s="53"/>
    </row>
    <row r="255" spans="2:11" ht="14.5" x14ac:dyDescent="0.35">
      <c r="B255" s="59"/>
      <c r="E255" s="57"/>
      <c r="F255" s="53"/>
      <c r="G255" s="53"/>
      <c r="H255" s="53"/>
      <c r="I255" s="53"/>
      <c r="J255" s="53"/>
      <c r="K255" s="53"/>
    </row>
    <row r="256" spans="2:11" ht="14.5" x14ac:dyDescent="0.35">
      <c r="B256" s="59"/>
      <c r="E256" s="57"/>
      <c r="F256" s="53"/>
      <c r="G256" s="53"/>
      <c r="H256" s="53"/>
      <c r="I256" s="53"/>
      <c r="J256" s="53"/>
      <c r="K256" s="53"/>
    </row>
    <row r="257" spans="2:11" ht="14.5" x14ac:dyDescent="0.35">
      <c r="B257" s="59"/>
      <c r="E257" s="57"/>
      <c r="F257" s="53"/>
      <c r="G257" s="53"/>
      <c r="H257" s="53"/>
      <c r="I257" s="53"/>
      <c r="J257" s="53"/>
      <c r="K257" s="53"/>
    </row>
    <row r="258" spans="2:11" ht="14.5" x14ac:dyDescent="0.35">
      <c r="B258" s="59"/>
      <c r="E258" s="57"/>
      <c r="F258" s="53"/>
      <c r="G258" s="53"/>
      <c r="H258" s="53"/>
      <c r="I258" s="53"/>
      <c r="J258" s="53"/>
      <c r="K258" s="53"/>
    </row>
    <row r="259" spans="2:11" ht="14.5" x14ac:dyDescent="0.35">
      <c r="B259" s="59"/>
      <c r="E259" s="57"/>
      <c r="F259" s="53"/>
      <c r="G259" s="53"/>
      <c r="H259" s="53"/>
      <c r="I259" s="53"/>
      <c r="J259" s="53"/>
      <c r="K259" s="53"/>
    </row>
    <row r="260" spans="2:11" ht="14.5" x14ac:dyDescent="0.35">
      <c r="B260" s="59"/>
      <c r="E260" s="57"/>
      <c r="F260" s="53"/>
      <c r="G260" s="53"/>
      <c r="H260" s="53"/>
      <c r="I260" s="53"/>
      <c r="J260" s="53"/>
      <c r="K260" s="53"/>
    </row>
    <row r="261" spans="2:11" ht="14.5" x14ac:dyDescent="0.35">
      <c r="B261" s="59"/>
      <c r="E261" s="57"/>
      <c r="F261" s="53"/>
      <c r="G261" s="53"/>
      <c r="H261" s="53"/>
      <c r="I261" s="53"/>
      <c r="J261" s="53"/>
      <c r="K261" s="53"/>
    </row>
    <row r="262" spans="2:11" ht="14.5" x14ac:dyDescent="0.35">
      <c r="B262" s="59"/>
      <c r="E262" s="57"/>
      <c r="F262" s="53"/>
      <c r="G262" s="53"/>
      <c r="H262" s="53"/>
      <c r="I262" s="53"/>
      <c r="J262" s="53"/>
      <c r="K262" s="53"/>
    </row>
    <row r="263" spans="2:11" ht="14.5" x14ac:dyDescent="0.35">
      <c r="B263" s="59"/>
      <c r="E263" s="57"/>
      <c r="F263" s="53"/>
      <c r="G263" s="53"/>
      <c r="H263" s="53"/>
      <c r="I263" s="53"/>
      <c r="J263" s="53"/>
      <c r="K263" s="53"/>
    </row>
    <row r="264" spans="2:11" ht="14.5" x14ac:dyDescent="0.35">
      <c r="B264" s="59"/>
      <c r="E264" s="57"/>
      <c r="F264" s="53"/>
      <c r="G264" s="53"/>
      <c r="H264" s="53"/>
      <c r="I264" s="53"/>
      <c r="J264" s="53"/>
      <c r="K264" s="53"/>
    </row>
    <row r="265" spans="2:11" ht="14.5" x14ac:dyDescent="0.35">
      <c r="B265" s="59"/>
      <c r="E265" s="57"/>
      <c r="F265" s="53"/>
      <c r="G265" s="53"/>
      <c r="H265" s="53"/>
      <c r="I265" s="53"/>
      <c r="J265" s="53"/>
      <c r="K265" s="53"/>
    </row>
    <row r="266" spans="2:11" ht="14.5" x14ac:dyDescent="0.35">
      <c r="B266" s="59"/>
      <c r="E266" s="57"/>
      <c r="F266" s="53"/>
      <c r="G266" s="53"/>
      <c r="H266" s="53"/>
      <c r="I266" s="53"/>
      <c r="J266" s="53"/>
      <c r="K266" s="53"/>
    </row>
    <row r="267" spans="2:11" ht="14.5" x14ac:dyDescent="0.35">
      <c r="B267" s="59"/>
      <c r="E267" s="57"/>
      <c r="F267" s="53"/>
      <c r="G267" s="53"/>
      <c r="H267" s="53"/>
      <c r="I267" s="53"/>
      <c r="J267" s="53"/>
      <c r="K267" s="53"/>
    </row>
    <row r="268" spans="2:11" ht="14.5" x14ac:dyDescent="0.35">
      <c r="B268" s="59"/>
      <c r="E268" s="57"/>
      <c r="F268" s="53"/>
      <c r="G268" s="53"/>
      <c r="H268" s="53"/>
      <c r="I268" s="53"/>
      <c r="J268" s="53"/>
      <c r="K268" s="53"/>
    </row>
    <row r="269" spans="2:11" ht="14.5" x14ac:dyDescent="0.35">
      <c r="B269" s="59"/>
      <c r="E269" s="57"/>
      <c r="F269" s="53"/>
      <c r="G269" s="53"/>
      <c r="H269" s="53"/>
      <c r="I269" s="53"/>
      <c r="J269" s="53"/>
      <c r="K269" s="53"/>
    </row>
    <row r="270" spans="2:11" ht="14.5" x14ac:dyDescent="0.35">
      <c r="B270" s="59"/>
      <c r="E270" s="57"/>
      <c r="F270" s="53"/>
      <c r="G270" s="53"/>
      <c r="H270" s="53"/>
      <c r="I270" s="53"/>
      <c r="J270" s="53"/>
      <c r="K270" s="53"/>
    </row>
    <row r="271" spans="2:11" ht="14.5" x14ac:dyDescent="0.35">
      <c r="B271" s="59"/>
      <c r="E271" s="57"/>
      <c r="F271" s="53"/>
      <c r="G271" s="53"/>
      <c r="H271" s="53"/>
      <c r="I271" s="53"/>
      <c r="J271" s="53"/>
      <c r="K271" s="53"/>
    </row>
    <row r="272" spans="2:11" ht="14.5" x14ac:dyDescent="0.35">
      <c r="B272" s="59"/>
      <c r="E272" s="57"/>
      <c r="F272" s="53"/>
      <c r="G272" s="53"/>
      <c r="H272" s="53"/>
      <c r="I272" s="53"/>
      <c r="J272" s="53"/>
      <c r="K272" s="53"/>
    </row>
    <row r="273" spans="2:11" ht="14.5" x14ac:dyDescent="0.35">
      <c r="B273" s="59"/>
      <c r="E273" s="57"/>
      <c r="F273" s="53"/>
      <c r="G273" s="53"/>
      <c r="H273" s="53"/>
      <c r="I273" s="53"/>
      <c r="J273" s="53"/>
      <c r="K273" s="53"/>
    </row>
    <row r="274" spans="2:11" ht="14.5" x14ac:dyDescent="0.35">
      <c r="B274" s="59"/>
      <c r="E274" s="57"/>
      <c r="F274" s="53"/>
      <c r="G274" s="53"/>
      <c r="H274" s="53"/>
      <c r="I274" s="53"/>
      <c r="J274" s="53"/>
      <c r="K274" s="53"/>
    </row>
    <row r="275" spans="2:11" ht="14.5" x14ac:dyDescent="0.35">
      <c r="B275" s="59"/>
      <c r="E275" s="57"/>
      <c r="F275" s="53"/>
      <c r="G275" s="53"/>
      <c r="H275" s="53"/>
      <c r="I275" s="53"/>
      <c r="J275" s="53"/>
      <c r="K275" s="53"/>
    </row>
    <row r="276" spans="2:11" ht="14.5" x14ac:dyDescent="0.35">
      <c r="B276" s="59"/>
      <c r="E276" s="57"/>
      <c r="F276" s="53"/>
      <c r="G276" s="53"/>
      <c r="H276" s="53"/>
      <c r="I276" s="53"/>
      <c r="J276" s="53"/>
      <c r="K276" s="53"/>
    </row>
    <row r="277" spans="2:11" ht="14.5" x14ac:dyDescent="0.35">
      <c r="B277" s="59"/>
      <c r="E277" s="57"/>
      <c r="F277" s="53"/>
      <c r="G277" s="53"/>
      <c r="H277" s="53"/>
      <c r="I277" s="53"/>
      <c r="J277" s="53"/>
      <c r="K277" s="53"/>
    </row>
    <row r="278" spans="2:11" ht="14.5" x14ac:dyDescent="0.35">
      <c r="B278" s="59"/>
      <c r="E278" s="57"/>
      <c r="F278" s="53"/>
      <c r="G278" s="53"/>
      <c r="H278" s="53"/>
      <c r="I278" s="53"/>
      <c r="J278" s="53"/>
      <c r="K278" s="53"/>
    </row>
    <row r="279" spans="2:11" ht="14.5" x14ac:dyDescent="0.35">
      <c r="B279" s="59"/>
      <c r="E279" s="57"/>
      <c r="F279" s="53"/>
      <c r="G279" s="53"/>
      <c r="H279" s="53"/>
      <c r="I279" s="53"/>
      <c r="J279" s="53"/>
      <c r="K279" s="53"/>
    </row>
    <row r="280" spans="2:11" ht="14.5" x14ac:dyDescent="0.35">
      <c r="B280" s="59"/>
      <c r="E280" s="57"/>
      <c r="F280" s="53"/>
      <c r="G280" s="53"/>
      <c r="H280" s="53"/>
      <c r="I280" s="53"/>
      <c r="J280" s="53"/>
      <c r="K280" s="53"/>
    </row>
    <row r="281" spans="2:11" ht="14.5" x14ac:dyDescent="0.35">
      <c r="B281" s="59"/>
      <c r="E281" s="57"/>
      <c r="F281" s="53"/>
      <c r="G281" s="53"/>
      <c r="H281" s="53"/>
      <c r="I281" s="53"/>
      <c r="J281" s="53"/>
      <c r="K281" s="53"/>
    </row>
    <row r="282" spans="2:11" ht="14.5" x14ac:dyDescent="0.35">
      <c r="B282" s="59"/>
      <c r="E282" s="57"/>
      <c r="F282" s="53"/>
      <c r="G282" s="53"/>
      <c r="H282" s="53"/>
      <c r="I282" s="53"/>
      <c r="J282" s="53"/>
      <c r="K282" s="53"/>
    </row>
    <row r="283" spans="2:11" ht="14.5" x14ac:dyDescent="0.35">
      <c r="B283" s="59"/>
      <c r="E283" s="57"/>
      <c r="F283" s="53"/>
      <c r="G283" s="53"/>
      <c r="H283" s="53"/>
      <c r="I283" s="53"/>
      <c r="J283" s="53"/>
      <c r="K283" s="53"/>
    </row>
    <row r="284" spans="2:11" ht="14.5" x14ac:dyDescent="0.35">
      <c r="B284" s="59"/>
      <c r="E284" s="57"/>
      <c r="F284" s="53"/>
      <c r="G284" s="53"/>
      <c r="H284" s="53"/>
      <c r="I284" s="53"/>
      <c r="J284" s="53"/>
      <c r="K284" s="53"/>
    </row>
    <row r="285" spans="2:11" ht="14.5" x14ac:dyDescent="0.35">
      <c r="B285" s="59"/>
      <c r="E285" s="57"/>
      <c r="F285" s="53"/>
      <c r="G285" s="53"/>
      <c r="H285" s="53"/>
      <c r="I285" s="53"/>
      <c r="J285" s="53"/>
      <c r="K285" s="53"/>
    </row>
    <row r="286" spans="2:11" ht="14.5" x14ac:dyDescent="0.35">
      <c r="B286" s="59"/>
      <c r="E286" s="57"/>
      <c r="F286" s="53"/>
      <c r="G286" s="53"/>
      <c r="H286" s="53"/>
      <c r="I286" s="53"/>
      <c r="J286" s="53"/>
      <c r="K286" s="53"/>
    </row>
    <row r="287" spans="2:11" ht="14.5" x14ac:dyDescent="0.35">
      <c r="B287" s="59"/>
      <c r="E287" s="57"/>
      <c r="F287" s="53"/>
      <c r="G287" s="53"/>
      <c r="H287" s="53"/>
      <c r="I287" s="53"/>
      <c r="J287" s="53"/>
      <c r="K287" s="53"/>
    </row>
    <row r="288" spans="2:11" ht="14.5" x14ac:dyDescent="0.35">
      <c r="B288" s="59"/>
      <c r="E288" s="57"/>
      <c r="F288" s="53"/>
      <c r="G288" s="53"/>
      <c r="H288" s="53"/>
      <c r="I288" s="53"/>
      <c r="J288" s="53"/>
      <c r="K288" s="53"/>
    </row>
    <row r="289" spans="2:11" ht="14.5" x14ac:dyDescent="0.35">
      <c r="B289" s="59"/>
      <c r="E289" s="57"/>
      <c r="F289" s="53"/>
      <c r="G289" s="53"/>
      <c r="H289" s="53"/>
      <c r="I289" s="53"/>
      <c r="J289" s="53"/>
      <c r="K289" s="53"/>
    </row>
    <row r="290" spans="2:11" ht="14.5" x14ac:dyDescent="0.35">
      <c r="B290" s="59"/>
      <c r="E290" s="57"/>
      <c r="F290" s="53"/>
      <c r="G290" s="53"/>
      <c r="H290" s="53"/>
      <c r="I290" s="53"/>
      <c r="J290" s="53"/>
      <c r="K290" s="53"/>
    </row>
    <row r="291" spans="2:11" ht="14.5" x14ac:dyDescent="0.35">
      <c r="B291" s="59"/>
      <c r="E291" s="57"/>
      <c r="F291" s="53"/>
      <c r="G291" s="53"/>
      <c r="H291" s="53"/>
      <c r="I291" s="53"/>
      <c r="J291" s="53"/>
      <c r="K291" s="53"/>
    </row>
    <row r="292" spans="2:11" ht="14.5" x14ac:dyDescent="0.35">
      <c r="B292" s="59"/>
      <c r="E292" s="57"/>
      <c r="F292" s="53"/>
      <c r="G292" s="53"/>
      <c r="H292" s="53"/>
      <c r="I292" s="53"/>
      <c r="J292" s="53"/>
      <c r="K292" s="53"/>
    </row>
    <row r="293" spans="2:11" ht="14.5" x14ac:dyDescent="0.35">
      <c r="B293" s="59"/>
      <c r="E293" s="57"/>
      <c r="F293" s="53"/>
      <c r="G293" s="53"/>
      <c r="H293" s="53"/>
      <c r="I293" s="53"/>
      <c r="J293" s="53"/>
      <c r="K293" s="53"/>
    </row>
    <row r="294" spans="2:11" ht="14.5" x14ac:dyDescent="0.35">
      <c r="B294" s="59"/>
      <c r="E294" s="57"/>
      <c r="F294" s="53"/>
      <c r="G294" s="53"/>
      <c r="H294" s="53"/>
      <c r="I294" s="53"/>
      <c r="J294" s="53"/>
      <c r="K294" s="53"/>
    </row>
    <row r="295" spans="2:11" ht="14.5" x14ac:dyDescent="0.35">
      <c r="B295" s="59"/>
      <c r="E295" s="57"/>
      <c r="F295" s="53"/>
      <c r="G295" s="53"/>
      <c r="H295" s="53"/>
      <c r="I295" s="53"/>
      <c r="J295" s="53"/>
      <c r="K295" s="53"/>
    </row>
    <row r="296" spans="2:11" ht="14.5" x14ac:dyDescent="0.35">
      <c r="B296" s="59"/>
      <c r="E296" s="57"/>
      <c r="F296" s="53"/>
      <c r="G296" s="53"/>
      <c r="H296" s="53"/>
      <c r="I296" s="53"/>
      <c r="J296" s="53"/>
      <c r="K296" s="53"/>
    </row>
    <row r="297" spans="2:11" ht="14.5" x14ac:dyDescent="0.35">
      <c r="B297" s="59"/>
      <c r="E297" s="57"/>
      <c r="F297" s="53"/>
      <c r="G297" s="53"/>
      <c r="H297" s="53"/>
      <c r="I297" s="53"/>
      <c r="J297" s="53"/>
      <c r="K297" s="53"/>
    </row>
    <row r="298" spans="2:11" ht="14.5" x14ac:dyDescent="0.35">
      <c r="B298" s="59"/>
      <c r="E298" s="57"/>
      <c r="F298" s="53"/>
      <c r="G298" s="53"/>
      <c r="H298" s="53"/>
      <c r="I298" s="53"/>
      <c r="J298" s="53"/>
      <c r="K298" s="53"/>
    </row>
    <row r="299" spans="2:11" ht="14.5" x14ac:dyDescent="0.35">
      <c r="B299" s="59"/>
      <c r="E299" s="57"/>
      <c r="F299" s="53"/>
      <c r="G299" s="53"/>
      <c r="H299" s="53"/>
      <c r="I299" s="53"/>
      <c r="J299" s="53"/>
      <c r="K299" s="53"/>
    </row>
    <row r="300" spans="2:11" ht="14.5" x14ac:dyDescent="0.35">
      <c r="B300" s="59"/>
      <c r="E300" s="57"/>
      <c r="F300" s="53"/>
      <c r="G300" s="53"/>
      <c r="H300" s="53"/>
      <c r="I300" s="53"/>
      <c r="J300" s="53"/>
      <c r="K300" s="53"/>
    </row>
    <row r="301" spans="2:11" ht="14.5" x14ac:dyDescent="0.35">
      <c r="B301" s="59"/>
      <c r="E301" s="57"/>
      <c r="F301" s="53"/>
      <c r="G301" s="53"/>
      <c r="H301" s="53"/>
      <c r="I301" s="53"/>
      <c r="J301" s="53"/>
      <c r="K301" s="53"/>
    </row>
    <row r="302" spans="2:11" ht="14.5" x14ac:dyDescent="0.35">
      <c r="B302" s="59"/>
      <c r="E302" s="57"/>
      <c r="F302" s="53"/>
      <c r="G302" s="53"/>
      <c r="H302" s="53"/>
      <c r="I302" s="53"/>
      <c r="J302" s="53"/>
      <c r="K302" s="53"/>
    </row>
    <row r="303" spans="2:11" ht="14.5" x14ac:dyDescent="0.35">
      <c r="B303" s="59"/>
      <c r="E303" s="57"/>
      <c r="F303" s="53"/>
      <c r="G303" s="53"/>
      <c r="H303" s="53"/>
      <c r="I303" s="53"/>
      <c r="J303" s="53"/>
      <c r="K303" s="53"/>
    </row>
    <row r="304" spans="2:11" ht="14.5" x14ac:dyDescent="0.35">
      <c r="B304" s="59"/>
      <c r="E304" s="57"/>
      <c r="F304" s="53"/>
      <c r="G304" s="53"/>
      <c r="H304" s="53"/>
      <c r="I304" s="53"/>
      <c r="J304" s="53"/>
      <c r="K304" s="53"/>
    </row>
    <row r="305" spans="2:11" ht="14.5" x14ac:dyDescent="0.35">
      <c r="B305" s="59"/>
      <c r="E305" s="57"/>
      <c r="F305" s="53"/>
      <c r="G305" s="53"/>
      <c r="H305" s="53"/>
      <c r="I305" s="53"/>
      <c r="J305" s="53"/>
      <c r="K305" s="53"/>
    </row>
    <row r="306" spans="2:11" ht="14.5" x14ac:dyDescent="0.35">
      <c r="B306" s="59"/>
      <c r="E306" s="57"/>
      <c r="F306" s="53"/>
      <c r="G306" s="53"/>
      <c r="H306" s="53"/>
      <c r="I306" s="53"/>
      <c r="J306" s="53"/>
      <c r="K306" s="53"/>
    </row>
    <row r="307" spans="2:11" ht="14.5" x14ac:dyDescent="0.35">
      <c r="B307" s="59"/>
      <c r="E307" s="57"/>
      <c r="F307" s="53"/>
      <c r="G307" s="53"/>
      <c r="H307" s="53"/>
      <c r="I307" s="53"/>
      <c r="J307" s="53"/>
      <c r="K307" s="53"/>
    </row>
    <row r="308" spans="2:11" ht="14.5" x14ac:dyDescent="0.35">
      <c r="B308" s="59"/>
      <c r="E308" s="57"/>
      <c r="F308" s="53"/>
      <c r="G308" s="53"/>
      <c r="H308" s="53"/>
      <c r="I308" s="53"/>
      <c r="J308" s="53"/>
      <c r="K308" s="53"/>
    </row>
    <row r="309" spans="2:11" ht="14.5" x14ac:dyDescent="0.35">
      <c r="B309" s="59"/>
      <c r="E309" s="57"/>
      <c r="F309" s="53"/>
      <c r="G309" s="53"/>
      <c r="H309" s="53"/>
      <c r="I309" s="53"/>
      <c r="J309" s="53"/>
      <c r="K309" s="53"/>
    </row>
    <row r="310" spans="2:11" ht="14.5" x14ac:dyDescent="0.35">
      <c r="B310" s="59"/>
      <c r="E310" s="57"/>
      <c r="F310" s="53"/>
      <c r="G310" s="53"/>
      <c r="H310" s="53"/>
      <c r="I310" s="53"/>
      <c r="J310" s="53"/>
      <c r="K310" s="53"/>
    </row>
    <row r="311" spans="2:11" ht="14.5" x14ac:dyDescent="0.35">
      <c r="B311" s="59"/>
      <c r="E311" s="57"/>
      <c r="F311" s="53"/>
      <c r="G311" s="53"/>
      <c r="H311" s="53"/>
      <c r="I311" s="53"/>
      <c r="J311" s="53"/>
      <c r="K311" s="53"/>
    </row>
    <row r="312" spans="2:11" ht="14.5" x14ac:dyDescent="0.35">
      <c r="B312" s="59"/>
      <c r="E312" s="57"/>
      <c r="F312" s="53"/>
      <c r="G312" s="53"/>
      <c r="H312" s="53"/>
      <c r="I312" s="53"/>
      <c r="J312" s="53"/>
      <c r="K312" s="53"/>
    </row>
    <row r="313" spans="2:11" ht="14.5" x14ac:dyDescent="0.35">
      <c r="B313" s="59"/>
      <c r="E313" s="57"/>
      <c r="F313" s="53"/>
      <c r="G313" s="53"/>
      <c r="H313" s="53"/>
      <c r="I313" s="53"/>
      <c r="J313" s="53"/>
      <c r="K313" s="53"/>
    </row>
    <row r="314" spans="2:11" ht="14.5" x14ac:dyDescent="0.35">
      <c r="B314" s="59"/>
      <c r="E314" s="57"/>
      <c r="F314" s="53"/>
      <c r="G314" s="53"/>
      <c r="H314" s="53"/>
      <c r="I314" s="53"/>
      <c r="J314" s="53"/>
      <c r="K314" s="53"/>
    </row>
    <row r="315" spans="2:11" ht="14.5" x14ac:dyDescent="0.35">
      <c r="B315" s="59"/>
      <c r="E315" s="57"/>
      <c r="F315" s="53"/>
      <c r="G315" s="53"/>
      <c r="H315" s="53"/>
      <c r="I315" s="53"/>
      <c r="J315" s="53"/>
      <c r="K315" s="53"/>
    </row>
    <row r="316" spans="2:11" ht="14.5" x14ac:dyDescent="0.35">
      <c r="B316" s="59"/>
      <c r="E316" s="57"/>
      <c r="F316" s="53"/>
      <c r="G316" s="53"/>
      <c r="H316" s="53"/>
      <c r="I316" s="53"/>
      <c r="J316" s="53"/>
      <c r="K316" s="53"/>
    </row>
    <row r="317" spans="2:11" ht="14.5" x14ac:dyDescent="0.35">
      <c r="B317" s="59"/>
      <c r="E317" s="57"/>
      <c r="F317" s="53"/>
      <c r="G317" s="53"/>
      <c r="H317" s="53"/>
      <c r="I317" s="53"/>
      <c r="J317" s="53"/>
      <c r="K317" s="53"/>
    </row>
    <row r="318" spans="2:11" ht="14.5" x14ac:dyDescent="0.35">
      <c r="B318" s="59"/>
      <c r="E318" s="57"/>
      <c r="F318" s="53"/>
      <c r="G318" s="53"/>
      <c r="H318" s="53"/>
      <c r="I318" s="53"/>
      <c r="J318" s="53"/>
      <c r="K318" s="53"/>
    </row>
    <row r="319" spans="2:11" ht="14.5" x14ac:dyDescent="0.35">
      <c r="B319" s="59"/>
      <c r="E319" s="57"/>
      <c r="F319" s="53"/>
      <c r="G319" s="53"/>
      <c r="H319" s="53"/>
      <c r="I319" s="53"/>
      <c r="J319" s="53"/>
      <c r="K319" s="53"/>
    </row>
    <row r="320" spans="2:11" ht="14.5" x14ac:dyDescent="0.35">
      <c r="B320" s="59"/>
      <c r="E320" s="57"/>
      <c r="F320" s="53"/>
      <c r="G320" s="53"/>
      <c r="H320" s="53"/>
      <c r="I320" s="53"/>
      <c r="J320" s="53"/>
      <c r="K320" s="53"/>
    </row>
    <row r="321" spans="2:11" ht="14.5" x14ac:dyDescent="0.35">
      <c r="B321" s="59"/>
      <c r="E321" s="57"/>
      <c r="F321" s="53"/>
      <c r="G321" s="53"/>
      <c r="H321" s="53"/>
      <c r="I321" s="53"/>
      <c r="J321" s="53"/>
      <c r="K321" s="53"/>
    </row>
    <row r="322" spans="2:11" ht="14.5" x14ac:dyDescent="0.35">
      <c r="B322" s="59"/>
      <c r="E322" s="57"/>
      <c r="F322" s="53"/>
      <c r="G322" s="53"/>
      <c r="H322" s="53"/>
      <c r="I322" s="53"/>
      <c r="J322" s="53"/>
      <c r="K322" s="53"/>
    </row>
    <row r="323" spans="2:11" ht="14.5" x14ac:dyDescent="0.35">
      <c r="B323" s="59"/>
      <c r="E323" s="57"/>
      <c r="F323" s="53"/>
      <c r="G323" s="53"/>
      <c r="H323" s="53"/>
      <c r="I323" s="53"/>
      <c r="J323" s="53"/>
      <c r="K323" s="53"/>
    </row>
    <row r="324" spans="2:11" ht="14.5" x14ac:dyDescent="0.35">
      <c r="B324" s="59"/>
      <c r="E324" s="57"/>
      <c r="F324" s="53"/>
      <c r="G324" s="53"/>
      <c r="H324" s="53"/>
      <c r="I324" s="53"/>
      <c r="J324" s="53"/>
      <c r="K324" s="53"/>
    </row>
    <row r="325" spans="2:11" ht="14.5" x14ac:dyDescent="0.35">
      <c r="B325" s="59"/>
      <c r="E325" s="57"/>
      <c r="F325" s="53"/>
      <c r="G325" s="53"/>
      <c r="H325" s="53"/>
      <c r="I325" s="53"/>
      <c r="J325" s="53"/>
      <c r="K325" s="53"/>
    </row>
    <row r="326" spans="2:11" ht="14.5" x14ac:dyDescent="0.35">
      <c r="B326" s="59"/>
      <c r="E326" s="57"/>
      <c r="F326" s="53"/>
      <c r="G326" s="53"/>
      <c r="H326" s="53"/>
      <c r="I326" s="53"/>
      <c r="J326" s="53"/>
      <c r="K326" s="53"/>
    </row>
    <row r="327" spans="2:11" ht="14.5" x14ac:dyDescent="0.35">
      <c r="B327" s="59"/>
      <c r="E327" s="57"/>
      <c r="F327" s="53"/>
      <c r="G327" s="53"/>
      <c r="H327" s="53"/>
      <c r="I327" s="53"/>
      <c r="J327" s="53"/>
      <c r="K327" s="53"/>
    </row>
    <row r="328" spans="2:11" ht="14.5" x14ac:dyDescent="0.35">
      <c r="B328" s="59"/>
      <c r="E328" s="57"/>
      <c r="F328" s="53"/>
      <c r="G328" s="53"/>
      <c r="H328" s="53"/>
      <c r="I328" s="53"/>
      <c r="J328" s="53"/>
      <c r="K328" s="53"/>
    </row>
    <row r="329" spans="2:11" ht="14.5" x14ac:dyDescent="0.35">
      <c r="B329" s="59"/>
      <c r="E329" s="57"/>
      <c r="F329" s="53"/>
      <c r="G329" s="53"/>
      <c r="H329" s="53"/>
      <c r="I329" s="53"/>
      <c r="J329" s="53"/>
      <c r="K329" s="53"/>
    </row>
    <row r="330" spans="2:11" ht="14.5" x14ac:dyDescent="0.35">
      <c r="B330" s="59"/>
      <c r="E330" s="57"/>
      <c r="F330" s="53"/>
      <c r="G330" s="53"/>
      <c r="H330" s="53"/>
      <c r="I330" s="53"/>
      <c r="J330" s="53"/>
      <c r="K330" s="53"/>
    </row>
    <row r="331" spans="2:11" ht="14.5" x14ac:dyDescent="0.35">
      <c r="B331" s="59"/>
      <c r="E331" s="57"/>
      <c r="F331" s="53"/>
      <c r="G331" s="53"/>
      <c r="H331" s="53"/>
      <c r="I331" s="53"/>
      <c r="J331" s="53"/>
      <c r="K331" s="53"/>
    </row>
    <row r="332" spans="2:11" ht="14.5" x14ac:dyDescent="0.35">
      <c r="B332" s="59"/>
      <c r="E332" s="57"/>
      <c r="F332" s="53"/>
      <c r="G332" s="53"/>
      <c r="H332" s="53"/>
      <c r="I332" s="53"/>
      <c r="J332" s="53"/>
      <c r="K332" s="53"/>
    </row>
    <row r="333" spans="2:11" ht="14.5" x14ac:dyDescent="0.35">
      <c r="B333" s="59"/>
      <c r="E333" s="57"/>
      <c r="F333" s="53"/>
      <c r="G333" s="53"/>
      <c r="H333" s="53"/>
      <c r="I333" s="53"/>
      <c r="J333" s="53"/>
      <c r="K333" s="53"/>
    </row>
    <row r="334" spans="2:11" ht="14.5" x14ac:dyDescent="0.35">
      <c r="B334" s="59"/>
      <c r="E334" s="57"/>
      <c r="F334" s="53"/>
      <c r="G334" s="53"/>
      <c r="H334" s="53"/>
      <c r="I334" s="53"/>
      <c r="J334" s="53"/>
      <c r="K334" s="53"/>
    </row>
    <row r="335" spans="2:11" ht="14.5" x14ac:dyDescent="0.35">
      <c r="B335" s="59"/>
      <c r="E335" s="57"/>
      <c r="F335" s="53"/>
      <c r="G335" s="53"/>
      <c r="H335" s="53"/>
      <c r="I335" s="53"/>
      <c r="J335" s="53"/>
      <c r="K335" s="53"/>
    </row>
    <row r="336" spans="2:11" ht="14.5" x14ac:dyDescent="0.35">
      <c r="B336" s="59"/>
      <c r="E336" s="57"/>
      <c r="F336" s="53"/>
      <c r="G336" s="53"/>
      <c r="H336" s="53"/>
      <c r="I336" s="53"/>
      <c r="J336" s="53"/>
      <c r="K336" s="53"/>
    </row>
    <row r="337" spans="2:11" ht="14.5" x14ac:dyDescent="0.35">
      <c r="B337" s="59"/>
      <c r="E337" s="57"/>
      <c r="F337" s="53"/>
      <c r="G337" s="53"/>
      <c r="H337" s="53"/>
      <c r="I337" s="53"/>
      <c r="J337" s="53"/>
      <c r="K337" s="53"/>
    </row>
    <row r="338" spans="2:11" ht="14.5" x14ac:dyDescent="0.35">
      <c r="B338" s="59"/>
      <c r="E338" s="57"/>
      <c r="F338" s="53"/>
      <c r="G338" s="53"/>
      <c r="H338" s="53"/>
      <c r="I338" s="53"/>
      <c r="J338" s="53"/>
      <c r="K338" s="53"/>
    </row>
    <row r="339" spans="2:11" ht="14.5" x14ac:dyDescent="0.35">
      <c r="B339" s="59"/>
      <c r="E339" s="57"/>
      <c r="F339" s="53"/>
      <c r="G339" s="53"/>
      <c r="H339" s="53"/>
      <c r="I339" s="53"/>
      <c r="J339" s="53"/>
      <c r="K339" s="53"/>
    </row>
    <row r="340" spans="2:11" ht="14.5" x14ac:dyDescent="0.35">
      <c r="B340" s="59"/>
      <c r="E340" s="57"/>
      <c r="F340" s="53"/>
      <c r="G340" s="53"/>
      <c r="H340" s="53"/>
      <c r="I340" s="53"/>
      <c r="J340" s="53"/>
      <c r="K340" s="53"/>
    </row>
    <row r="341" spans="2:11" ht="14.5" x14ac:dyDescent="0.35">
      <c r="B341" s="59"/>
      <c r="E341" s="57"/>
      <c r="F341" s="53"/>
      <c r="G341" s="53"/>
      <c r="H341" s="53"/>
      <c r="I341" s="53"/>
      <c r="J341" s="53"/>
      <c r="K341" s="53"/>
    </row>
    <row r="342" spans="2:11" ht="14.5" x14ac:dyDescent="0.35">
      <c r="B342" s="59"/>
      <c r="E342" s="57"/>
      <c r="F342" s="53"/>
      <c r="G342" s="53"/>
      <c r="H342" s="53"/>
      <c r="I342" s="53"/>
      <c r="J342" s="53"/>
      <c r="K342" s="53"/>
    </row>
    <row r="343" spans="2:11" ht="14.5" x14ac:dyDescent="0.35">
      <c r="B343" s="59"/>
      <c r="E343" s="57"/>
      <c r="F343" s="53"/>
      <c r="G343" s="53"/>
      <c r="H343" s="53"/>
      <c r="I343" s="53"/>
      <c r="J343" s="53"/>
      <c r="K343" s="53"/>
    </row>
    <row r="344" spans="2:11" ht="14.5" x14ac:dyDescent="0.35">
      <c r="B344" s="59"/>
      <c r="E344" s="57"/>
      <c r="F344" s="53"/>
      <c r="G344" s="53"/>
      <c r="H344" s="53"/>
      <c r="I344" s="53"/>
      <c r="J344" s="53"/>
      <c r="K344" s="53"/>
    </row>
    <row r="345" spans="2:11" ht="14.5" x14ac:dyDescent="0.35">
      <c r="B345" s="59"/>
      <c r="E345" s="57"/>
      <c r="F345" s="53"/>
      <c r="G345" s="53"/>
      <c r="H345" s="53"/>
      <c r="I345" s="53"/>
      <c r="J345" s="53"/>
      <c r="K345" s="53"/>
    </row>
    <row r="346" spans="2:11" ht="14.5" x14ac:dyDescent="0.35">
      <c r="B346" s="59"/>
      <c r="E346" s="57"/>
      <c r="F346" s="53"/>
      <c r="G346" s="53"/>
      <c r="H346" s="53"/>
      <c r="I346" s="53"/>
      <c r="J346" s="53"/>
      <c r="K346" s="53"/>
    </row>
    <row r="347" spans="2:11" ht="14.5" x14ac:dyDescent="0.35">
      <c r="B347" s="59"/>
      <c r="E347" s="57"/>
      <c r="F347" s="53"/>
      <c r="G347" s="53"/>
      <c r="H347" s="53"/>
      <c r="I347" s="53"/>
      <c r="J347" s="53"/>
      <c r="K347" s="53"/>
    </row>
    <row r="348" spans="2:11" ht="14.5" x14ac:dyDescent="0.35">
      <c r="B348" s="59"/>
      <c r="E348" s="57"/>
      <c r="F348" s="53"/>
      <c r="G348" s="53"/>
      <c r="H348" s="53"/>
      <c r="I348" s="53"/>
      <c r="J348" s="53"/>
      <c r="K348" s="53"/>
    </row>
    <row r="349" spans="2:11" ht="14.5" x14ac:dyDescent="0.35">
      <c r="B349" s="59"/>
      <c r="E349" s="57"/>
      <c r="F349" s="53"/>
      <c r="G349" s="53"/>
      <c r="H349" s="53"/>
      <c r="I349" s="53"/>
      <c r="J349" s="53"/>
      <c r="K349" s="53"/>
    </row>
    <row r="350" spans="2:11" ht="14.5" x14ac:dyDescent="0.35">
      <c r="B350" s="59"/>
      <c r="E350" s="57"/>
      <c r="F350" s="53"/>
      <c r="G350" s="53"/>
      <c r="H350" s="53"/>
      <c r="I350" s="53"/>
      <c r="J350" s="53"/>
      <c r="K350" s="53"/>
    </row>
    <row r="351" spans="2:11" ht="14.5" x14ac:dyDescent="0.35">
      <c r="B351" s="59"/>
      <c r="E351" s="57"/>
      <c r="F351" s="53"/>
      <c r="G351" s="53"/>
      <c r="H351" s="53"/>
      <c r="I351" s="53"/>
      <c r="J351" s="53"/>
      <c r="K351" s="53"/>
    </row>
    <row r="352" spans="2:11" ht="14.5" x14ac:dyDescent="0.35">
      <c r="B352" s="59"/>
      <c r="E352" s="57"/>
      <c r="F352" s="53"/>
      <c r="G352" s="53"/>
      <c r="H352" s="53"/>
      <c r="I352" s="53"/>
      <c r="J352" s="53"/>
      <c r="K352" s="53"/>
    </row>
    <row r="353" spans="2:11" ht="14.5" x14ac:dyDescent="0.35">
      <c r="B353" s="59"/>
      <c r="E353" s="57"/>
      <c r="F353" s="53"/>
      <c r="G353" s="53"/>
      <c r="H353" s="53"/>
      <c r="I353" s="53"/>
      <c r="J353" s="53"/>
      <c r="K353" s="53"/>
    </row>
    <row r="354" spans="2:11" ht="14.5" x14ac:dyDescent="0.35">
      <c r="B354" s="59"/>
      <c r="E354" s="57"/>
      <c r="F354" s="53"/>
      <c r="G354" s="53"/>
      <c r="H354" s="53"/>
      <c r="I354" s="53"/>
      <c r="J354" s="53"/>
      <c r="K354" s="53"/>
    </row>
    <row r="355" spans="2:11" ht="14.5" x14ac:dyDescent="0.35">
      <c r="B355" s="59"/>
      <c r="E355" s="57"/>
      <c r="F355" s="53"/>
      <c r="G355" s="53"/>
      <c r="H355" s="53"/>
      <c r="I355" s="53"/>
      <c r="J355" s="53"/>
      <c r="K355" s="53"/>
    </row>
    <row r="356" spans="2:11" ht="14.5" x14ac:dyDescent="0.35">
      <c r="B356" s="59"/>
      <c r="E356" s="57"/>
      <c r="F356" s="53"/>
      <c r="G356" s="53"/>
      <c r="H356" s="53"/>
      <c r="I356" s="53"/>
      <c r="J356" s="53"/>
      <c r="K356" s="53"/>
    </row>
    <row r="357" spans="2:11" ht="14.5" x14ac:dyDescent="0.35">
      <c r="B357" s="59"/>
      <c r="E357" s="57"/>
      <c r="F357" s="53"/>
      <c r="G357" s="53"/>
      <c r="H357" s="53"/>
      <c r="I357" s="53"/>
      <c r="J357" s="53"/>
      <c r="K357" s="53"/>
    </row>
    <row r="358" spans="2:11" ht="14.5" x14ac:dyDescent="0.35">
      <c r="B358" s="59"/>
      <c r="E358" s="57"/>
      <c r="F358" s="53"/>
      <c r="G358" s="53"/>
      <c r="H358" s="53"/>
      <c r="I358" s="53"/>
      <c r="J358" s="53"/>
      <c r="K358" s="53"/>
    </row>
    <row r="359" spans="2:11" ht="14.5" x14ac:dyDescent="0.35">
      <c r="B359" s="59"/>
      <c r="E359" s="57"/>
      <c r="F359" s="53"/>
      <c r="G359" s="53"/>
      <c r="H359" s="53"/>
      <c r="I359" s="53"/>
      <c r="J359" s="53"/>
      <c r="K359" s="53"/>
    </row>
    <row r="360" spans="2:11" ht="14.5" x14ac:dyDescent="0.35">
      <c r="B360" s="59"/>
      <c r="E360" s="57"/>
      <c r="F360" s="53"/>
      <c r="G360" s="53"/>
      <c r="H360" s="53"/>
      <c r="I360" s="53"/>
      <c r="J360" s="53"/>
      <c r="K360" s="53"/>
    </row>
    <row r="361" spans="2:11" ht="14.5" x14ac:dyDescent="0.35">
      <c r="B361" s="59"/>
      <c r="E361" s="57"/>
      <c r="F361" s="53"/>
      <c r="G361" s="53"/>
      <c r="H361" s="53"/>
      <c r="I361" s="53"/>
      <c r="J361" s="53"/>
      <c r="K361" s="53"/>
    </row>
    <row r="362" spans="2:11" ht="14.5" x14ac:dyDescent="0.35">
      <c r="B362" s="59"/>
      <c r="E362" s="57"/>
      <c r="F362" s="53"/>
      <c r="G362" s="53"/>
      <c r="H362" s="53"/>
      <c r="I362" s="53"/>
      <c r="J362" s="53"/>
      <c r="K362" s="53"/>
    </row>
    <row r="363" spans="2:11" ht="14.5" x14ac:dyDescent="0.35">
      <c r="B363" s="59"/>
      <c r="E363" s="57"/>
      <c r="F363" s="53"/>
      <c r="G363" s="53"/>
      <c r="H363" s="53"/>
      <c r="I363" s="53"/>
      <c r="J363" s="53"/>
      <c r="K363" s="53"/>
    </row>
    <row r="364" spans="2:11" ht="14.5" x14ac:dyDescent="0.35">
      <c r="B364" s="59"/>
      <c r="E364" s="57"/>
      <c r="F364" s="53"/>
      <c r="G364" s="53"/>
      <c r="H364" s="53"/>
      <c r="I364" s="53"/>
      <c r="J364" s="53"/>
      <c r="K364" s="53"/>
    </row>
    <row r="365" spans="2:11" ht="14.5" x14ac:dyDescent="0.35">
      <c r="B365" s="59"/>
      <c r="E365" s="57"/>
      <c r="F365" s="53"/>
      <c r="G365" s="53"/>
      <c r="H365" s="53"/>
      <c r="I365" s="53"/>
      <c r="J365" s="53"/>
      <c r="K365" s="53"/>
    </row>
    <row r="366" spans="2:11" ht="14.5" x14ac:dyDescent="0.35">
      <c r="B366" s="59"/>
      <c r="E366" s="57"/>
      <c r="F366" s="53"/>
      <c r="G366" s="53"/>
      <c r="H366" s="53"/>
      <c r="I366" s="53"/>
      <c r="J366" s="53"/>
      <c r="K366" s="53"/>
    </row>
    <row r="367" spans="2:11" ht="14.5" x14ac:dyDescent="0.35">
      <c r="B367" s="59"/>
      <c r="E367" s="57"/>
      <c r="F367" s="53"/>
      <c r="G367" s="53"/>
      <c r="H367" s="53"/>
      <c r="I367" s="53"/>
      <c r="J367" s="53"/>
      <c r="K367" s="53"/>
    </row>
    <row r="368" spans="2:11" ht="14.5" x14ac:dyDescent="0.35">
      <c r="B368" s="59"/>
      <c r="E368" s="57"/>
      <c r="F368" s="53"/>
      <c r="G368" s="53"/>
      <c r="H368" s="53"/>
      <c r="I368" s="53"/>
      <c r="J368" s="53"/>
      <c r="K368" s="53"/>
    </row>
    <row r="369" spans="2:11" ht="14.5" x14ac:dyDescent="0.35">
      <c r="B369" s="59"/>
      <c r="E369" s="57"/>
      <c r="F369" s="53"/>
      <c r="G369" s="53"/>
      <c r="H369" s="53"/>
      <c r="I369" s="53"/>
      <c r="J369" s="53"/>
      <c r="K369" s="53"/>
    </row>
    <row r="370" spans="2:11" ht="14.5" x14ac:dyDescent="0.35">
      <c r="B370" s="59"/>
      <c r="E370" s="57"/>
      <c r="F370" s="53"/>
      <c r="G370" s="53"/>
      <c r="H370" s="53"/>
      <c r="I370" s="53"/>
      <c r="J370" s="53"/>
      <c r="K370" s="53"/>
    </row>
    <row r="371" spans="2:11" ht="14.5" x14ac:dyDescent="0.35">
      <c r="B371" s="59"/>
      <c r="E371" s="57"/>
      <c r="F371" s="53"/>
      <c r="G371" s="53"/>
      <c r="H371" s="53"/>
      <c r="I371" s="53"/>
      <c r="J371" s="53"/>
      <c r="K371" s="53"/>
    </row>
    <row r="372" spans="2:11" ht="14.5" x14ac:dyDescent="0.35">
      <c r="B372" s="59"/>
      <c r="E372" s="57"/>
      <c r="F372" s="53"/>
      <c r="G372" s="53"/>
      <c r="H372" s="53"/>
      <c r="I372" s="53"/>
      <c r="J372" s="53"/>
      <c r="K372" s="53"/>
    </row>
    <row r="373" spans="2:11" ht="14.5" x14ac:dyDescent="0.35">
      <c r="B373" s="59"/>
      <c r="E373" s="57"/>
      <c r="F373" s="53"/>
      <c r="G373" s="53"/>
      <c r="H373" s="53"/>
      <c r="I373" s="53"/>
      <c r="J373" s="53"/>
      <c r="K373" s="53"/>
    </row>
    <row r="374" spans="2:11" ht="14.5" x14ac:dyDescent="0.35">
      <c r="B374" s="59"/>
      <c r="E374" s="57"/>
      <c r="F374" s="53"/>
      <c r="G374" s="53"/>
      <c r="H374" s="53"/>
      <c r="I374" s="53"/>
      <c r="J374" s="53"/>
      <c r="K374" s="53"/>
    </row>
    <row r="375" spans="2:11" ht="14.5" x14ac:dyDescent="0.35">
      <c r="B375" s="59"/>
      <c r="E375" s="57"/>
      <c r="F375" s="53"/>
      <c r="G375" s="53"/>
      <c r="H375" s="53"/>
      <c r="I375" s="53"/>
      <c r="J375" s="53"/>
      <c r="K375" s="53"/>
    </row>
    <row r="376" spans="2:11" ht="14.5" x14ac:dyDescent="0.35">
      <c r="B376" s="59"/>
      <c r="E376" s="57"/>
      <c r="F376" s="53"/>
      <c r="G376" s="53"/>
      <c r="H376" s="53"/>
      <c r="I376" s="53"/>
      <c r="J376" s="53"/>
      <c r="K376" s="53"/>
    </row>
    <row r="377" spans="2:11" ht="14.5" x14ac:dyDescent="0.35">
      <c r="B377" s="59"/>
      <c r="E377" s="57"/>
      <c r="F377" s="53"/>
      <c r="G377" s="53"/>
      <c r="H377" s="53"/>
      <c r="I377" s="53"/>
      <c r="J377" s="53"/>
      <c r="K377" s="53"/>
    </row>
    <row r="378" spans="2:11" ht="14.5" x14ac:dyDescent="0.35">
      <c r="B378" s="59"/>
      <c r="E378" s="57"/>
      <c r="F378" s="53"/>
      <c r="G378" s="53"/>
      <c r="H378" s="53"/>
      <c r="I378" s="53"/>
      <c r="J378" s="53"/>
      <c r="K378" s="53"/>
    </row>
    <row r="379" spans="2:11" ht="14.5" x14ac:dyDescent="0.35">
      <c r="B379" s="59"/>
      <c r="E379" s="57"/>
      <c r="F379" s="53"/>
      <c r="G379" s="53"/>
      <c r="H379" s="53"/>
      <c r="I379" s="53"/>
      <c r="J379" s="53"/>
      <c r="K379" s="53"/>
    </row>
    <row r="380" spans="2:11" ht="14.5" x14ac:dyDescent="0.35">
      <c r="B380" s="59"/>
      <c r="E380" s="57"/>
      <c r="F380" s="53"/>
      <c r="G380" s="53"/>
      <c r="H380" s="53"/>
      <c r="I380" s="53"/>
      <c r="J380" s="53"/>
      <c r="K380" s="53"/>
    </row>
    <row r="381" spans="2:11" ht="14.5" x14ac:dyDescent="0.35">
      <c r="B381" s="59"/>
      <c r="E381" s="57"/>
      <c r="F381" s="53"/>
      <c r="G381" s="53"/>
      <c r="H381" s="53"/>
      <c r="I381" s="53"/>
      <c r="J381" s="53"/>
      <c r="K381" s="53"/>
    </row>
    <row r="382" spans="2:11" ht="14.5" x14ac:dyDescent="0.35">
      <c r="B382" s="59"/>
      <c r="E382" s="57"/>
      <c r="F382" s="53"/>
      <c r="G382" s="53"/>
      <c r="H382" s="53"/>
      <c r="I382" s="53"/>
      <c r="J382" s="53"/>
      <c r="K382" s="53"/>
    </row>
    <row r="383" spans="2:11" ht="14.5" x14ac:dyDescent="0.35">
      <c r="B383" s="59"/>
      <c r="E383" s="57"/>
      <c r="F383" s="53"/>
      <c r="G383" s="53"/>
      <c r="H383" s="53"/>
      <c r="I383" s="53"/>
      <c r="J383" s="53"/>
      <c r="K383" s="53"/>
    </row>
    <row r="384" spans="2:11" ht="14.5" x14ac:dyDescent="0.35">
      <c r="B384" s="59"/>
      <c r="E384" s="57"/>
      <c r="F384" s="53"/>
      <c r="G384" s="53"/>
      <c r="H384" s="53"/>
      <c r="I384" s="53"/>
      <c r="J384" s="53"/>
      <c r="K384" s="53"/>
    </row>
    <row r="385" spans="2:11" ht="14.5" x14ac:dyDescent="0.35">
      <c r="B385" s="59"/>
      <c r="E385" s="57"/>
      <c r="F385" s="53"/>
      <c r="G385" s="53"/>
      <c r="H385" s="53"/>
      <c r="I385" s="53"/>
      <c r="J385" s="53"/>
      <c r="K385" s="53"/>
    </row>
    <row r="386" spans="2:11" ht="14.5" x14ac:dyDescent="0.35">
      <c r="B386" s="59"/>
      <c r="E386" s="57"/>
      <c r="F386" s="53"/>
      <c r="G386" s="53"/>
      <c r="H386" s="53"/>
      <c r="I386" s="53"/>
      <c r="J386" s="53"/>
      <c r="K386" s="53"/>
    </row>
    <row r="387" spans="2:11" ht="14.5" x14ac:dyDescent="0.35">
      <c r="B387" s="59"/>
      <c r="E387" s="57"/>
      <c r="F387" s="53"/>
      <c r="G387" s="53"/>
      <c r="H387" s="53"/>
      <c r="I387" s="53"/>
      <c r="J387" s="53"/>
      <c r="K387" s="53"/>
    </row>
    <row r="388" spans="2:11" ht="14.5" x14ac:dyDescent="0.35">
      <c r="B388" s="59"/>
      <c r="E388" s="57"/>
      <c r="F388" s="53"/>
      <c r="G388" s="53"/>
      <c r="H388" s="53"/>
      <c r="I388" s="53"/>
      <c r="J388" s="53"/>
      <c r="K388" s="53"/>
    </row>
    <row r="389" spans="2:11" ht="14.5" x14ac:dyDescent="0.35">
      <c r="B389" s="59"/>
      <c r="E389" s="57"/>
      <c r="F389" s="53"/>
      <c r="G389" s="53"/>
      <c r="H389" s="53"/>
      <c r="I389" s="53"/>
      <c r="J389" s="53"/>
      <c r="K389" s="53"/>
    </row>
    <row r="390" spans="2:11" ht="14.5" x14ac:dyDescent="0.35">
      <c r="B390" s="59"/>
      <c r="E390" s="57"/>
      <c r="F390" s="53"/>
      <c r="G390" s="53"/>
      <c r="H390" s="53"/>
      <c r="I390" s="53"/>
      <c r="J390" s="53"/>
      <c r="K390" s="53"/>
    </row>
    <row r="391" spans="2:11" ht="14.5" x14ac:dyDescent="0.35">
      <c r="B391" s="59"/>
      <c r="E391" s="57"/>
      <c r="F391" s="53"/>
      <c r="G391" s="53"/>
      <c r="H391" s="53"/>
      <c r="I391" s="53"/>
      <c r="J391" s="53"/>
      <c r="K391" s="53"/>
    </row>
    <row r="392" spans="2:11" ht="14.5" x14ac:dyDescent="0.35">
      <c r="B392" s="59"/>
      <c r="E392" s="57"/>
      <c r="F392" s="53"/>
      <c r="G392" s="53"/>
      <c r="H392" s="53"/>
      <c r="I392" s="53"/>
      <c r="J392" s="53"/>
      <c r="K392" s="53"/>
    </row>
    <row r="393" spans="2:11" ht="14.5" x14ac:dyDescent="0.35">
      <c r="B393" s="59"/>
      <c r="E393" s="57"/>
      <c r="F393" s="53"/>
      <c r="G393" s="53"/>
      <c r="H393" s="53"/>
      <c r="I393" s="53"/>
      <c r="J393" s="53"/>
      <c r="K393" s="53"/>
    </row>
    <row r="394" spans="2:11" ht="14.5" x14ac:dyDescent="0.35">
      <c r="B394" s="59"/>
      <c r="E394" s="57"/>
      <c r="F394" s="53"/>
      <c r="G394" s="53"/>
      <c r="H394" s="53"/>
      <c r="I394" s="53"/>
      <c r="J394" s="53"/>
      <c r="K394" s="53"/>
    </row>
    <row r="395" spans="2:11" ht="14.5" x14ac:dyDescent="0.35">
      <c r="B395" s="59"/>
      <c r="E395" s="57"/>
      <c r="F395" s="53"/>
      <c r="G395" s="53"/>
      <c r="H395" s="53"/>
      <c r="I395" s="53"/>
      <c r="J395" s="53"/>
      <c r="K395" s="53"/>
    </row>
    <row r="396" spans="2:11" ht="14.5" x14ac:dyDescent="0.35">
      <c r="B396" s="59"/>
      <c r="E396" s="57"/>
      <c r="F396" s="53"/>
      <c r="G396" s="53"/>
      <c r="H396" s="53"/>
      <c r="I396" s="53"/>
      <c r="J396" s="53"/>
      <c r="K396" s="53"/>
    </row>
    <row r="397" spans="2:11" ht="14.5" x14ac:dyDescent="0.35">
      <c r="B397" s="59"/>
      <c r="E397" s="57"/>
      <c r="F397" s="53"/>
      <c r="G397" s="53"/>
      <c r="H397" s="53"/>
      <c r="I397" s="53"/>
      <c r="J397" s="53"/>
      <c r="K397" s="53"/>
    </row>
    <row r="398" spans="2:11" ht="14.5" x14ac:dyDescent="0.35">
      <c r="B398" s="59"/>
      <c r="E398" s="57"/>
      <c r="F398" s="53"/>
      <c r="G398" s="53"/>
      <c r="H398" s="53"/>
      <c r="I398" s="53"/>
      <c r="J398" s="53"/>
      <c r="K398" s="53"/>
    </row>
    <row r="399" spans="2:11" ht="14.5" x14ac:dyDescent="0.35">
      <c r="B399" s="59"/>
      <c r="E399" s="57"/>
      <c r="F399" s="53"/>
      <c r="G399" s="53"/>
      <c r="H399" s="53"/>
      <c r="I399" s="53"/>
      <c r="J399" s="53"/>
      <c r="K399" s="53"/>
    </row>
    <row r="400" spans="2:11" ht="14.5" x14ac:dyDescent="0.35">
      <c r="B400" s="59"/>
      <c r="E400" s="57"/>
      <c r="F400" s="53"/>
      <c r="G400" s="53"/>
      <c r="H400" s="53"/>
      <c r="I400" s="53"/>
      <c r="J400" s="53"/>
      <c r="K400" s="53"/>
    </row>
    <row r="401" spans="2:11" ht="14.5" x14ac:dyDescent="0.35">
      <c r="B401" s="59"/>
      <c r="E401" s="57"/>
      <c r="F401" s="53"/>
      <c r="G401" s="53"/>
      <c r="H401" s="53"/>
      <c r="I401" s="53"/>
      <c r="J401" s="53"/>
      <c r="K401" s="53"/>
    </row>
    <row r="402" spans="2:11" ht="14.5" x14ac:dyDescent="0.35">
      <c r="B402" s="59"/>
      <c r="E402" s="57"/>
      <c r="F402" s="53"/>
      <c r="G402" s="53"/>
      <c r="H402" s="53"/>
      <c r="I402" s="53"/>
      <c r="J402" s="53"/>
      <c r="K402" s="53"/>
    </row>
    <row r="403" spans="2:11" ht="14.5" x14ac:dyDescent="0.35">
      <c r="B403" s="59"/>
      <c r="E403" s="57"/>
      <c r="F403" s="53"/>
      <c r="G403" s="53"/>
      <c r="H403" s="53"/>
      <c r="I403" s="53"/>
      <c r="J403" s="53"/>
      <c r="K403" s="53"/>
    </row>
    <row r="404" spans="2:11" ht="14.5" x14ac:dyDescent="0.35">
      <c r="B404" s="59"/>
      <c r="E404" s="57"/>
      <c r="F404" s="53"/>
      <c r="G404" s="53"/>
      <c r="H404" s="53"/>
      <c r="I404" s="53"/>
      <c r="J404" s="53"/>
      <c r="K404" s="53"/>
    </row>
    <row r="405" spans="2:11" ht="14.5" x14ac:dyDescent="0.35">
      <c r="B405" s="59"/>
      <c r="E405" s="57"/>
      <c r="F405" s="53"/>
      <c r="G405" s="53"/>
      <c r="H405" s="53"/>
      <c r="I405" s="53"/>
      <c r="J405" s="53"/>
      <c r="K405" s="53"/>
    </row>
    <row r="406" spans="2:11" ht="14.5" x14ac:dyDescent="0.35">
      <c r="B406" s="59"/>
      <c r="E406" s="57"/>
      <c r="F406" s="53"/>
      <c r="G406" s="53"/>
      <c r="H406" s="53"/>
      <c r="I406" s="53"/>
      <c r="J406" s="53"/>
      <c r="K406" s="53"/>
    </row>
    <row r="407" spans="2:11" ht="14.5" x14ac:dyDescent="0.35">
      <c r="B407" s="59"/>
      <c r="E407" s="57"/>
      <c r="F407" s="53"/>
      <c r="G407" s="53"/>
      <c r="H407" s="53"/>
      <c r="I407" s="53"/>
      <c r="J407" s="53"/>
      <c r="K407" s="53"/>
    </row>
    <row r="408" spans="2:11" ht="14.5" x14ac:dyDescent="0.35">
      <c r="B408" s="59"/>
      <c r="E408" s="57"/>
      <c r="F408" s="53"/>
      <c r="G408" s="53"/>
      <c r="H408" s="53"/>
      <c r="I408" s="53"/>
      <c r="J408" s="53"/>
      <c r="K408" s="53"/>
    </row>
    <row r="409" spans="2:11" ht="14.5" x14ac:dyDescent="0.35">
      <c r="B409" s="59"/>
      <c r="E409" s="57"/>
      <c r="F409" s="53"/>
      <c r="G409" s="53"/>
      <c r="H409" s="53"/>
      <c r="I409" s="53"/>
      <c r="J409" s="53"/>
      <c r="K409" s="53"/>
    </row>
    <row r="410" spans="2:11" ht="14.5" x14ac:dyDescent="0.35">
      <c r="B410" s="59"/>
      <c r="E410" s="57"/>
      <c r="F410" s="53"/>
      <c r="G410" s="53"/>
      <c r="H410" s="53"/>
      <c r="I410" s="53"/>
      <c r="J410" s="53"/>
      <c r="K410" s="53"/>
    </row>
    <row r="411" spans="2:11" ht="14.5" x14ac:dyDescent="0.35">
      <c r="B411" s="59"/>
      <c r="E411" s="57"/>
      <c r="F411" s="53"/>
      <c r="G411" s="53"/>
      <c r="H411" s="53"/>
      <c r="I411" s="53"/>
      <c r="J411" s="53"/>
      <c r="K411" s="53"/>
    </row>
    <row r="412" spans="2:11" ht="14.5" x14ac:dyDescent="0.35">
      <c r="B412" s="59"/>
      <c r="E412" s="57"/>
      <c r="F412" s="53"/>
      <c r="G412" s="53"/>
      <c r="H412" s="53"/>
      <c r="I412" s="53"/>
      <c r="J412" s="53"/>
      <c r="K412" s="53"/>
    </row>
    <row r="413" spans="2:11" ht="14.5" x14ac:dyDescent="0.35">
      <c r="B413" s="59"/>
      <c r="E413" s="57"/>
      <c r="F413" s="53"/>
      <c r="G413" s="53"/>
      <c r="H413" s="53"/>
      <c r="I413" s="53"/>
      <c r="J413" s="53"/>
      <c r="K413" s="53"/>
    </row>
    <row r="414" spans="2:11" ht="14.5" x14ac:dyDescent="0.35">
      <c r="B414" s="59"/>
      <c r="E414" s="57"/>
      <c r="F414" s="53"/>
      <c r="G414" s="53"/>
      <c r="H414" s="53"/>
      <c r="I414" s="53"/>
      <c r="J414" s="53"/>
      <c r="K414" s="53"/>
    </row>
    <row r="415" spans="2:11" ht="14.5" x14ac:dyDescent="0.35">
      <c r="B415" s="59"/>
      <c r="E415" s="57"/>
      <c r="F415" s="53"/>
      <c r="G415" s="53"/>
      <c r="H415" s="53"/>
      <c r="I415" s="53"/>
      <c r="J415" s="53"/>
      <c r="K415" s="53"/>
    </row>
    <row r="416" spans="2:11" ht="14.5" x14ac:dyDescent="0.35">
      <c r="B416" s="59"/>
      <c r="E416" s="57"/>
      <c r="F416" s="53"/>
      <c r="G416" s="53"/>
      <c r="H416" s="53"/>
      <c r="I416" s="53"/>
      <c r="J416" s="53"/>
      <c r="K416" s="53"/>
    </row>
    <row r="417" spans="2:11" ht="14.5" x14ac:dyDescent="0.35">
      <c r="B417" s="59"/>
      <c r="E417" s="57"/>
      <c r="F417" s="53"/>
      <c r="G417" s="53"/>
      <c r="H417" s="53"/>
      <c r="I417" s="53"/>
      <c r="J417" s="53"/>
      <c r="K417" s="53"/>
    </row>
    <row r="418" spans="2:11" ht="14.5" x14ac:dyDescent="0.35">
      <c r="B418" s="59"/>
      <c r="E418" s="57"/>
      <c r="F418" s="53"/>
      <c r="G418" s="53"/>
      <c r="H418" s="53"/>
      <c r="I418" s="53"/>
      <c r="J418" s="53"/>
      <c r="K418" s="53"/>
    </row>
    <row r="419" spans="2:11" ht="14.5" x14ac:dyDescent="0.35">
      <c r="B419" s="59"/>
      <c r="E419" s="57"/>
      <c r="F419" s="53"/>
      <c r="G419" s="53"/>
      <c r="H419" s="53"/>
      <c r="I419" s="53"/>
      <c r="J419" s="53"/>
      <c r="K419" s="53"/>
    </row>
    <row r="420" spans="2:11" ht="14.5" x14ac:dyDescent="0.35">
      <c r="B420" s="59"/>
      <c r="E420" s="57"/>
      <c r="F420" s="53"/>
      <c r="G420" s="53"/>
      <c r="H420" s="53"/>
      <c r="I420" s="53"/>
      <c r="J420" s="53"/>
      <c r="K420" s="53"/>
    </row>
    <row r="421" spans="2:11" ht="14.5" x14ac:dyDescent="0.35">
      <c r="B421" s="59"/>
      <c r="E421" s="57"/>
      <c r="F421" s="53"/>
      <c r="G421" s="53"/>
      <c r="H421" s="53"/>
      <c r="I421" s="53"/>
      <c r="J421" s="53"/>
      <c r="K421" s="53"/>
    </row>
    <row r="422" spans="2:11" ht="14.5" x14ac:dyDescent="0.35">
      <c r="B422" s="59"/>
      <c r="E422" s="57"/>
      <c r="F422" s="53"/>
      <c r="G422" s="53"/>
      <c r="H422" s="53"/>
      <c r="I422" s="53"/>
      <c r="J422" s="53"/>
      <c r="K422" s="53"/>
    </row>
    <row r="423" spans="2:11" ht="14.5" x14ac:dyDescent="0.35">
      <c r="B423" s="59"/>
      <c r="E423" s="57"/>
      <c r="F423" s="53"/>
      <c r="G423" s="53"/>
      <c r="H423" s="53"/>
      <c r="I423" s="53"/>
      <c r="J423" s="53"/>
      <c r="K423" s="53"/>
    </row>
    <row r="424" spans="2:11" ht="14.5" x14ac:dyDescent="0.35">
      <c r="B424" s="59"/>
      <c r="E424" s="57"/>
      <c r="F424" s="53"/>
      <c r="G424" s="53"/>
      <c r="H424" s="53"/>
      <c r="I424" s="53"/>
      <c r="J424" s="53"/>
      <c r="K424" s="53"/>
    </row>
    <row r="425" spans="2:11" ht="14.5" x14ac:dyDescent="0.35">
      <c r="B425" s="59"/>
      <c r="E425" s="57"/>
      <c r="F425" s="53"/>
      <c r="G425" s="53"/>
      <c r="H425" s="53"/>
      <c r="I425" s="53"/>
      <c r="J425" s="53"/>
      <c r="K425" s="53"/>
    </row>
    <row r="426" spans="2:11" ht="14.5" x14ac:dyDescent="0.35">
      <c r="B426" s="59"/>
      <c r="E426" s="57"/>
      <c r="F426" s="53"/>
      <c r="G426" s="53"/>
      <c r="H426" s="53"/>
      <c r="I426" s="53"/>
      <c r="J426" s="53"/>
      <c r="K426" s="53"/>
    </row>
    <row r="427" spans="2:11" ht="14.5" x14ac:dyDescent="0.35">
      <c r="B427" s="59"/>
      <c r="E427" s="57"/>
      <c r="F427" s="53"/>
      <c r="G427" s="53"/>
      <c r="H427" s="53"/>
      <c r="I427" s="53"/>
      <c r="J427" s="53"/>
      <c r="K427" s="53"/>
    </row>
    <row r="428" spans="2:11" ht="14.5" x14ac:dyDescent="0.35">
      <c r="B428" s="59"/>
      <c r="E428" s="57"/>
      <c r="F428" s="53"/>
      <c r="G428" s="53"/>
      <c r="H428" s="53"/>
      <c r="I428" s="53"/>
      <c r="J428" s="53"/>
      <c r="K428" s="53"/>
    </row>
    <row r="429" spans="2:11" ht="14.5" x14ac:dyDescent="0.35">
      <c r="B429" s="59"/>
      <c r="E429" s="57"/>
      <c r="F429" s="53"/>
      <c r="G429" s="53"/>
      <c r="H429" s="53"/>
      <c r="I429" s="53"/>
      <c r="J429" s="53"/>
      <c r="K429" s="53"/>
    </row>
    <row r="430" spans="2:11" ht="14.5" x14ac:dyDescent="0.35">
      <c r="B430" s="59"/>
      <c r="E430" s="57"/>
      <c r="F430" s="53"/>
      <c r="G430" s="53"/>
      <c r="H430" s="53"/>
      <c r="I430" s="53"/>
      <c r="J430" s="53"/>
      <c r="K430" s="53"/>
    </row>
    <row r="431" spans="2:11" ht="14.5" x14ac:dyDescent="0.35">
      <c r="B431" s="59"/>
      <c r="E431" s="57"/>
      <c r="F431" s="53"/>
      <c r="G431" s="53"/>
      <c r="H431" s="53"/>
      <c r="I431" s="53"/>
      <c r="J431" s="53"/>
      <c r="K431" s="53"/>
    </row>
    <row r="432" spans="2:11" ht="14.5" x14ac:dyDescent="0.35">
      <c r="B432" s="59"/>
      <c r="E432" s="57"/>
      <c r="F432" s="53"/>
      <c r="G432" s="53"/>
      <c r="H432" s="53"/>
      <c r="I432" s="53"/>
      <c r="J432" s="53"/>
      <c r="K432" s="53"/>
    </row>
    <row r="433" spans="2:11" ht="14.5" x14ac:dyDescent="0.35">
      <c r="B433" s="59"/>
      <c r="E433" s="57"/>
      <c r="F433" s="53"/>
      <c r="G433" s="53"/>
      <c r="H433" s="53"/>
      <c r="I433" s="53"/>
      <c r="J433" s="53"/>
      <c r="K433" s="53"/>
    </row>
    <row r="434" spans="2:11" ht="14.5" x14ac:dyDescent="0.35">
      <c r="B434" s="59"/>
      <c r="E434" s="57"/>
      <c r="F434" s="53"/>
      <c r="G434" s="53"/>
      <c r="H434" s="53"/>
      <c r="I434" s="53"/>
      <c r="J434" s="53"/>
      <c r="K434" s="53"/>
    </row>
    <row r="435" spans="2:11" ht="14.5" x14ac:dyDescent="0.35">
      <c r="B435" s="59"/>
      <c r="E435" s="57"/>
      <c r="F435" s="53"/>
      <c r="G435" s="53"/>
      <c r="H435" s="53"/>
      <c r="I435" s="53"/>
      <c r="J435" s="53"/>
      <c r="K435" s="53"/>
    </row>
    <row r="436" spans="2:11" ht="14.5" x14ac:dyDescent="0.35">
      <c r="B436" s="59"/>
      <c r="E436" s="57"/>
      <c r="F436" s="53"/>
      <c r="G436" s="53"/>
      <c r="H436" s="53"/>
      <c r="I436" s="53"/>
      <c r="J436" s="53"/>
      <c r="K436" s="53"/>
    </row>
    <row r="437" spans="2:11" ht="14.5" x14ac:dyDescent="0.35">
      <c r="B437" s="59"/>
      <c r="E437" s="57"/>
      <c r="F437" s="53"/>
      <c r="G437" s="53"/>
      <c r="H437" s="53"/>
      <c r="I437" s="53"/>
      <c r="J437" s="53"/>
      <c r="K437" s="53"/>
    </row>
    <row r="438" spans="2:11" ht="14.5" x14ac:dyDescent="0.35">
      <c r="B438" s="59"/>
      <c r="E438" s="57"/>
      <c r="F438" s="53"/>
      <c r="G438" s="53"/>
      <c r="H438" s="53"/>
      <c r="I438" s="53"/>
      <c r="J438" s="53"/>
      <c r="K438" s="53"/>
    </row>
    <row r="439" spans="2:11" ht="14.5" x14ac:dyDescent="0.35">
      <c r="B439" s="59"/>
      <c r="E439" s="57"/>
      <c r="F439" s="53"/>
      <c r="G439" s="53"/>
      <c r="H439" s="53"/>
      <c r="I439" s="53"/>
      <c r="J439" s="53"/>
      <c r="K439" s="53"/>
    </row>
    <row r="440" spans="2:11" ht="14.5" x14ac:dyDescent="0.35">
      <c r="B440" s="59"/>
      <c r="E440" s="57"/>
      <c r="F440" s="53"/>
      <c r="G440" s="53"/>
      <c r="H440" s="53"/>
      <c r="I440" s="53"/>
      <c r="J440" s="53"/>
      <c r="K440" s="53"/>
    </row>
    <row r="441" spans="2:11" ht="14.5" x14ac:dyDescent="0.35">
      <c r="B441" s="59"/>
      <c r="E441" s="57"/>
      <c r="F441" s="53"/>
      <c r="G441" s="53"/>
      <c r="H441" s="53"/>
      <c r="I441" s="53"/>
      <c r="J441" s="53"/>
      <c r="K441" s="53"/>
    </row>
    <row r="442" spans="2:11" ht="14.5" x14ac:dyDescent="0.35">
      <c r="B442" s="59"/>
      <c r="E442" s="57"/>
      <c r="F442" s="53"/>
      <c r="G442" s="53"/>
      <c r="H442" s="53"/>
      <c r="I442" s="53"/>
      <c r="J442" s="53"/>
      <c r="K442" s="53"/>
    </row>
    <row r="443" spans="2:11" ht="14.5" x14ac:dyDescent="0.35">
      <c r="B443" s="59"/>
      <c r="E443" s="57"/>
      <c r="F443" s="53"/>
      <c r="G443" s="53"/>
      <c r="H443" s="53"/>
      <c r="I443" s="53"/>
      <c r="J443" s="53"/>
      <c r="K443" s="53"/>
    </row>
    <row r="444" spans="2:11" ht="14.5" x14ac:dyDescent="0.35">
      <c r="B444" s="59"/>
      <c r="E444" s="57"/>
      <c r="F444" s="53"/>
      <c r="G444" s="53"/>
      <c r="H444" s="53"/>
      <c r="I444" s="53"/>
      <c r="J444" s="53"/>
      <c r="K444" s="53"/>
    </row>
    <row r="445" spans="2:11" ht="14.5" x14ac:dyDescent="0.35">
      <c r="B445" s="59"/>
      <c r="E445" s="57"/>
      <c r="F445" s="53"/>
      <c r="G445" s="53"/>
      <c r="H445" s="53"/>
      <c r="I445" s="53"/>
      <c r="J445" s="53"/>
      <c r="K445" s="53"/>
    </row>
    <row r="446" spans="2:11" ht="14.5" x14ac:dyDescent="0.35">
      <c r="B446" s="59"/>
      <c r="E446" s="57"/>
      <c r="F446" s="53"/>
      <c r="G446" s="53"/>
      <c r="H446" s="53"/>
      <c r="I446" s="53"/>
      <c r="J446" s="53"/>
      <c r="K446" s="53"/>
    </row>
    <row r="447" spans="2:11" ht="14.5" x14ac:dyDescent="0.35">
      <c r="B447" s="59"/>
      <c r="E447" s="57"/>
      <c r="F447" s="53"/>
      <c r="G447" s="53"/>
      <c r="H447" s="53"/>
      <c r="I447" s="53"/>
      <c r="J447" s="53"/>
      <c r="K447" s="53"/>
    </row>
    <row r="448" spans="2:11" ht="14.5" x14ac:dyDescent="0.35">
      <c r="B448" s="59"/>
      <c r="E448" s="57"/>
      <c r="F448" s="53"/>
      <c r="G448" s="53"/>
      <c r="H448" s="53"/>
      <c r="I448" s="53"/>
      <c r="J448" s="53"/>
      <c r="K448" s="53"/>
    </row>
    <row r="449" spans="2:11" ht="14.5" x14ac:dyDescent="0.35">
      <c r="B449" s="59"/>
      <c r="E449" s="57"/>
      <c r="F449" s="53"/>
      <c r="G449" s="53"/>
      <c r="H449" s="53"/>
      <c r="I449" s="53"/>
      <c r="J449" s="53"/>
      <c r="K449" s="53"/>
    </row>
    <row r="450" spans="2:11" ht="14.5" x14ac:dyDescent="0.35">
      <c r="B450" s="59"/>
      <c r="E450" s="57"/>
      <c r="F450" s="53"/>
      <c r="G450" s="53"/>
      <c r="H450" s="53"/>
      <c r="I450" s="53"/>
      <c r="J450" s="53"/>
      <c r="K450" s="53"/>
    </row>
    <row r="451" spans="2:11" ht="14.5" x14ac:dyDescent="0.35">
      <c r="B451" s="59"/>
      <c r="E451" s="57"/>
      <c r="F451" s="53"/>
      <c r="G451" s="53"/>
      <c r="H451" s="53"/>
      <c r="I451" s="53"/>
      <c r="J451" s="53"/>
      <c r="K451" s="53"/>
    </row>
    <row r="452" spans="2:11" ht="14.5" x14ac:dyDescent="0.35">
      <c r="B452" s="59"/>
      <c r="E452" s="57"/>
      <c r="F452" s="53"/>
      <c r="G452" s="53"/>
      <c r="H452" s="53"/>
      <c r="I452" s="53"/>
      <c r="J452" s="53"/>
      <c r="K452" s="53"/>
    </row>
    <row r="453" spans="2:11" ht="14.5" x14ac:dyDescent="0.35">
      <c r="B453" s="59"/>
      <c r="E453" s="57"/>
      <c r="F453" s="53"/>
      <c r="G453" s="53"/>
      <c r="H453" s="53"/>
      <c r="I453" s="53"/>
      <c r="J453" s="53"/>
      <c r="K453" s="53"/>
    </row>
    <row r="454" spans="2:11" ht="14.5" x14ac:dyDescent="0.35">
      <c r="B454" s="59"/>
      <c r="E454" s="57"/>
      <c r="F454" s="53"/>
      <c r="G454" s="53"/>
      <c r="H454" s="53"/>
      <c r="I454" s="53"/>
      <c r="J454" s="53"/>
      <c r="K454" s="53"/>
    </row>
    <row r="455" spans="2:11" ht="14.5" x14ac:dyDescent="0.35">
      <c r="B455" s="59"/>
      <c r="E455" s="57"/>
      <c r="F455" s="53"/>
      <c r="G455" s="53"/>
      <c r="H455" s="53"/>
      <c r="I455" s="53"/>
      <c r="J455" s="53"/>
      <c r="K455" s="53"/>
    </row>
    <row r="456" spans="2:11" ht="14.5" x14ac:dyDescent="0.35">
      <c r="B456" s="59"/>
      <c r="E456" s="57"/>
      <c r="F456" s="53"/>
      <c r="G456" s="53"/>
      <c r="H456" s="53"/>
      <c r="I456" s="53"/>
      <c r="J456" s="53"/>
      <c r="K456" s="53"/>
    </row>
    <row r="457" spans="2:11" ht="14.5" x14ac:dyDescent="0.35">
      <c r="B457" s="59"/>
      <c r="E457" s="57"/>
      <c r="F457" s="53"/>
      <c r="G457" s="53"/>
      <c r="H457" s="53"/>
      <c r="I457" s="53"/>
      <c r="J457" s="53"/>
      <c r="K457" s="53"/>
    </row>
    <row r="458" spans="2:11" ht="14.5" x14ac:dyDescent="0.35">
      <c r="B458" s="59"/>
      <c r="E458" s="57"/>
      <c r="F458" s="53"/>
      <c r="G458" s="53"/>
      <c r="H458" s="53"/>
      <c r="I458" s="53"/>
      <c r="J458" s="53"/>
      <c r="K458" s="53"/>
    </row>
    <row r="459" spans="2:11" ht="14.5" x14ac:dyDescent="0.35">
      <c r="B459" s="59"/>
      <c r="E459" s="57"/>
      <c r="F459" s="53"/>
      <c r="G459" s="53"/>
      <c r="H459" s="53"/>
      <c r="I459" s="53"/>
      <c r="J459" s="53"/>
      <c r="K459" s="53"/>
    </row>
    <row r="460" spans="2:11" ht="14.5" x14ac:dyDescent="0.35">
      <c r="B460" s="59"/>
      <c r="E460" s="57"/>
      <c r="F460" s="53"/>
      <c r="G460" s="53"/>
      <c r="H460" s="53"/>
      <c r="I460" s="53"/>
      <c r="J460" s="53"/>
      <c r="K460" s="53"/>
    </row>
    <row r="461" spans="2:11" ht="14.5" x14ac:dyDescent="0.35">
      <c r="B461" s="59"/>
      <c r="E461" s="57"/>
      <c r="F461" s="53"/>
      <c r="G461" s="53"/>
      <c r="H461" s="53"/>
      <c r="I461" s="53"/>
      <c r="J461" s="53"/>
      <c r="K461" s="53"/>
    </row>
    <row r="462" spans="2:11" ht="14.5" x14ac:dyDescent="0.35">
      <c r="B462" s="59"/>
      <c r="E462" s="57"/>
      <c r="F462" s="53"/>
      <c r="G462" s="53"/>
      <c r="H462" s="53"/>
      <c r="I462" s="53"/>
      <c r="J462" s="53"/>
      <c r="K462" s="53"/>
    </row>
    <row r="463" spans="2:11" ht="14.5" x14ac:dyDescent="0.35">
      <c r="B463" s="59"/>
      <c r="E463" s="57"/>
      <c r="F463" s="53"/>
      <c r="G463" s="53"/>
      <c r="H463" s="53"/>
      <c r="I463" s="53"/>
      <c r="J463" s="53"/>
      <c r="K463" s="53"/>
    </row>
    <row r="464" spans="2:11" ht="14.5" x14ac:dyDescent="0.35">
      <c r="B464" s="59"/>
      <c r="E464" s="57"/>
      <c r="F464" s="53"/>
      <c r="G464" s="53"/>
      <c r="H464" s="53"/>
      <c r="I464" s="53"/>
      <c r="J464" s="53"/>
      <c r="K464" s="53"/>
    </row>
    <row r="465" spans="2:11" ht="14.5" x14ac:dyDescent="0.35">
      <c r="B465" s="59"/>
      <c r="E465" s="57"/>
      <c r="F465" s="53"/>
      <c r="G465" s="53"/>
      <c r="H465" s="53"/>
      <c r="I465" s="53"/>
      <c r="J465" s="53"/>
      <c r="K465" s="53"/>
    </row>
    <row r="466" spans="2:11" ht="14.5" x14ac:dyDescent="0.35">
      <c r="B466" s="59"/>
      <c r="E466" s="57"/>
      <c r="F466" s="53"/>
      <c r="G466" s="53"/>
      <c r="H466" s="53"/>
      <c r="I466" s="53"/>
      <c r="J466" s="53"/>
      <c r="K466" s="53"/>
    </row>
    <row r="467" spans="2:11" ht="14.5" x14ac:dyDescent="0.35">
      <c r="B467" s="59"/>
      <c r="E467" s="57"/>
      <c r="F467" s="53"/>
      <c r="G467" s="53"/>
      <c r="H467" s="53"/>
      <c r="I467" s="53"/>
      <c r="J467" s="53"/>
      <c r="K467" s="53"/>
    </row>
    <row r="468" spans="2:11" ht="14.5" x14ac:dyDescent="0.35">
      <c r="B468" s="59"/>
      <c r="E468" s="57"/>
      <c r="F468" s="53"/>
      <c r="G468" s="53"/>
      <c r="H468" s="53"/>
      <c r="I468" s="53"/>
      <c r="J468" s="53"/>
      <c r="K468" s="53"/>
    </row>
    <row r="469" spans="2:11" ht="14.5" x14ac:dyDescent="0.35">
      <c r="B469" s="59"/>
      <c r="E469" s="57"/>
      <c r="F469" s="53"/>
      <c r="G469" s="53"/>
      <c r="H469" s="53"/>
      <c r="I469" s="53"/>
      <c r="J469" s="53"/>
      <c r="K469" s="53"/>
    </row>
    <row r="470" spans="2:11" ht="14.5" x14ac:dyDescent="0.35">
      <c r="B470" s="59"/>
      <c r="E470" s="57"/>
      <c r="F470" s="53"/>
      <c r="G470" s="53"/>
      <c r="H470" s="53"/>
      <c r="I470" s="53"/>
      <c r="J470" s="53"/>
      <c r="K470" s="53"/>
    </row>
    <row r="471" spans="2:11" ht="14.5" x14ac:dyDescent="0.35">
      <c r="B471" s="59"/>
      <c r="E471" s="57"/>
      <c r="F471" s="53"/>
      <c r="G471" s="53"/>
      <c r="H471" s="53"/>
      <c r="I471" s="53"/>
      <c r="J471" s="53"/>
      <c r="K471" s="53"/>
    </row>
    <row r="472" spans="2:11" ht="14.5" x14ac:dyDescent="0.35">
      <c r="B472" s="59"/>
      <c r="E472" s="57"/>
      <c r="F472" s="53"/>
      <c r="G472" s="53"/>
      <c r="H472" s="53"/>
      <c r="I472" s="53"/>
      <c r="J472" s="53"/>
      <c r="K472" s="53"/>
    </row>
    <row r="473" spans="2:11" ht="14.5" x14ac:dyDescent="0.35">
      <c r="B473" s="59"/>
      <c r="E473" s="57"/>
      <c r="F473" s="53"/>
      <c r="G473" s="53"/>
      <c r="H473" s="53"/>
      <c r="I473" s="53"/>
      <c r="J473" s="53"/>
      <c r="K473" s="53"/>
    </row>
    <row r="474" spans="2:11" ht="14.5" x14ac:dyDescent="0.35">
      <c r="B474" s="59"/>
      <c r="E474" s="57"/>
      <c r="F474" s="53"/>
      <c r="G474" s="53"/>
      <c r="H474" s="53"/>
      <c r="I474" s="53"/>
      <c r="J474" s="53"/>
      <c r="K474" s="53"/>
    </row>
    <row r="475" spans="2:11" ht="14.5" x14ac:dyDescent="0.35">
      <c r="B475" s="59"/>
      <c r="E475" s="57"/>
      <c r="F475" s="53"/>
      <c r="G475" s="53"/>
      <c r="H475" s="53"/>
      <c r="I475" s="53"/>
      <c r="J475" s="53"/>
      <c r="K475" s="53"/>
    </row>
    <row r="476" spans="2:11" ht="14.5" x14ac:dyDescent="0.35">
      <c r="B476" s="59"/>
      <c r="E476" s="57"/>
      <c r="F476" s="53"/>
      <c r="G476" s="53"/>
      <c r="H476" s="53"/>
      <c r="I476" s="53"/>
      <c r="J476" s="53"/>
      <c r="K476" s="53"/>
    </row>
    <row r="477" spans="2:11" ht="14.5" x14ac:dyDescent="0.35">
      <c r="B477" s="59"/>
      <c r="E477" s="57"/>
      <c r="F477" s="53"/>
      <c r="G477" s="53"/>
      <c r="H477" s="53"/>
      <c r="I477" s="53"/>
      <c r="J477" s="53"/>
      <c r="K477" s="53"/>
    </row>
    <row r="478" spans="2:11" ht="14.5" x14ac:dyDescent="0.35">
      <c r="B478" s="59"/>
      <c r="E478" s="57"/>
      <c r="F478" s="53"/>
      <c r="G478" s="53"/>
      <c r="H478" s="53"/>
      <c r="I478" s="53"/>
      <c r="J478" s="53"/>
      <c r="K478" s="53"/>
    </row>
    <row r="479" spans="2:11" ht="14.5" x14ac:dyDescent="0.35">
      <c r="B479" s="59"/>
      <c r="E479" s="57"/>
      <c r="F479" s="53"/>
      <c r="G479" s="53"/>
      <c r="H479" s="53"/>
      <c r="I479" s="53"/>
      <c r="J479" s="53"/>
      <c r="K479" s="53"/>
    </row>
    <row r="480" spans="2:11" ht="14.5" x14ac:dyDescent="0.35">
      <c r="B480" s="59"/>
      <c r="E480" s="57"/>
      <c r="F480" s="53"/>
      <c r="G480" s="53"/>
      <c r="H480" s="53"/>
      <c r="I480" s="53"/>
      <c r="J480" s="53"/>
      <c r="K480" s="53"/>
    </row>
    <row r="481" spans="2:11" ht="14.5" x14ac:dyDescent="0.35">
      <c r="B481" s="59"/>
      <c r="E481" s="57"/>
      <c r="F481" s="53"/>
      <c r="G481" s="53"/>
      <c r="H481" s="53"/>
      <c r="I481" s="53"/>
      <c r="J481" s="53"/>
      <c r="K481" s="53"/>
    </row>
    <row r="482" spans="2:11" ht="14.5" x14ac:dyDescent="0.35">
      <c r="B482" s="59"/>
      <c r="E482" s="57"/>
      <c r="F482" s="53"/>
      <c r="G482" s="53"/>
      <c r="H482" s="53"/>
      <c r="I482" s="53"/>
      <c r="J482" s="53"/>
      <c r="K482" s="53"/>
    </row>
    <row r="483" spans="2:11" ht="14.5" x14ac:dyDescent="0.35">
      <c r="B483" s="59"/>
      <c r="E483" s="57"/>
      <c r="F483" s="53"/>
      <c r="G483" s="53"/>
      <c r="H483" s="53"/>
      <c r="I483" s="53"/>
      <c r="J483" s="53"/>
      <c r="K483" s="53"/>
    </row>
    <row r="484" spans="2:11" ht="14.5" x14ac:dyDescent="0.35">
      <c r="B484" s="59"/>
      <c r="E484" s="57"/>
      <c r="F484" s="53"/>
      <c r="G484" s="53"/>
      <c r="H484" s="53"/>
      <c r="I484" s="53"/>
      <c r="J484" s="53"/>
      <c r="K484" s="53"/>
    </row>
    <row r="485" spans="2:11" ht="14.5" x14ac:dyDescent="0.35">
      <c r="B485" s="59"/>
      <c r="E485" s="57"/>
      <c r="F485" s="53"/>
      <c r="G485" s="53"/>
      <c r="H485" s="53"/>
      <c r="I485" s="53"/>
      <c r="J485" s="53"/>
      <c r="K485" s="53"/>
    </row>
    <row r="486" spans="2:11" ht="14.5" x14ac:dyDescent="0.35">
      <c r="B486" s="59"/>
      <c r="E486" s="57"/>
      <c r="F486" s="53"/>
      <c r="G486" s="53"/>
      <c r="H486" s="53"/>
      <c r="I486" s="53"/>
      <c r="J486" s="53"/>
      <c r="K486" s="53"/>
    </row>
    <row r="487" spans="2:11" ht="14.5" x14ac:dyDescent="0.35">
      <c r="B487" s="59"/>
      <c r="E487" s="57"/>
      <c r="F487" s="53"/>
      <c r="G487" s="53"/>
      <c r="H487" s="53"/>
      <c r="I487" s="53"/>
      <c r="J487" s="53"/>
      <c r="K487" s="53"/>
    </row>
    <row r="488" spans="2:11" ht="14.5" x14ac:dyDescent="0.35">
      <c r="B488" s="59"/>
      <c r="E488" s="57"/>
      <c r="F488" s="53"/>
      <c r="G488" s="53"/>
      <c r="H488" s="53"/>
      <c r="I488" s="53"/>
      <c r="J488" s="53"/>
      <c r="K488" s="53"/>
    </row>
    <row r="489" spans="2:11" ht="14.5" x14ac:dyDescent="0.35">
      <c r="B489" s="59"/>
      <c r="E489" s="57"/>
      <c r="F489" s="53"/>
      <c r="G489" s="53"/>
      <c r="H489" s="53"/>
      <c r="I489" s="53"/>
      <c r="J489" s="53"/>
      <c r="K489" s="53"/>
    </row>
    <row r="490" spans="2:11" ht="14.5" x14ac:dyDescent="0.35">
      <c r="B490" s="59"/>
      <c r="E490" s="57"/>
      <c r="F490" s="53"/>
      <c r="G490" s="53"/>
      <c r="H490" s="53"/>
      <c r="I490" s="53"/>
      <c r="J490" s="53"/>
      <c r="K490" s="53"/>
    </row>
    <row r="491" spans="2:11" ht="14.5" x14ac:dyDescent="0.35">
      <c r="B491" s="59"/>
      <c r="E491" s="57"/>
      <c r="F491" s="53"/>
      <c r="G491" s="53"/>
      <c r="H491" s="53"/>
      <c r="I491" s="53"/>
      <c r="J491" s="53"/>
      <c r="K491" s="53"/>
    </row>
    <row r="492" spans="2:11" ht="14.5" x14ac:dyDescent="0.35">
      <c r="B492" s="59"/>
      <c r="E492" s="57"/>
      <c r="F492" s="53"/>
      <c r="G492" s="53"/>
      <c r="H492" s="53"/>
      <c r="I492" s="53"/>
      <c r="J492" s="53"/>
      <c r="K492" s="53"/>
    </row>
    <row r="493" spans="2:11" ht="14.5" x14ac:dyDescent="0.35">
      <c r="B493" s="59"/>
      <c r="E493" s="57"/>
      <c r="F493" s="53"/>
      <c r="G493" s="53"/>
      <c r="H493" s="53"/>
      <c r="I493" s="53"/>
      <c r="J493" s="53"/>
      <c r="K493" s="53"/>
    </row>
    <row r="494" spans="2:11" ht="14.5" x14ac:dyDescent="0.35">
      <c r="B494" s="59"/>
      <c r="E494" s="57"/>
      <c r="F494" s="53"/>
      <c r="G494" s="53"/>
      <c r="H494" s="53"/>
      <c r="I494" s="53"/>
      <c r="J494" s="53"/>
      <c r="K494" s="53"/>
    </row>
    <row r="495" spans="2:11" ht="14.5" x14ac:dyDescent="0.35">
      <c r="B495" s="59"/>
      <c r="E495" s="57"/>
      <c r="F495" s="53"/>
      <c r="G495" s="53"/>
      <c r="H495" s="53"/>
      <c r="I495" s="53"/>
      <c r="J495" s="53"/>
      <c r="K495" s="53"/>
    </row>
    <row r="496" spans="2:11" ht="14.5" x14ac:dyDescent="0.35">
      <c r="B496" s="59"/>
      <c r="E496" s="57"/>
      <c r="F496" s="53"/>
      <c r="G496" s="53"/>
      <c r="H496" s="53"/>
      <c r="I496" s="53"/>
      <c r="J496" s="53"/>
      <c r="K496" s="53"/>
    </row>
    <row r="497" spans="2:11" ht="14.5" x14ac:dyDescent="0.35">
      <c r="B497" s="59"/>
      <c r="E497" s="57"/>
      <c r="F497" s="53"/>
      <c r="G497" s="53"/>
      <c r="H497" s="53"/>
      <c r="I497" s="53"/>
      <c r="J497" s="53"/>
      <c r="K497" s="53"/>
    </row>
    <row r="498" spans="2:11" ht="14.5" x14ac:dyDescent="0.35">
      <c r="B498" s="59"/>
      <c r="E498" s="57"/>
      <c r="F498" s="53"/>
      <c r="G498" s="53"/>
      <c r="H498" s="53"/>
      <c r="I498" s="53"/>
      <c r="J498" s="53"/>
      <c r="K498" s="53"/>
    </row>
    <row r="499" spans="2:11" ht="14.5" x14ac:dyDescent="0.35">
      <c r="B499" s="59"/>
      <c r="E499" s="57"/>
      <c r="F499" s="53"/>
      <c r="G499" s="53"/>
      <c r="H499" s="53"/>
      <c r="I499" s="53"/>
      <c r="J499" s="53"/>
      <c r="K499" s="53"/>
    </row>
    <row r="500" spans="2:11" ht="14.5" x14ac:dyDescent="0.35">
      <c r="B500" s="59"/>
      <c r="E500" s="57"/>
      <c r="F500" s="53"/>
      <c r="G500" s="53"/>
      <c r="H500" s="53"/>
      <c r="I500" s="53"/>
      <c r="J500" s="53"/>
      <c r="K500" s="53"/>
    </row>
    <row r="501" spans="2:11" ht="14.5" x14ac:dyDescent="0.35">
      <c r="B501" s="59"/>
      <c r="E501" s="57"/>
      <c r="F501" s="53"/>
      <c r="G501" s="53"/>
      <c r="H501" s="53"/>
      <c r="I501" s="53"/>
      <c r="J501" s="53"/>
      <c r="K501" s="53"/>
    </row>
    <row r="502" spans="2:11" ht="14.5" x14ac:dyDescent="0.35">
      <c r="B502" s="59"/>
      <c r="E502" s="57"/>
      <c r="F502" s="53"/>
      <c r="G502" s="53"/>
      <c r="H502" s="53"/>
      <c r="I502" s="53"/>
      <c r="J502" s="53"/>
      <c r="K502" s="53"/>
    </row>
    <row r="503" spans="2:11" ht="14.5" x14ac:dyDescent="0.35">
      <c r="B503" s="59"/>
      <c r="E503" s="57"/>
      <c r="F503" s="53"/>
      <c r="G503" s="53"/>
      <c r="H503" s="53"/>
      <c r="I503" s="53"/>
      <c r="J503" s="53"/>
      <c r="K503" s="53"/>
    </row>
    <row r="504" spans="2:11" ht="14.5" x14ac:dyDescent="0.35">
      <c r="B504" s="59"/>
      <c r="E504" s="57"/>
      <c r="F504" s="53"/>
      <c r="G504" s="53"/>
      <c r="H504" s="53"/>
      <c r="I504" s="53"/>
      <c r="J504" s="53"/>
      <c r="K504" s="53"/>
    </row>
    <row r="505" spans="2:11" ht="14.5" x14ac:dyDescent="0.35">
      <c r="B505" s="59"/>
      <c r="E505" s="57"/>
      <c r="F505" s="53"/>
      <c r="G505" s="53"/>
      <c r="H505" s="53"/>
      <c r="I505" s="53"/>
      <c r="J505" s="53"/>
      <c r="K505" s="53"/>
    </row>
    <row r="506" spans="2:11" ht="14.5" x14ac:dyDescent="0.35">
      <c r="B506" s="59"/>
      <c r="E506" s="57"/>
      <c r="F506" s="53"/>
      <c r="G506" s="53"/>
      <c r="H506" s="53"/>
      <c r="I506" s="53"/>
      <c r="J506" s="53"/>
      <c r="K506" s="53"/>
    </row>
    <row r="507" spans="2:11" ht="14.5" x14ac:dyDescent="0.35">
      <c r="B507" s="59"/>
      <c r="E507" s="57"/>
      <c r="F507" s="53"/>
      <c r="G507" s="53"/>
      <c r="H507" s="53"/>
      <c r="I507" s="53"/>
      <c r="J507" s="53"/>
      <c r="K507" s="53"/>
    </row>
    <row r="508" spans="2:11" ht="14.5" x14ac:dyDescent="0.35">
      <c r="B508" s="59"/>
      <c r="E508" s="57"/>
      <c r="F508" s="53"/>
      <c r="G508" s="53"/>
      <c r="H508" s="53"/>
      <c r="I508" s="53"/>
      <c r="J508" s="53"/>
      <c r="K508" s="53"/>
    </row>
    <row r="509" spans="2:11" ht="14.5" x14ac:dyDescent="0.35">
      <c r="B509" s="59"/>
      <c r="E509" s="57"/>
      <c r="F509" s="53"/>
      <c r="G509" s="53"/>
      <c r="H509" s="53"/>
      <c r="I509" s="53"/>
      <c r="J509" s="53"/>
      <c r="K509" s="53"/>
    </row>
    <row r="510" spans="2:11" ht="14.5" x14ac:dyDescent="0.35">
      <c r="B510" s="59"/>
      <c r="E510" s="57"/>
      <c r="F510" s="53"/>
      <c r="G510" s="53"/>
      <c r="H510" s="53"/>
      <c r="I510" s="53"/>
      <c r="J510" s="53"/>
      <c r="K510" s="53"/>
    </row>
    <row r="511" spans="2:11" ht="14.5" x14ac:dyDescent="0.35">
      <c r="B511" s="59"/>
      <c r="E511" s="57"/>
      <c r="F511" s="53"/>
      <c r="G511" s="53"/>
      <c r="H511" s="53"/>
      <c r="I511" s="53"/>
      <c r="J511" s="53"/>
      <c r="K511" s="53"/>
    </row>
    <row r="512" spans="2:11" ht="14.5" x14ac:dyDescent="0.35">
      <c r="B512" s="59"/>
      <c r="E512" s="57"/>
      <c r="F512" s="53"/>
      <c r="G512" s="53"/>
      <c r="H512" s="53"/>
      <c r="I512" s="53"/>
      <c r="J512" s="53"/>
      <c r="K512" s="53"/>
    </row>
    <row r="513" spans="2:11" ht="14.5" x14ac:dyDescent="0.35">
      <c r="B513" s="59"/>
      <c r="E513" s="57"/>
      <c r="F513" s="53"/>
      <c r="G513" s="53"/>
      <c r="H513" s="53"/>
      <c r="I513" s="53"/>
      <c r="J513" s="53"/>
      <c r="K513" s="53"/>
    </row>
    <row r="514" spans="2:11" ht="14.5" x14ac:dyDescent="0.35">
      <c r="B514" s="59"/>
      <c r="E514" s="57"/>
      <c r="F514" s="53"/>
      <c r="G514" s="53"/>
      <c r="H514" s="53"/>
      <c r="I514" s="53"/>
      <c r="J514" s="53"/>
      <c r="K514" s="53"/>
    </row>
    <row r="515" spans="2:11" ht="14.5" x14ac:dyDescent="0.35">
      <c r="B515" s="59"/>
      <c r="E515" s="57"/>
      <c r="F515" s="53"/>
      <c r="G515" s="53"/>
      <c r="H515" s="53"/>
      <c r="I515" s="53"/>
      <c r="J515" s="53"/>
      <c r="K515" s="53"/>
    </row>
    <row r="516" spans="2:11" ht="14.5" x14ac:dyDescent="0.35">
      <c r="B516" s="59"/>
      <c r="E516" s="57"/>
      <c r="F516" s="53"/>
      <c r="G516" s="53"/>
      <c r="H516" s="53"/>
      <c r="I516" s="53"/>
      <c r="J516" s="53"/>
      <c r="K516" s="53"/>
    </row>
    <row r="517" spans="2:11" ht="14.5" x14ac:dyDescent="0.35">
      <c r="B517" s="59"/>
      <c r="E517" s="57"/>
      <c r="F517" s="53"/>
      <c r="G517" s="53"/>
      <c r="H517" s="53"/>
      <c r="I517" s="53"/>
      <c r="J517" s="53"/>
      <c r="K517" s="53"/>
    </row>
    <row r="518" spans="2:11" ht="14.5" x14ac:dyDescent="0.35">
      <c r="B518" s="59"/>
      <c r="E518" s="57"/>
      <c r="F518" s="53"/>
      <c r="G518" s="53"/>
      <c r="H518" s="53"/>
      <c r="I518" s="53"/>
      <c r="J518" s="53"/>
      <c r="K518" s="53"/>
    </row>
    <row r="519" spans="2:11" ht="14.5" x14ac:dyDescent="0.35">
      <c r="B519" s="59"/>
      <c r="E519" s="57"/>
      <c r="F519" s="53"/>
      <c r="G519" s="53"/>
      <c r="H519" s="53"/>
      <c r="I519" s="53"/>
      <c r="J519" s="53"/>
      <c r="K519" s="53"/>
    </row>
    <row r="520" spans="2:11" ht="14.5" x14ac:dyDescent="0.35">
      <c r="B520" s="59"/>
      <c r="E520" s="57"/>
      <c r="F520" s="53"/>
      <c r="G520" s="53"/>
      <c r="H520" s="53"/>
      <c r="I520" s="53"/>
      <c r="J520" s="53"/>
      <c r="K520" s="53"/>
    </row>
    <row r="521" spans="2:11" ht="14.5" x14ac:dyDescent="0.35">
      <c r="B521" s="59"/>
      <c r="E521" s="57"/>
      <c r="F521" s="53"/>
      <c r="G521" s="53"/>
      <c r="H521" s="53"/>
      <c r="I521" s="53"/>
      <c r="J521" s="53"/>
      <c r="K521" s="53"/>
    </row>
    <row r="522" spans="2:11" ht="14.5" x14ac:dyDescent="0.35">
      <c r="B522" s="59"/>
      <c r="E522" s="57"/>
      <c r="F522" s="53"/>
      <c r="G522" s="53"/>
      <c r="H522" s="53"/>
      <c r="I522" s="53"/>
      <c r="J522" s="53"/>
      <c r="K522" s="53"/>
    </row>
    <row r="523" spans="2:11" ht="14.5" x14ac:dyDescent="0.35">
      <c r="B523" s="59"/>
      <c r="E523" s="57"/>
      <c r="F523" s="53"/>
      <c r="G523" s="53"/>
      <c r="H523" s="53"/>
      <c r="I523" s="53"/>
      <c r="J523" s="53"/>
      <c r="K523" s="53"/>
    </row>
    <row r="524" spans="2:11" ht="14.5" x14ac:dyDescent="0.35">
      <c r="B524" s="59"/>
      <c r="E524" s="57"/>
      <c r="F524" s="53"/>
      <c r="G524" s="53"/>
      <c r="H524" s="53"/>
      <c r="I524" s="53"/>
      <c r="J524" s="53"/>
      <c r="K524" s="53"/>
    </row>
    <row r="525" spans="2:11" ht="14.5" x14ac:dyDescent="0.35">
      <c r="B525" s="59"/>
      <c r="E525" s="57"/>
      <c r="F525" s="53"/>
      <c r="G525" s="53"/>
      <c r="H525" s="53"/>
      <c r="I525" s="53"/>
      <c r="J525" s="53"/>
      <c r="K525" s="53"/>
    </row>
    <row r="526" spans="2:11" ht="14.5" x14ac:dyDescent="0.35">
      <c r="B526" s="59"/>
      <c r="E526" s="57"/>
      <c r="F526" s="53"/>
      <c r="G526" s="53"/>
      <c r="H526" s="53"/>
      <c r="I526" s="53"/>
      <c r="J526" s="53"/>
      <c r="K526" s="53"/>
    </row>
    <row r="527" spans="2:11" ht="14.5" x14ac:dyDescent="0.35">
      <c r="B527" s="59"/>
      <c r="E527" s="57"/>
      <c r="F527" s="53"/>
      <c r="G527" s="53"/>
      <c r="H527" s="53"/>
      <c r="I527" s="53"/>
      <c r="J527" s="53"/>
      <c r="K527" s="53"/>
    </row>
    <row r="528" spans="2:11" ht="14.5" x14ac:dyDescent="0.35">
      <c r="B528" s="59"/>
      <c r="E528" s="57"/>
      <c r="F528" s="53"/>
      <c r="G528" s="53"/>
      <c r="H528" s="53"/>
      <c r="I528" s="53"/>
      <c r="J528" s="53"/>
      <c r="K528" s="53"/>
    </row>
    <row r="529" spans="2:11" ht="14.5" x14ac:dyDescent="0.35">
      <c r="B529" s="59"/>
      <c r="E529" s="57"/>
      <c r="F529" s="53"/>
      <c r="G529" s="53"/>
      <c r="H529" s="53"/>
      <c r="I529" s="53"/>
      <c r="J529" s="53"/>
      <c r="K529" s="53"/>
    </row>
    <row r="530" spans="2:11" ht="14.5" x14ac:dyDescent="0.35">
      <c r="B530" s="59"/>
      <c r="E530" s="57"/>
      <c r="F530" s="53"/>
      <c r="G530" s="53"/>
      <c r="H530" s="53"/>
      <c r="I530" s="53"/>
      <c r="J530" s="53"/>
      <c r="K530" s="53"/>
    </row>
    <row r="531" spans="2:11" ht="14.5" x14ac:dyDescent="0.35">
      <c r="B531" s="59"/>
      <c r="E531" s="57"/>
      <c r="F531" s="53"/>
      <c r="G531" s="53"/>
      <c r="H531" s="53"/>
      <c r="I531" s="53"/>
      <c r="J531" s="53"/>
      <c r="K531" s="53"/>
    </row>
    <row r="532" spans="2:11" ht="14.5" x14ac:dyDescent="0.35">
      <c r="B532" s="59"/>
      <c r="E532" s="57"/>
      <c r="F532" s="53"/>
      <c r="G532" s="53"/>
      <c r="H532" s="53"/>
      <c r="I532" s="53"/>
      <c r="J532" s="53"/>
      <c r="K532" s="53"/>
    </row>
    <row r="533" spans="2:11" ht="14.5" x14ac:dyDescent="0.35">
      <c r="B533" s="59"/>
      <c r="E533" s="57"/>
      <c r="F533" s="53"/>
      <c r="G533" s="53"/>
      <c r="H533" s="53"/>
      <c r="I533" s="53"/>
      <c r="J533" s="53"/>
      <c r="K533" s="53"/>
    </row>
    <row r="534" spans="2:11" ht="14.5" x14ac:dyDescent="0.35">
      <c r="B534" s="59"/>
      <c r="E534" s="57"/>
      <c r="F534" s="53"/>
      <c r="G534" s="53"/>
      <c r="H534" s="53"/>
      <c r="I534" s="53"/>
      <c r="J534" s="53"/>
      <c r="K534" s="53"/>
    </row>
    <row r="535" spans="2:11" ht="14.5" x14ac:dyDescent="0.35">
      <c r="B535" s="59"/>
      <c r="E535" s="57"/>
      <c r="F535" s="53"/>
      <c r="G535" s="53"/>
      <c r="H535" s="53"/>
      <c r="I535" s="53"/>
      <c r="J535" s="53"/>
      <c r="K535" s="53"/>
    </row>
    <row r="536" spans="2:11" ht="14.5" x14ac:dyDescent="0.35">
      <c r="B536" s="59"/>
      <c r="E536" s="57"/>
      <c r="F536" s="53"/>
      <c r="G536" s="53"/>
      <c r="H536" s="53"/>
      <c r="I536" s="53"/>
      <c r="J536" s="53"/>
      <c r="K536" s="53"/>
    </row>
    <row r="537" spans="2:11" ht="14.5" x14ac:dyDescent="0.35">
      <c r="B537" s="59"/>
      <c r="E537" s="57"/>
      <c r="F537" s="53"/>
      <c r="G537" s="53"/>
      <c r="H537" s="53"/>
      <c r="I537" s="53"/>
      <c r="J537" s="53"/>
      <c r="K537" s="53"/>
    </row>
    <row r="538" spans="2:11" ht="14.5" x14ac:dyDescent="0.35">
      <c r="B538" s="59"/>
      <c r="E538" s="57"/>
      <c r="F538" s="53"/>
      <c r="G538" s="53"/>
      <c r="H538" s="53"/>
      <c r="I538" s="53"/>
      <c r="J538" s="53"/>
      <c r="K538" s="53"/>
    </row>
    <row r="539" spans="2:11" ht="14.5" x14ac:dyDescent="0.35">
      <c r="B539" s="59"/>
      <c r="E539" s="57"/>
      <c r="F539" s="53"/>
      <c r="G539" s="53"/>
      <c r="H539" s="53"/>
      <c r="I539" s="53"/>
      <c r="J539" s="53"/>
      <c r="K539" s="53"/>
    </row>
    <row r="540" spans="2:11" ht="14.5" x14ac:dyDescent="0.35">
      <c r="B540" s="59"/>
      <c r="E540" s="57"/>
      <c r="F540" s="53"/>
      <c r="G540" s="53"/>
      <c r="H540" s="53"/>
      <c r="I540" s="53"/>
      <c r="J540" s="53"/>
      <c r="K540" s="53"/>
    </row>
    <row r="541" spans="2:11" ht="14.5" x14ac:dyDescent="0.35">
      <c r="B541" s="59"/>
      <c r="E541" s="57"/>
      <c r="F541" s="53"/>
      <c r="G541" s="53"/>
      <c r="H541" s="53"/>
      <c r="I541" s="53"/>
      <c r="J541" s="53"/>
      <c r="K541" s="53"/>
    </row>
    <row r="542" spans="2:11" ht="14.5" x14ac:dyDescent="0.35">
      <c r="B542" s="59"/>
      <c r="E542" s="57"/>
      <c r="F542" s="53"/>
      <c r="G542" s="53"/>
      <c r="H542" s="53"/>
      <c r="I542" s="53"/>
      <c r="J542" s="53"/>
      <c r="K542" s="53"/>
    </row>
    <row r="543" spans="2:11" ht="14.5" x14ac:dyDescent="0.35">
      <c r="B543" s="59"/>
      <c r="E543" s="57"/>
      <c r="F543" s="53"/>
      <c r="G543" s="53"/>
      <c r="H543" s="53"/>
      <c r="I543" s="53"/>
      <c r="J543" s="53"/>
      <c r="K543" s="53"/>
    </row>
    <row r="544" spans="2:11" ht="14.5" x14ac:dyDescent="0.35">
      <c r="B544" s="59"/>
      <c r="E544" s="57"/>
      <c r="F544" s="53"/>
      <c r="G544" s="53"/>
      <c r="H544" s="53"/>
      <c r="I544" s="53"/>
      <c r="J544" s="53"/>
      <c r="K544" s="53"/>
    </row>
    <row r="545" spans="2:11" ht="14.5" x14ac:dyDescent="0.35">
      <c r="B545" s="59"/>
      <c r="E545" s="57"/>
      <c r="F545" s="53"/>
      <c r="G545" s="53"/>
      <c r="H545" s="53"/>
      <c r="I545" s="53"/>
      <c r="J545" s="53"/>
      <c r="K545" s="53"/>
    </row>
    <row r="546" spans="2:11" ht="14.5" x14ac:dyDescent="0.35">
      <c r="B546" s="59"/>
      <c r="E546" s="57"/>
      <c r="F546" s="53"/>
      <c r="G546" s="53"/>
      <c r="H546" s="53"/>
      <c r="I546" s="53"/>
      <c r="J546" s="53"/>
      <c r="K546" s="53"/>
    </row>
    <row r="547" spans="2:11" ht="14.5" x14ac:dyDescent="0.35">
      <c r="B547" s="59"/>
      <c r="E547" s="57"/>
      <c r="F547" s="53"/>
      <c r="G547" s="53"/>
      <c r="H547" s="53"/>
      <c r="I547" s="53"/>
      <c r="J547" s="53"/>
      <c r="K547" s="53"/>
    </row>
    <row r="548" spans="2:11" ht="14.5" x14ac:dyDescent="0.35">
      <c r="B548" s="59"/>
      <c r="E548" s="57"/>
      <c r="F548" s="53"/>
      <c r="G548" s="53"/>
      <c r="H548" s="53"/>
      <c r="I548" s="53"/>
      <c r="J548" s="53"/>
      <c r="K548" s="53"/>
    </row>
    <row r="549" spans="2:11" ht="14.5" x14ac:dyDescent="0.35">
      <c r="B549" s="59"/>
      <c r="E549" s="57"/>
      <c r="F549" s="53"/>
      <c r="G549" s="53"/>
      <c r="H549" s="53"/>
      <c r="I549" s="53"/>
      <c r="J549" s="53"/>
      <c r="K549" s="53"/>
    </row>
    <row r="550" spans="2:11" ht="14.5" x14ac:dyDescent="0.35">
      <c r="B550" s="59"/>
      <c r="E550" s="57"/>
      <c r="F550" s="53"/>
      <c r="G550" s="53"/>
      <c r="H550" s="53"/>
      <c r="I550" s="53"/>
      <c r="J550" s="53"/>
      <c r="K550" s="53"/>
    </row>
    <row r="551" spans="2:11" ht="14.5" x14ac:dyDescent="0.35">
      <c r="B551" s="59"/>
      <c r="E551" s="57"/>
      <c r="F551" s="53"/>
      <c r="G551" s="53"/>
      <c r="H551" s="53"/>
      <c r="I551" s="53"/>
      <c r="J551" s="53"/>
      <c r="K551" s="53"/>
    </row>
    <row r="552" spans="2:11" ht="14.5" x14ac:dyDescent="0.35">
      <c r="B552" s="59"/>
      <c r="E552" s="57"/>
      <c r="F552" s="53"/>
      <c r="G552" s="53"/>
      <c r="H552" s="53"/>
      <c r="I552" s="53"/>
      <c r="J552" s="53"/>
      <c r="K552" s="53"/>
    </row>
    <row r="553" spans="2:11" ht="14.5" x14ac:dyDescent="0.35">
      <c r="B553" s="59"/>
      <c r="E553" s="57"/>
      <c r="F553" s="53"/>
      <c r="G553" s="53"/>
      <c r="H553" s="53"/>
      <c r="I553" s="53"/>
      <c r="J553" s="53"/>
      <c r="K553" s="53"/>
    </row>
    <row r="554" spans="2:11" ht="14.5" x14ac:dyDescent="0.35">
      <c r="B554" s="59"/>
      <c r="E554" s="57"/>
      <c r="F554" s="53"/>
      <c r="G554" s="53"/>
      <c r="H554" s="53"/>
      <c r="I554" s="53"/>
      <c r="J554" s="53"/>
      <c r="K554" s="53"/>
    </row>
    <row r="555" spans="2:11" ht="14.5" x14ac:dyDescent="0.35">
      <c r="B555" s="59"/>
      <c r="E555" s="57"/>
      <c r="F555" s="53"/>
      <c r="G555" s="53"/>
      <c r="H555" s="53"/>
      <c r="I555" s="53"/>
      <c r="J555" s="53"/>
      <c r="K555" s="53"/>
    </row>
    <row r="556" spans="2:11" ht="14.5" x14ac:dyDescent="0.35">
      <c r="B556" s="59"/>
      <c r="E556" s="57"/>
      <c r="F556" s="53"/>
      <c r="G556" s="53"/>
      <c r="H556" s="53"/>
      <c r="I556" s="53"/>
      <c r="J556" s="53"/>
      <c r="K556" s="53"/>
    </row>
    <row r="557" spans="2:11" ht="14.5" x14ac:dyDescent="0.35">
      <c r="B557" s="59"/>
      <c r="E557" s="57"/>
      <c r="F557" s="53"/>
      <c r="G557" s="53"/>
      <c r="H557" s="53"/>
      <c r="I557" s="53"/>
      <c r="J557" s="53"/>
      <c r="K557" s="53"/>
    </row>
    <row r="558" spans="2:11" ht="14.5" x14ac:dyDescent="0.35">
      <c r="B558" s="59"/>
      <c r="E558" s="57"/>
      <c r="F558" s="53"/>
      <c r="G558" s="53"/>
      <c r="H558" s="53"/>
      <c r="I558" s="53"/>
      <c r="J558" s="53"/>
      <c r="K558" s="53"/>
    </row>
    <row r="559" spans="2:11" ht="14.5" x14ac:dyDescent="0.35">
      <c r="B559" s="59"/>
      <c r="E559" s="57"/>
      <c r="F559" s="53"/>
      <c r="G559" s="53"/>
      <c r="H559" s="53"/>
      <c r="I559" s="53"/>
      <c r="J559" s="53"/>
      <c r="K559" s="53"/>
    </row>
    <row r="560" spans="2:11" ht="14.5" x14ac:dyDescent="0.35">
      <c r="B560" s="59"/>
      <c r="E560" s="57"/>
      <c r="F560" s="53"/>
      <c r="G560" s="53"/>
      <c r="H560" s="53"/>
      <c r="I560" s="53"/>
      <c r="J560" s="53"/>
      <c r="K560" s="53"/>
    </row>
    <row r="561" spans="2:11" ht="14.5" x14ac:dyDescent="0.35">
      <c r="B561" s="59"/>
      <c r="E561" s="57"/>
      <c r="F561" s="53"/>
      <c r="G561" s="53"/>
      <c r="H561" s="53"/>
      <c r="I561" s="53"/>
      <c r="J561" s="53"/>
      <c r="K561" s="53"/>
    </row>
    <row r="562" spans="2:11" ht="14.5" x14ac:dyDescent="0.35">
      <c r="B562" s="59"/>
      <c r="E562" s="57"/>
      <c r="F562" s="53"/>
      <c r="G562" s="53"/>
      <c r="H562" s="53"/>
      <c r="I562" s="53"/>
      <c r="J562" s="53"/>
      <c r="K562" s="53"/>
    </row>
    <row r="563" spans="2:11" ht="14.5" x14ac:dyDescent="0.35">
      <c r="B563" s="59"/>
      <c r="E563" s="57"/>
      <c r="F563" s="53"/>
      <c r="G563" s="53"/>
      <c r="H563" s="53"/>
      <c r="I563" s="53"/>
      <c r="J563" s="53"/>
      <c r="K563" s="53"/>
    </row>
    <row r="564" spans="2:11" ht="14.5" x14ac:dyDescent="0.35">
      <c r="B564" s="59"/>
      <c r="E564" s="57"/>
      <c r="F564" s="53"/>
      <c r="G564" s="53"/>
      <c r="H564" s="53"/>
      <c r="I564" s="53"/>
      <c r="J564" s="53"/>
      <c r="K564" s="53"/>
    </row>
    <row r="565" spans="2:11" ht="14.5" x14ac:dyDescent="0.35">
      <c r="B565" s="59"/>
      <c r="E565" s="57"/>
      <c r="F565" s="53"/>
      <c r="G565" s="53"/>
      <c r="H565" s="53"/>
      <c r="I565" s="53"/>
      <c r="J565" s="53"/>
      <c r="K565" s="53"/>
    </row>
    <row r="566" spans="2:11" ht="14.5" x14ac:dyDescent="0.35">
      <c r="B566" s="59"/>
      <c r="E566" s="57"/>
      <c r="F566" s="53"/>
      <c r="G566" s="53"/>
      <c r="H566" s="53"/>
      <c r="I566" s="53"/>
      <c r="J566" s="53"/>
      <c r="K566" s="53"/>
    </row>
    <row r="567" spans="2:11" ht="14.5" x14ac:dyDescent="0.35">
      <c r="B567" s="59"/>
      <c r="E567" s="57"/>
      <c r="F567" s="53"/>
      <c r="G567" s="53"/>
      <c r="H567" s="53"/>
      <c r="I567" s="53"/>
      <c r="J567" s="53"/>
      <c r="K567" s="53"/>
    </row>
    <row r="568" spans="2:11" ht="14.5" x14ac:dyDescent="0.35">
      <c r="B568" s="59"/>
      <c r="E568" s="57"/>
      <c r="F568" s="53"/>
      <c r="G568" s="53"/>
      <c r="H568" s="53"/>
      <c r="I568" s="53"/>
      <c r="J568" s="53"/>
      <c r="K568" s="53"/>
    </row>
    <row r="569" spans="2:11" ht="14.5" x14ac:dyDescent="0.35">
      <c r="B569" s="59"/>
      <c r="E569" s="57"/>
      <c r="F569" s="53"/>
      <c r="G569" s="53"/>
      <c r="H569" s="53"/>
      <c r="I569" s="53"/>
      <c r="J569" s="53"/>
      <c r="K569" s="53"/>
    </row>
    <row r="570" spans="2:11" ht="14.5" x14ac:dyDescent="0.35">
      <c r="B570" s="59"/>
      <c r="E570" s="57"/>
      <c r="F570" s="53"/>
      <c r="G570" s="53"/>
      <c r="H570" s="53"/>
      <c r="I570" s="53"/>
      <c r="J570" s="53"/>
      <c r="K570" s="53"/>
    </row>
    <row r="571" spans="2:11" ht="14.5" x14ac:dyDescent="0.35">
      <c r="B571" s="59"/>
      <c r="E571" s="57"/>
      <c r="F571" s="53"/>
      <c r="G571" s="53"/>
      <c r="H571" s="53"/>
      <c r="I571" s="53"/>
      <c r="J571" s="53"/>
      <c r="K571" s="53"/>
    </row>
    <row r="572" spans="2:11" ht="14.5" x14ac:dyDescent="0.35">
      <c r="B572" s="59"/>
      <c r="E572" s="57"/>
      <c r="F572" s="53"/>
      <c r="G572" s="53"/>
      <c r="H572" s="53"/>
      <c r="I572" s="53"/>
      <c r="J572" s="53"/>
      <c r="K572" s="53"/>
    </row>
    <row r="573" spans="2:11" ht="14.5" x14ac:dyDescent="0.35">
      <c r="B573" s="59"/>
      <c r="E573" s="57"/>
      <c r="F573" s="53"/>
      <c r="G573" s="53"/>
      <c r="H573" s="53"/>
      <c r="I573" s="53"/>
      <c r="J573" s="53"/>
      <c r="K573" s="53"/>
    </row>
    <row r="574" spans="2:11" ht="14.5" x14ac:dyDescent="0.35">
      <c r="B574" s="59"/>
      <c r="E574" s="57"/>
      <c r="F574" s="53"/>
      <c r="G574" s="53"/>
      <c r="H574" s="53"/>
      <c r="I574" s="53"/>
      <c r="J574" s="53"/>
      <c r="K574" s="53"/>
    </row>
    <row r="575" spans="2:11" ht="14.5" x14ac:dyDescent="0.35">
      <c r="B575" s="59"/>
      <c r="E575" s="57"/>
      <c r="F575" s="53"/>
      <c r="G575" s="53"/>
      <c r="H575" s="53"/>
      <c r="I575" s="53"/>
      <c r="J575" s="53"/>
      <c r="K575" s="53"/>
    </row>
    <row r="576" spans="2:11" ht="14.5" x14ac:dyDescent="0.35">
      <c r="B576" s="59"/>
      <c r="E576" s="57"/>
      <c r="F576" s="53"/>
      <c r="G576" s="53"/>
      <c r="H576" s="53"/>
      <c r="I576" s="53"/>
      <c r="J576" s="53"/>
      <c r="K576" s="53"/>
    </row>
    <row r="577" spans="2:11" ht="14.5" x14ac:dyDescent="0.35">
      <c r="B577" s="59"/>
      <c r="E577" s="57"/>
      <c r="F577" s="53"/>
      <c r="G577" s="53"/>
      <c r="H577" s="53"/>
      <c r="I577" s="53"/>
      <c r="J577" s="53"/>
      <c r="K577" s="53"/>
    </row>
    <row r="578" spans="2:11" ht="14.5" x14ac:dyDescent="0.35">
      <c r="B578" s="59"/>
      <c r="E578" s="57"/>
      <c r="F578" s="53"/>
      <c r="G578" s="53"/>
      <c r="H578" s="53"/>
      <c r="I578" s="53"/>
      <c r="J578" s="53"/>
      <c r="K578" s="53"/>
    </row>
    <row r="579" spans="2:11" ht="14.5" x14ac:dyDescent="0.35">
      <c r="B579" s="59"/>
      <c r="E579" s="57"/>
      <c r="F579" s="53"/>
      <c r="G579" s="53"/>
      <c r="H579" s="53"/>
      <c r="I579" s="53"/>
      <c r="J579" s="53"/>
      <c r="K579" s="53"/>
    </row>
    <row r="580" spans="2:11" ht="14.5" x14ac:dyDescent="0.35">
      <c r="B580" s="59"/>
      <c r="E580" s="57"/>
      <c r="F580" s="53"/>
      <c r="G580" s="53"/>
      <c r="H580" s="53"/>
      <c r="I580" s="53"/>
      <c r="J580" s="53"/>
      <c r="K580" s="53"/>
    </row>
    <row r="581" spans="2:11" ht="14.5" x14ac:dyDescent="0.35">
      <c r="B581" s="59"/>
      <c r="E581" s="57"/>
      <c r="F581" s="53"/>
      <c r="G581" s="53"/>
      <c r="H581" s="53"/>
      <c r="I581" s="53"/>
      <c r="J581" s="53"/>
      <c r="K581" s="53"/>
    </row>
    <row r="582" spans="2:11" ht="14.5" x14ac:dyDescent="0.35">
      <c r="B582" s="59"/>
      <c r="E582" s="57"/>
      <c r="F582" s="53"/>
      <c r="G582" s="53"/>
      <c r="H582" s="53"/>
      <c r="I582" s="53"/>
      <c r="J582" s="53"/>
      <c r="K582" s="53"/>
    </row>
    <row r="583" spans="2:11" ht="14.5" x14ac:dyDescent="0.35">
      <c r="B583" s="59"/>
      <c r="E583" s="57"/>
      <c r="F583" s="53"/>
      <c r="G583" s="53"/>
      <c r="H583" s="53"/>
      <c r="I583" s="53"/>
      <c r="J583" s="53"/>
      <c r="K583" s="53"/>
    </row>
    <row r="584" spans="2:11" ht="14.5" x14ac:dyDescent="0.35">
      <c r="B584" s="59"/>
      <c r="E584" s="57"/>
      <c r="F584" s="53"/>
      <c r="G584" s="53"/>
      <c r="H584" s="53"/>
      <c r="I584" s="53"/>
      <c r="J584" s="53"/>
      <c r="K584" s="53"/>
    </row>
    <row r="585" spans="2:11" ht="14.5" x14ac:dyDescent="0.35">
      <c r="B585" s="59"/>
      <c r="E585" s="57"/>
      <c r="F585" s="53"/>
      <c r="G585" s="53"/>
      <c r="H585" s="53"/>
      <c r="I585" s="53"/>
      <c r="J585" s="53"/>
      <c r="K585" s="53"/>
    </row>
    <row r="586" spans="2:11" ht="14.5" x14ac:dyDescent="0.35">
      <c r="B586" s="59"/>
      <c r="E586" s="57"/>
      <c r="F586" s="53"/>
      <c r="G586" s="53"/>
      <c r="H586" s="53"/>
      <c r="I586" s="53"/>
      <c r="J586" s="53"/>
      <c r="K586" s="53"/>
    </row>
    <row r="587" spans="2:11" ht="14.5" x14ac:dyDescent="0.35">
      <c r="B587" s="59"/>
      <c r="E587" s="57"/>
      <c r="F587" s="53"/>
      <c r="G587" s="53"/>
      <c r="H587" s="53"/>
      <c r="I587" s="53"/>
      <c r="J587" s="53"/>
      <c r="K587" s="53"/>
    </row>
    <row r="588" spans="2:11" ht="14.5" x14ac:dyDescent="0.35">
      <c r="B588" s="59"/>
      <c r="E588" s="57"/>
      <c r="F588" s="53"/>
      <c r="G588" s="53"/>
      <c r="H588" s="53"/>
      <c r="I588" s="53"/>
      <c r="J588" s="53"/>
      <c r="K588" s="53"/>
    </row>
    <row r="589" spans="2:11" ht="14.5" x14ac:dyDescent="0.35">
      <c r="B589" s="59"/>
      <c r="E589" s="57"/>
      <c r="F589" s="53"/>
      <c r="G589" s="53"/>
      <c r="H589" s="53"/>
      <c r="I589" s="53"/>
      <c r="J589" s="53"/>
      <c r="K589" s="53"/>
    </row>
    <row r="590" spans="2:11" ht="14.5" x14ac:dyDescent="0.35">
      <c r="B590" s="59"/>
      <c r="E590" s="57"/>
      <c r="F590" s="53"/>
      <c r="G590" s="53"/>
      <c r="H590" s="53"/>
      <c r="I590" s="53"/>
      <c r="J590" s="53"/>
      <c r="K590" s="53"/>
    </row>
    <row r="591" spans="2:11" ht="14.5" x14ac:dyDescent="0.35">
      <c r="B591" s="59"/>
      <c r="E591" s="57"/>
      <c r="F591" s="53"/>
      <c r="G591" s="53"/>
      <c r="H591" s="53"/>
      <c r="I591" s="53"/>
      <c r="J591" s="53"/>
      <c r="K591" s="53"/>
    </row>
    <row r="592" spans="2:11" ht="14.5" x14ac:dyDescent="0.35">
      <c r="B592" s="59"/>
      <c r="E592" s="57"/>
      <c r="F592" s="53"/>
      <c r="G592" s="53"/>
      <c r="H592" s="53"/>
      <c r="I592" s="53"/>
      <c r="J592" s="53"/>
      <c r="K592" s="53"/>
    </row>
    <row r="593" spans="2:11" ht="14.5" x14ac:dyDescent="0.35">
      <c r="B593" s="59"/>
      <c r="E593" s="57"/>
      <c r="F593" s="53"/>
      <c r="G593" s="53"/>
      <c r="H593" s="53"/>
      <c r="I593" s="53"/>
      <c r="J593" s="53"/>
      <c r="K593" s="53"/>
    </row>
    <row r="594" spans="2:11" ht="14.5" x14ac:dyDescent="0.35">
      <c r="B594" s="59"/>
      <c r="E594" s="57"/>
      <c r="F594" s="53"/>
      <c r="G594" s="53"/>
      <c r="H594" s="53"/>
      <c r="I594" s="53"/>
      <c r="J594" s="53"/>
      <c r="K594" s="53"/>
    </row>
    <row r="595" spans="2:11" ht="14.5" x14ac:dyDescent="0.35">
      <c r="B595" s="59"/>
      <c r="E595" s="57"/>
      <c r="F595" s="53"/>
      <c r="G595" s="53"/>
      <c r="H595" s="53"/>
      <c r="I595" s="53"/>
      <c r="J595" s="53"/>
      <c r="K595" s="53"/>
    </row>
    <row r="596" spans="2:11" ht="14.5" x14ac:dyDescent="0.35">
      <c r="B596" s="59"/>
      <c r="E596" s="57"/>
      <c r="F596" s="53"/>
      <c r="G596" s="53"/>
      <c r="H596" s="53"/>
      <c r="I596" s="53"/>
      <c r="J596" s="53"/>
      <c r="K596" s="53"/>
    </row>
    <row r="597" spans="2:11" ht="14.5" x14ac:dyDescent="0.35">
      <c r="B597" s="59"/>
      <c r="E597" s="57"/>
      <c r="F597" s="53"/>
      <c r="G597" s="53"/>
      <c r="H597" s="53"/>
      <c r="I597" s="53"/>
      <c r="J597" s="53"/>
      <c r="K597" s="53"/>
    </row>
    <row r="598" spans="2:11" ht="14.5" x14ac:dyDescent="0.35">
      <c r="B598" s="59"/>
      <c r="E598" s="57"/>
      <c r="F598" s="53"/>
      <c r="G598" s="53"/>
      <c r="H598" s="53"/>
      <c r="I598" s="53"/>
      <c r="J598" s="53"/>
      <c r="K598" s="53"/>
    </row>
    <row r="599" spans="2:11" ht="14.5" x14ac:dyDescent="0.35">
      <c r="B599" s="59"/>
      <c r="E599" s="57"/>
      <c r="F599" s="53"/>
      <c r="G599" s="53"/>
      <c r="H599" s="53"/>
      <c r="I599" s="53"/>
      <c r="J599" s="53"/>
      <c r="K599" s="53"/>
    </row>
    <row r="600" spans="2:11" ht="14.5" x14ac:dyDescent="0.35">
      <c r="B600" s="59"/>
      <c r="E600" s="57"/>
      <c r="F600" s="53"/>
      <c r="G600" s="53"/>
      <c r="H600" s="53"/>
      <c r="I600" s="53"/>
      <c r="J600" s="53"/>
      <c r="K600" s="53"/>
    </row>
    <row r="601" spans="2:11" ht="14.5" x14ac:dyDescent="0.35">
      <c r="B601" s="59"/>
      <c r="E601" s="57"/>
      <c r="F601" s="53"/>
      <c r="G601" s="53"/>
      <c r="H601" s="53"/>
      <c r="I601" s="53"/>
      <c r="J601" s="53"/>
      <c r="K601" s="53"/>
    </row>
    <row r="602" spans="2:11" ht="14.5" x14ac:dyDescent="0.35">
      <c r="B602" s="59"/>
      <c r="E602" s="57"/>
      <c r="F602" s="53"/>
      <c r="G602" s="53"/>
      <c r="H602" s="53"/>
      <c r="I602" s="53"/>
      <c r="J602" s="53"/>
      <c r="K602" s="53"/>
    </row>
    <row r="603" spans="2:11" ht="14.5" x14ac:dyDescent="0.35">
      <c r="B603" s="59"/>
      <c r="E603" s="57"/>
      <c r="F603" s="53"/>
      <c r="G603" s="53"/>
      <c r="H603" s="53"/>
      <c r="I603" s="53"/>
      <c r="J603" s="53"/>
      <c r="K603" s="53"/>
    </row>
    <row r="604" spans="2:11" ht="14.5" x14ac:dyDescent="0.35">
      <c r="B604" s="59"/>
      <c r="E604" s="57"/>
      <c r="F604" s="53"/>
      <c r="G604" s="53"/>
      <c r="H604" s="53"/>
      <c r="I604" s="53"/>
      <c r="J604" s="53"/>
      <c r="K604" s="53"/>
    </row>
    <row r="605" spans="2:11" ht="14.5" x14ac:dyDescent="0.35">
      <c r="B605" s="59"/>
      <c r="E605" s="57"/>
      <c r="F605" s="53"/>
      <c r="G605" s="53"/>
      <c r="H605" s="53"/>
      <c r="I605" s="53"/>
      <c r="J605" s="53"/>
      <c r="K605" s="53"/>
    </row>
    <row r="606" spans="2:11" ht="14.5" x14ac:dyDescent="0.35">
      <c r="B606" s="59"/>
      <c r="E606" s="57"/>
      <c r="F606" s="53"/>
      <c r="G606" s="53"/>
      <c r="H606" s="53"/>
      <c r="I606" s="53"/>
      <c r="J606" s="53"/>
      <c r="K606" s="53"/>
    </row>
    <row r="607" spans="2:11" ht="14.5" x14ac:dyDescent="0.35">
      <c r="B607" s="59"/>
      <c r="E607" s="57"/>
      <c r="F607" s="53"/>
      <c r="G607" s="53"/>
      <c r="H607" s="53"/>
      <c r="I607" s="53"/>
      <c r="J607" s="53"/>
      <c r="K607" s="53"/>
    </row>
    <row r="608" spans="2:11" ht="14.5" x14ac:dyDescent="0.35">
      <c r="B608" s="59"/>
      <c r="E608" s="57"/>
      <c r="F608" s="53"/>
      <c r="G608" s="53"/>
      <c r="H608" s="53"/>
      <c r="I608" s="53"/>
      <c r="J608" s="53"/>
      <c r="K608" s="53"/>
    </row>
    <row r="609" spans="2:11" ht="14.5" x14ac:dyDescent="0.35">
      <c r="B609" s="59"/>
      <c r="E609" s="57"/>
      <c r="F609" s="53"/>
      <c r="G609" s="53"/>
      <c r="H609" s="53"/>
      <c r="I609" s="53"/>
      <c r="J609" s="53"/>
      <c r="K609" s="53"/>
    </row>
    <row r="610" spans="2:11" ht="14.5" x14ac:dyDescent="0.35">
      <c r="B610" s="59"/>
      <c r="E610" s="57"/>
      <c r="F610" s="53"/>
      <c r="G610" s="53"/>
      <c r="H610" s="53"/>
      <c r="I610" s="53"/>
      <c r="J610" s="53"/>
      <c r="K610" s="53"/>
    </row>
    <row r="611" spans="2:11" ht="14.5" x14ac:dyDescent="0.35">
      <c r="B611" s="59"/>
      <c r="E611" s="57"/>
      <c r="F611" s="53"/>
      <c r="G611" s="53"/>
      <c r="H611" s="53"/>
      <c r="I611" s="53"/>
      <c r="J611" s="53"/>
      <c r="K611" s="53"/>
    </row>
    <row r="612" spans="2:11" ht="14.5" x14ac:dyDescent="0.35">
      <c r="B612" s="59"/>
      <c r="E612" s="57"/>
      <c r="F612" s="53"/>
      <c r="G612" s="53"/>
      <c r="H612" s="53"/>
      <c r="I612" s="53"/>
      <c r="J612" s="53"/>
      <c r="K612" s="53"/>
    </row>
    <row r="613" spans="2:11" ht="14.5" x14ac:dyDescent="0.35">
      <c r="B613" s="59"/>
      <c r="E613" s="57"/>
      <c r="F613" s="53"/>
      <c r="G613" s="53"/>
      <c r="H613" s="53"/>
      <c r="I613" s="53"/>
      <c r="J613" s="53"/>
      <c r="K613" s="53"/>
    </row>
    <row r="614" spans="2:11" ht="14.5" x14ac:dyDescent="0.35">
      <c r="B614" s="59"/>
      <c r="E614" s="57"/>
      <c r="F614" s="53"/>
      <c r="G614" s="53"/>
      <c r="H614" s="53"/>
      <c r="I614" s="53"/>
      <c r="J614" s="53"/>
      <c r="K614" s="53"/>
    </row>
    <row r="615" spans="2:11" ht="14.5" x14ac:dyDescent="0.35">
      <c r="B615" s="59"/>
      <c r="E615" s="57"/>
      <c r="F615" s="53"/>
      <c r="G615" s="53"/>
      <c r="H615" s="53"/>
      <c r="I615" s="53"/>
      <c r="J615" s="53"/>
      <c r="K615" s="53"/>
    </row>
    <row r="616" spans="2:11" ht="14.5" x14ac:dyDescent="0.35">
      <c r="B616" s="59"/>
      <c r="E616" s="57"/>
      <c r="F616" s="53"/>
      <c r="G616" s="53"/>
      <c r="H616" s="53"/>
      <c r="I616" s="53"/>
      <c r="J616" s="53"/>
      <c r="K616" s="53"/>
    </row>
    <row r="617" spans="2:11" ht="14.5" x14ac:dyDescent="0.35">
      <c r="B617" s="59"/>
      <c r="E617" s="57"/>
      <c r="F617" s="53"/>
      <c r="G617" s="53"/>
      <c r="H617" s="53"/>
      <c r="I617" s="53"/>
      <c r="J617" s="53"/>
      <c r="K617" s="53"/>
    </row>
    <row r="618" spans="2:11" ht="14.5" x14ac:dyDescent="0.35">
      <c r="B618" s="59"/>
      <c r="E618" s="57"/>
      <c r="F618" s="53"/>
      <c r="G618" s="53"/>
      <c r="H618" s="53"/>
      <c r="I618" s="53"/>
      <c r="J618" s="53"/>
      <c r="K618" s="53"/>
    </row>
    <row r="619" spans="2:11" ht="14.5" x14ac:dyDescent="0.35">
      <c r="B619" s="59"/>
      <c r="E619" s="57"/>
      <c r="F619" s="53"/>
      <c r="G619" s="53"/>
      <c r="H619" s="53"/>
      <c r="I619" s="53"/>
      <c r="J619" s="53"/>
      <c r="K619" s="53"/>
    </row>
    <row r="620" spans="2:11" ht="14.5" x14ac:dyDescent="0.35">
      <c r="B620" s="59"/>
      <c r="E620" s="57"/>
      <c r="F620" s="53"/>
      <c r="G620" s="53"/>
      <c r="H620" s="53"/>
      <c r="I620" s="53"/>
      <c r="J620" s="53"/>
      <c r="K620" s="53"/>
    </row>
    <row r="621" spans="2:11" ht="14.5" x14ac:dyDescent="0.35">
      <c r="B621" s="59"/>
      <c r="E621" s="57"/>
      <c r="F621" s="53"/>
      <c r="G621" s="53"/>
      <c r="H621" s="53"/>
      <c r="I621" s="53"/>
      <c r="J621" s="53"/>
      <c r="K621" s="53"/>
    </row>
    <row r="622" spans="2:11" ht="14.5" x14ac:dyDescent="0.35">
      <c r="B622" s="59"/>
      <c r="E622" s="57"/>
      <c r="F622" s="53"/>
      <c r="G622" s="53"/>
      <c r="H622" s="53"/>
      <c r="I622" s="53"/>
      <c r="J622" s="53"/>
      <c r="K622" s="53"/>
    </row>
    <row r="623" spans="2:11" ht="14.5" x14ac:dyDescent="0.35">
      <c r="B623" s="59"/>
      <c r="E623" s="57"/>
      <c r="F623" s="53"/>
      <c r="G623" s="53"/>
      <c r="H623" s="53"/>
      <c r="I623" s="53"/>
      <c r="J623" s="53"/>
      <c r="K623" s="53"/>
    </row>
    <row r="624" spans="2:11" ht="14.5" x14ac:dyDescent="0.35">
      <c r="B624" s="59"/>
      <c r="E624" s="57"/>
      <c r="F624" s="53"/>
      <c r="G624" s="53"/>
      <c r="H624" s="53"/>
      <c r="I624" s="53"/>
      <c r="J624" s="53"/>
      <c r="K624" s="53"/>
    </row>
    <row r="625" spans="2:11" ht="14.5" x14ac:dyDescent="0.35">
      <c r="B625" s="59"/>
      <c r="E625" s="57"/>
      <c r="F625" s="53"/>
      <c r="G625" s="53"/>
      <c r="H625" s="53"/>
      <c r="I625" s="53"/>
      <c r="J625" s="53"/>
      <c r="K625" s="53"/>
    </row>
    <row r="626" spans="2:11" ht="14.5" x14ac:dyDescent="0.35">
      <c r="B626" s="59"/>
      <c r="E626" s="57"/>
      <c r="F626" s="53"/>
      <c r="G626" s="53"/>
      <c r="H626" s="53"/>
      <c r="I626" s="53"/>
      <c r="J626" s="53"/>
      <c r="K626" s="53"/>
    </row>
    <row r="627" spans="2:11" ht="14.5" x14ac:dyDescent="0.35">
      <c r="B627" s="59"/>
      <c r="E627" s="57"/>
      <c r="F627" s="53"/>
      <c r="G627" s="53"/>
      <c r="H627" s="53"/>
      <c r="I627" s="53"/>
      <c r="J627" s="53"/>
      <c r="K627" s="53"/>
    </row>
    <row r="628" spans="2:11" ht="14.5" x14ac:dyDescent="0.35">
      <c r="B628" s="59"/>
      <c r="E628" s="57"/>
      <c r="F628" s="53"/>
      <c r="G628" s="53"/>
      <c r="H628" s="53"/>
      <c r="I628" s="53"/>
      <c r="J628" s="53"/>
      <c r="K628" s="53"/>
    </row>
    <row r="629" spans="2:11" ht="14.5" x14ac:dyDescent="0.35">
      <c r="B629" s="59"/>
      <c r="E629" s="57"/>
      <c r="F629" s="53"/>
      <c r="G629" s="53"/>
      <c r="H629" s="53"/>
      <c r="I629" s="53"/>
      <c r="J629" s="53"/>
      <c r="K629" s="53"/>
    </row>
    <row r="630" spans="2:11" ht="14.5" x14ac:dyDescent="0.35">
      <c r="B630" s="59"/>
      <c r="E630" s="57"/>
      <c r="F630" s="53"/>
      <c r="G630" s="53"/>
      <c r="H630" s="53"/>
      <c r="I630" s="53"/>
      <c r="J630" s="53"/>
      <c r="K630" s="53"/>
    </row>
    <row r="631" spans="2:11" ht="14.5" x14ac:dyDescent="0.35">
      <c r="B631" s="59"/>
      <c r="E631" s="57"/>
      <c r="F631" s="53"/>
      <c r="G631" s="53"/>
      <c r="H631" s="53"/>
      <c r="I631" s="53"/>
      <c r="J631" s="53"/>
      <c r="K631" s="53"/>
    </row>
    <row r="632" spans="2:11" ht="14.5" x14ac:dyDescent="0.35">
      <c r="B632" s="59"/>
      <c r="E632" s="57"/>
      <c r="F632" s="53"/>
      <c r="G632" s="53"/>
      <c r="H632" s="53"/>
      <c r="I632" s="53"/>
      <c r="J632" s="53"/>
      <c r="K632" s="53"/>
    </row>
    <row r="633" spans="2:11" ht="14.5" x14ac:dyDescent="0.35">
      <c r="B633" s="59"/>
      <c r="E633" s="57"/>
      <c r="F633" s="53"/>
      <c r="G633" s="53"/>
      <c r="H633" s="53"/>
      <c r="I633" s="53"/>
      <c r="J633" s="53"/>
      <c r="K633" s="53"/>
    </row>
    <row r="634" spans="2:11" ht="14.5" x14ac:dyDescent="0.35">
      <c r="B634" s="59"/>
      <c r="E634" s="57"/>
      <c r="F634" s="53"/>
      <c r="G634" s="53"/>
      <c r="H634" s="53"/>
      <c r="I634" s="53"/>
      <c r="J634" s="53"/>
      <c r="K634" s="53"/>
    </row>
    <row r="635" spans="2:11" ht="14.5" x14ac:dyDescent="0.35">
      <c r="B635" s="59"/>
      <c r="E635" s="57"/>
      <c r="F635" s="53"/>
      <c r="G635" s="53"/>
      <c r="H635" s="53"/>
      <c r="I635" s="53"/>
      <c r="J635" s="53"/>
      <c r="K635" s="53"/>
    </row>
    <row r="636" spans="2:11" ht="14.5" x14ac:dyDescent="0.35">
      <c r="B636" s="59"/>
      <c r="E636" s="57"/>
      <c r="F636" s="53"/>
      <c r="G636" s="53"/>
      <c r="H636" s="53"/>
      <c r="I636" s="53"/>
      <c r="J636" s="53"/>
      <c r="K636" s="53"/>
    </row>
    <row r="637" spans="2:11" ht="14.5" x14ac:dyDescent="0.35">
      <c r="B637" s="59"/>
      <c r="E637" s="57"/>
      <c r="F637" s="53"/>
      <c r="G637" s="53"/>
      <c r="H637" s="53"/>
      <c r="I637" s="53"/>
      <c r="J637" s="53"/>
      <c r="K637" s="53"/>
    </row>
    <row r="638" spans="2:11" ht="14.5" x14ac:dyDescent="0.35">
      <c r="B638" s="59"/>
      <c r="E638" s="57"/>
      <c r="F638" s="53"/>
      <c r="G638" s="53"/>
      <c r="H638" s="53"/>
      <c r="I638" s="53"/>
      <c r="J638" s="53"/>
      <c r="K638" s="53"/>
    </row>
    <row r="639" spans="2:11" ht="14.5" x14ac:dyDescent="0.35">
      <c r="B639" s="59"/>
      <c r="E639" s="57"/>
      <c r="F639" s="53"/>
      <c r="G639" s="53"/>
      <c r="H639" s="53"/>
      <c r="I639" s="53"/>
      <c r="J639" s="53"/>
      <c r="K639" s="53"/>
    </row>
    <row r="640" spans="2:11" ht="14.5" x14ac:dyDescent="0.35">
      <c r="B640" s="59"/>
      <c r="E640" s="57"/>
      <c r="F640" s="53"/>
      <c r="G640" s="53"/>
      <c r="H640" s="53"/>
      <c r="I640" s="53"/>
      <c r="J640" s="53"/>
      <c r="K640" s="53"/>
    </row>
    <row r="641" spans="2:11" ht="14.5" x14ac:dyDescent="0.35">
      <c r="B641" s="59"/>
      <c r="E641" s="57"/>
      <c r="F641" s="53"/>
      <c r="G641" s="53"/>
      <c r="H641" s="53"/>
      <c r="I641" s="53"/>
      <c r="J641" s="53"/>
      <c r="K641" s="53"/>
    </row>
    <row r="642" spans="2:11" ht="14.5" x14ac:dyDescent="0.35">
      <c r="B642" s="59"/>
      <c r="E642" s="57"/>
      <c r="F642" s="53"/>
      <c r="G642" s="53"/>
      <c r="H642" s="53"/>
      <c r="I642" s="53"/>
      <c r="J642" s="53"/>
      <c r="K642" s="53"/>
    </row>
    <row r="643" spans="2:11" ht="14.5" x14ac:dyDescent="0.35">
      <c r="B643" s="59"/>
      <c r="E643" s="57"/>
      <c r="F643" s="53"/>
      <c r="G643" s="53"/>
      <c r="H643" s="53"/>
      <c r="I643" s="53"/>
      <c r="J643" s="53"/>
      <c r="K643" s="53"/>
    </row>
    <row r="644" spans="2:11" ht="14.5" x14ac:dyDescent="0.35">
      <c r="B644" s="59"/>
      <c r="E644" s="57"/>
      <c r="F644" s="53"/>
      <c r="G644" s="53"/>
      <c r="H644" s="53"/>
      <c r="I644" s="53"/>
      <c r="J644" s="53"/>
      <c r="K644" s="53"/>
    </row>
    <row r="645" spans="2:11" ht="14.5" x14ac:dyDescent="0.35">
      <c r="B645" s="59"/>
      <c r="E645" s="57"/>
      <c r="F645" s="53"/>
      <c r="G645" s="53"/>
      <c r="H645" s="53"/>
      <c r="I645" s="53"/>
      <c r="J645" s="53"/>
      <c r="K645" s="53"/>
    </row>
    <row r="646" spans="2:11" ht="14.5" x14ac:dyDescent="0.35">
      <c r="B646" s="59"/>
      <c r="E646" s="57"/>
      <c r="F646" s="53"/>
      <c r="G646" s="53"/>
      <c r="H646" s="53"/>
      <c r="I646" s="53"/>
      <c r="J646" s="53"/>
      <c r="K646" s="53"/>
    </row>
    <row r="647" spans="2:11" ht="14.5" x14ac:dyDescent="0.35">
      <c r="B647" s="59"/>
      <c r="E647" s="57"/>
      <c r="F647" s="53"/>
      <c r="G647" s="53"/>
      <c r="H647" s="53"/>
      <c r="I647" s="53"/>
      <c r="J647" s="53"/>
      <c r="K647" s="53"/>
    </row>
    <row r="648" spans="2:11" ht="14.5" x14ac:dyDescent="0.35">
      <c r="B648" s="59"/>
      <c r="E648" s="57"/>
      <c r="F648" s="53"/>
      <c r="G648" s="53"/>
      <c r="H648" s="53"/>
      <c r="I648" s="53"/>
      <c r="J648" s="53"/>
      <c r="K648" s="53"/>
    </row>
    <row r="649" spans="2:11" ht="14.5" x14ac:dyDescent="0.35">
      <c r="B649" s="59"/>
      <c r="E649" s="57"/>
      <c r="F649" s="53"/>
      <c r="G649" s="53"/>
      <c r="H649" s="53"/>
      <c r="I649" s="53"/>
      <c r="J649" s="53"/>
      <c r="K649" s="53"/>
    </row>
    <row r="650" spans="2:11" ht="14.5" x14ac:dyDescent="0.35">
      <c r="B650" s="59"/>
      <c r="E650" s="57"/>
      <c r="F650" s="53"/>
      <c r="G650" s="53"/>
      <c r="H650" s="53"/>
      <c r="I650" s="53"/>
      <c r="J650" s="53"/>
      <c r="K650" s="53"/>
    </row>
    <row r="651" spans="2:11" ht="14.5" x14ac:dyDescent="0.35">
      <c r="B651" s="59"/>
      <c r="E651" s="57"/>
      <c r="F651" s="53"/>
      <c r="G651" s="53"/>
      <c r="H651" s="53"/>
      <c r="I651" s="53"/>
      <c r="J651" s="53"/>
      <c r="K651" s="53"/>
    </row>
    <row r="652" spans="2:11" ht="14.5" x14ac:dyDescent="0.35">
      <c r="B652" s="59"/>
      <c r="E652" s="57"/>
      <c r="F652" s="53"/>
      <c r="G652" s="53"/>
      <c r="H652" s="53"/>
      <c r="I652" s="53"/>
      <c r="J652" s="53"/>
      <c r="K652" s="53"/>
    </row>
    <row r="653" spans="2:11" ht="14.5" x14ac:dyDescent="0.35">
      <c r="B653" s="59"/>
      <c r="E653" s="57"/>
      <c r="F653" s="53"/>
      <c r="G653" s="53"/>
      <c r="H653" s="53"/>
      <c r="I653" s="53"/>
      <c r="J653" s="53"/>
      <c r="K653" s="53"/>
    </row>
    <row r="654" spans="2:11" ht="14.5" x14ac:dyDescent="0.35">
      <c r="B654" s="59"/>
      <c r="E654" s="57"/>
      <c r="F654" s="53"/>
      <c r="G654" s="53"/>
      <c r="H654" s="53"/>
      <c r="I654" s="53"/>
      <c r="J654" s="53"/>
      <c r="K654" s="53"/>
    </row>
    <row r="655" spans="2:11" ht="14.5" x14ac:dyDescent="0.35">
      <c r="B655" s="59"/>
      <c r="E655" s="57"/>
      <c r="F655" s="53"/>
      <c r="G655" s="53"/>
      <c r="H655" s="53"/>
      <c r="I655" s="53"/>
      <c r="J655" s="53"/>
      <c r="K655" s="53"/>
    </row>
    <row r="656" spans="2:11" ht="14.5" x14ac:dyDescent="0.35">
      <c r="B656" s="59"/>
      <c r="E656" s="57"/>
      <c r="F656" s="53"/>
      <c r="G656" s="53"/>
      <c r="H656" s="53"/>
      <c r="I656" s="53"/>
      <c r="J656" s="53"/>
      <c r="K656" s="53"/>
    </row>
    <row r="657" spans="2:11" ht="14.5" x14ac:dyDescent="0.35">
      <c r="B657" s="59"/>
      <c r="E657" s="57"/>
      <c r="F657" s="53"/>
      <c r="G657" s="53"/>
      <c r="H657" s="53"/>
      <c r="I657" s="53"/>
      <c r="J657" s="53"/>
      <c r="K657" s="53"/>
    </row>
    <row r="658" spans="2:11" ht="14.5" x14ac:dyDescent="0.35">
      <c r="B658" s="59"/>
      <c r="E658" s="57"/>
      <c r="F658" s="53"/>
      <c r="G658" s="53"/>
      <c r="H658" s="53"/>
      <c r="I658" s="53"/>
      <c r="J658" s="53"/>
      <c r="K658" s="53"/>
    </row>
    <row r="659" spans="2:11" ht="14.5" x14ac:dyDescent="0.35">
      <c r="B659" s="59"/>
      <c r="E659" s="57"/>
      <c r="F659" s="53"/>
      <c r="G659" s="53"/>
      <c r="H659" s="53"/>
      <c r="I659" s="53"/>
      <c r="J659" s="53"/>
      <c r="K659" s="53"/>
    </row>
    <row r="660" spans="2:11" ht="14.5" x14ac:dyDescent="0.35">
      <c r="B660" s="59"/>
      <c r="E660" s="57"/>
      <c r="F660" s="53"/>
      <c r="G660" s="53"/>
      <c r="H660" s="53"/>
      <c r="I660" s="53"/>
      <c r="J660" s="53"/>
      <c r="K660" s="53"/>
    </row>
    <row r="661" spans="2:11" ht="14.5" x14ac:dyDescent="0.35">
      <c r="B661" s="59"/>
      <c r="E661" s="57"/>
      <c r="F661" s="53"/>
      <c r="G661" s="53"/>
      <c r="H661" s="53"/>
      <c r="I661" s="53"/>
      <c r="J661" s="53"/>
      <c r="K661" s="53"/>
    </row>
    <row r="662" spans="2:11" ht="14.5" x14ac:dyDescent="0.35">
      <c r="B662" s="59"/>
      <c r="E662" s="57"/>
      <c r="F662" s="53"/>
      <c r="G662" s="53"/>
      <c r="H662" s="53"/>
      <c r="I662" s="53"/>
      <c r="J662" s="53"/>
      <c r="K662" s="53"/>
    </row>
    <row r="663" spans="2:11" ht="14.5" x14ac:dyDescent="0.35">
      <c r="B663" s="59"/>
      <c r="E663" s="57"/>
      <c r="F663" s="53"/>
      <c r="G663" s="53"/>
      <c r="H663" s="53"/>
      <c r="I663" s="53"/>
      <c r="J663" s="53"/>
      <c r="K663" s="53"/>
    </row>
    <row r="664" spans="2:11" ht="14.5" x14ac:dyDescent="0.35">
      <c r="B664" s="59"/>
      <c r="E664" s="57"/>
      <c r="F664" s="53"/>
      <c r="G664" s="53"/>
      <c r="H664" s="53"/>
      <c r="I664" s="53"/>
      <c r="J664" s="53"/>
      <c r="K664" s="53"/>
    </row>
    <row r="665" spans="2:11" ht="14.5" x14ac:dyDescent="0.35">
      <c r="B665" s="59"/>
      <c r="E665" s="57"/>
      <c r="F665" s="53"/>
      <c r="G665" s="53"/>
      <c r="H665" s="53"/>
      <c r="I665" s="53"/>
      <c r="J665" s="53"/>
      <c r="K665" s="53"/>
    </row>
    <row r="666" spans="2:11" ht="14.5" x14ac:dyDescent="0.35">
      <c r="B666" s="59"/>
      <c r="E666" s="57"/>
      <c r="F666" s="53"/>
      <c r="G666" s="53"/>
      <c r="H666" s="53"/>
      <c r="I666" s="53"/>
      <c r="J666" s="53"/>
      <c r="K666" s="53"/>
    </row>
    <row r="667" spans="2:11" ht="14.5" x14ac:dyDescent="0.35">
      <c r="B667" s="59"/>
      <c r="E667" s="57"/>
      <c r="F667" s="53"/>
      <c r="G667" s="53"/>
      <c r="H667" s="53"/>
      <c r="I667" s="53"/>
      <c r="J667" s="53"/>
      <c r="K667" s="53"/>
    </row>
    <row r="668" spans="2:11" ht="14.5" x14ac:dyDescent="0.35">
      <c r="B668" s="59"/>
      <c r="E668" s="57"/>
      <c r="F668" s="53"/>
      <c r="G668" s="53"/>
      <c r="H668" s="53"/>
      <c r="I668" s="53"/>
      <c r="J668" s="53"/>
      <c r="K668" s="53"/>
    </row>
    <row r="669" spans="2:11" ht="14.5" x14ac:dyDescent="0.35">
      <c r="B669" s="59"/>
      <c r="E669" s="57"/>
      <c r="F669" s="53"/>
      <c r="G669" s="53"/>
      <c r="H669" s="53"/>
      <c r="I669" s="53"/>
      <c r="J669" s="53"/>
      <c r="K669" s="53"/>
    </row>
    <row r="670" spans="2:11" ht="14.5" x14ac:dyDescent="0.35">
      <c r="B670" s="59"/>
      <c r="E670" s="57"/>
      <c r="F670" s="53"/>
      <c r="G670" s="53"/>
      <c r="H670" s="53"/>
      <c r="I670" s="53"/>
      <c r="J670" s="53"/>
      <c r="K670" s="53"/>
    </row>
    <row r="671" spans="2:11" ht="14.5" x14ac:dyDescent="0.35">
      <c r="B671" s="59"/>
      <c r="E671" s="57"/>
      <c r="F671" s="53"/>
      <c r="G671" s="53"/>
      <c r="H671" s="53"/>
      <c r="I671" s="53"/>
      <c r="J671" s="53"/>
      <c r="K671" s="53"/>
    </row>
    <row r="672" spans="2:11" ht="14.5" x14ac:dyDescent="0.35">
      <c r="B672" s="59"/>
      <c r="E672" s="57"/>
      <c r="F672" s="53"/>
      <c r="G672" s="53"/>
      <c r="H672" s="53"/>
      <c r="I672" s="53"/>
      <c r="J672" s="53"/>
      <c r="K672" s="53"/>
    </row>
    <row r="673" spans="2:11" ht="14.5" x14ac:dyDescent="0.35">
      <c r="B673" s="59"/>
      <c r="E673" s="57"/>
      <c r="F673" s="53"/>
      <c r="G673" s="53"/>
      <c r="H673" s="53"/>
      <c r="I673" s="53"/>
      <c r="J673" s="53"/>
      <c r="K673" s="53"/>
    </row>
    <row r="674" spans="2:11" ht="14.5" x14ac:dyDescent="0.35">
      <c r="B674" s="59"/>
      <c r="E674" s="57"/>
      <c r="F674" s="53"/>
      <c r="G674" s="53"/>
      <c r="H674" s="53"/>
      <c r="I674" s="53"/>
      <c r="J674" s="53"/>
      <c r="K674" s="53"/>
    </row>
    <row r="675" spans="2:11" ht="14.5" x14ac:dyDescent="0.35">
      <c r="B675" s="59"/>
      <c r="E675" s="57"/>
      <c r="F675" s="53"/>
      <c r="G675" s="53"/>
      <c r="H675" s="53"/>
      <c r="I675" s="53"/>
      <c r="J675" s="53"/>
      <c r="K675" s="53"/>
    </row>
    <row r="676" spans="2:11" ht="14.5" x14ac:dyDescent="0.35">
      <c r="B676" s="59"/>
      <c r="E676" s="57"/>
      <c r="F676" s="53"/>
      <c r="G676" s="53"/>
      <c r="H676" s="53"/>
      <c r="I676" s="53"/>
      <c r="J676" s="53"/>
      <c r="K676" s="53"/>
    </row>
    <row r="677" spans="2:11" ht="14.5" x14ac:dyDescent="0.35">
      <c r="B677" s="59"/>
      <c r="E677" s="57"/>
      <c r="F677" s="53"/>
      <c r="G677" s="53"/>
      <c r="H677" s="53"/>
      <c r="I677" s="53"/>
      <c r="J677" s="53"/>
      <c r="K677" s="53"/>
    </row>
    <row r="678" spans="2:11" ht="14.5" x14ac:dyDescent="0.35">
      <c r="B678" s="59"/>
      <c r="E678" s="57"/>
      <c r="F678" s="53"/>
      <c r="G678" s="53"/>
      <c r="H678" s="53"/>
      <c r="I678" s="53"/>
      <c r="J678" s="53"/>
      <c r="K678" s="53"/>
    </row>
    <row r="679" spans="2:11" ht="14.5" x14ac:dyDescent="0.35">
      <c r="B679" s="59"/>
      <c r="E679" s="57"/>
      <c r="F679" s="53"/>
      <c r="G679" s="53"/>
      <c r="H679" s="53"/>
      <c r="I679" s="53"/>
      <c r="J679" s="53"/>
      <c r="K679" s="53"/>
    </row>
    <row r="680" spans="2:11" ht="14.5" x14ac:dyDescent="0.35">
      <c r="B680" s="59"/>
      <c r="E680" s="57"/>
      <c r="F680" s="53"/>
      <c r="G680" s="53"/>
      <c r="H680" s="53"/>
      <c r="I680" s="53"/>
      <c r="J680" s="53"/>
      <c r="K680" s="53"/>
    </row>
    <row r="681" spans="2:11" ht="14.5" x14ac:dyDescent="0.35">
      <c r="B681" s="59"/>
      <c r="E681" s="57"/>
      <c r="F681" s="53"/>
      <c r="G681" s="53"/>
      <c r="H681" s="53"/>
      <c r="I681" s="53"/>
      <c r="J681" s="53"/>
      <c r="K681" s="53"/>
    </row>
    <row r="682" spans="2:11" ht="14.5" x14ac:dyDescent="0.35">
      <c r="B682" s="59"/>
      <c r="E682" s="57"/>
      <c r="F682" s="53"/>
      <c r="G682" s="53"/>
      <c r="H682" s="53"/>
      <c r="I682" s="53"/>
      <c r="J682" s="53"/>
      <c r="K682" s="53"/>
    </row>
    <row r="683" spans="2:11" ht="14.5" x14ac:dyDescent="0.35">
      <c r="B683" s="59"/>
      <c r="E683" s="57"/>
      <c r="F683" s="53"/>
      <c r="G683" s="53"/>
      <c r="H683" s="53"/>
      <c r="I683" s="53"/>
      <c r="J683" s="53"/>
      <c r="K683" s="53"/>
    </row>
    <row r="684" spans="2:11" ht="14.5" x14ac:dyDescent="0.35">
      <c r="B684" s="59"/>
      <c r="E684" s="57"/>
      <c r="F684" s="53"/>
      <c r="G684" s="53"/>
      <c r="H684" s="53"/>
      <c r="I684" s="53"/>
      <c r="J684" s="53"/>
      <c r="K684" s="53"/>
    </row>
    <row r="685" spans="2:11" ht="14.5" x14ac:dyDescent="0.35">
      <c r="B685" s="59"/>
      <c r="E685" s="57"/>
      <c r="F685" s="53"/>
      <c r="G685" s="53"/>
      <c r="H685" s="53"/>
      <c r="I685" s="53"/>
      <c r="J685" s="53"/>
      <c r="K685" s="53"/>
    </row>
    <row r="686" spans="2:11" ht="14.5" x14ac:dyDescent="0.35">
      <c r="B686" s="59"/>
      <c r="E686" s="57"/>
      <c r="F686" s="53"/>
      <c r="G686" s="53"/>
      <c r="H686" s="53"/>
      <c r="I686" s="53"/>
      <c r="J686" s="53"/>
      <c r="K686" s="53"/>
    </row>
    <row r="687" spans="2:11" ht="14.5" x14ac:dyDescent="0.35">
      <c r="B687" s="59"/>
      <c r="E687" s="57"/>
      <c r="F687" s="53"/>
      <c r="G687" s="53"/>
      <c r="H687" s="53"/>
      <c r="I687" s="53"/>
      <c r="J687" s="53"/>
      <c r="K687" s="53"/>
    </row>
    <row r="688" spans="2:11" ht="14.5" x14ac:dyDescent="0.35">
      <c r="B688" s="59"/>
      <c r="E688" s="57"/>
      <c r="F688" s="53"/>
      <c r="G688" s="53"/>
      <c r="H688" s="53"/>
      <c r="I688" s="53"/>
      <c r="J688" s="53"/>
      <c r="K688" s="53"/>
    </row>
    <row r="689" spans="2:11" ht="14.5" x14ac:dyDescent="0.35">
      <c r="B689" s="59"/>
      <c r="E689" s="57"/>
      <c r="F689" s="53"/>
      <c r="G689" s="53"/>
      <c r="H689" s="53"/>
      <c r="I689" s="53"/>
      <c r="J689" s="53"/>
      <c r="K689" s="53"/>
    </row>
    <row r="690" spans="2:11" ht="14.5" x14ac:dyDescent="0.35">
      <c r="B690" s="59"/>
      <c r="E690" s="57"/>
      <c r="F690" s="53"/>
      <c r="G690" s="53"/>
      <c r="H690" s="53"/>
      <c r="I690" s="53"/>
      <c r="J690" s="53"/>
      <c r="K690" s="53"/>
    </row>
    <row r="691" spans="2:11" ht="14.5" x14ac:dyDescent="0.35">
      <c r="B691" s="59"/>
      <c r="E691" s="57"/>
      <c r="F691" s="53"/>
      <c r="G691" s="53"/>
      <c r="H691" s="53"/>
      <c r="I691" s="53"/>
      <c r="J691" s="53"/>
      <c r="K691" s="53"/>
    </row>
    <row r="692" spans="2:11" ht="14.5" x14ac:dyDescent="0.35">
      <c r="B692" s="59"/>
      <c r="E692" s="57"/>
      <c r="F692" s="53"/>
      <c r="G692" s="53"/>
      <c r="H692" s="53"/>
      <c r="I692" s="53"/>
      <c r="J692" s="53"/>
      <c r="K692" s="53"/>
    </row>
    <row r="693" spans="2:11" ht="14.5" x14ac:dyDescent="0.35">
      <c r="B693" s="59"/>
      <c r="E693" s="57"/>
      <c r="F693" s="53"/>
      <c r="G693" s="53"/>
      <c r="H693" s="53"/>
      <c r="I693" s="53"/>
      <c r="J693" s="53"/>
      <c r="K693" s="53"/>
    </row>
    <row r="694" spans="2:11" ht="14.5" x14ac:dyDescent="0.35">
      <c r="B694" s="59"/>
      <c r="E694" s="57"/>
      <c r="F694" s="53"/>
      <c r="G694" s="53"/>
      <c r="H694" s="53"/>
      <c r="I694" s="53"/>
      <c r="J694" s="53"/>
      <c r="K694" s="53"/>
    </row>
    <row r="695" spans="2:11" ht="14.5" x14ac:dyDescent="0.35">
      <c r="B695" s="59"/>
      <c r="E695" s="57"/>
      <c r="F695" s="53"/>
      <c r="G695" s="53"/>
      <c r="H695" s="53"/>
      <c r="I695" s="53"/>
      <c r="J695" s="53"/>
      <c r="K695" s="53"/>
    </row>
    <row r="696" spans="2:11" ht="14.5" x14ac:dyDescent="0.35">
      <c r="B696" s="59"/>
      <c r="E696" s="57"/>
      <c r="F696" s="53"/>
      <c r="G696" s="53"/>
      <c r="H696" s="53"/>
      <c r="I696" s="53"/>
      <c r="J696" s="53"/>
      <c r="K696" s="53"/>
    </row>
    <row r="697" spans="2:11" ht="14.5" x14ac:dyDescent="0.35">
      <c r="B697" s="59"/>
      <c r="E697" s="57"/>
      <c r="F697" s="53"/>
      <c r="G697" s="53"/>
      <c r="H697" s="53"/>
      <c r="I697" s="53"/>
      <c r="J697" s="53"/>
      <c r="K697" s="53"/>
    </row>
    <row r="698" spans="2:11" ht="14.5" x14ac:dyDescent="0.35">
      <c r="B698" s="59"/>
      <c r="E698" s="57"/>
      <c r="F698" s="53"/>
      <c r="G698" s="53"/>
      <c r="H698" s="53"/>
      <c r="I698" s="53"/>
      <c r="J698" s="53"/>
      <c r="K698" s="53"/>
    </row>
    <row r="699" spans="2:11" ht="14.5" x14ac:dyDescent="0.35">
      <c r="B699" s="59"/>
      <c r="E699" s="57"/>
      <c r="F699" s="53"/>
      <c r="G699" s="53"/>
      <c r="H699" s="53"/>
      <c r="I699" s="53"/>
      <c r="J699" s="53"/>
      <c r="K699" s="53"/>
    </row>
    <row r="700" spans="2:11" ht="14.5" x14ac:dyDescent="0.35">
      <c r="B700" s="59"/>
      <c r="E700" s="57"/>
      <c r="F700" s="53"/>
      <c r="G700" s="53"/>
      <c r="H700" s="53"/>
      <c r="I700" s="53"/>
      <c r="J700" s="53"/>
      <c r="K700" s="53"/>
    </row>
    <row r="701" spans="2:11" ht="14.5" x14ac:dyDescent="0.35">
      <c r="B701" s="59"/>
      <c r="E701" s="57"/>
      <c r="F701" s="53"/>
      <c r="G701" s="53"/>
      <c r="H701" s="53"/>
      <c r="I701" s="53"/>
      <c r="J701" s="53"/>
      <c r="K701" s="53"/>
    </row>
    <row r="702" spans="2:11" ht="14.5" x14ac:dyDescent="0.35">
      <c r="B702" s="59"/>
      <c r="E702" s="57"/>
      <c r="F702" s="53"/>
      <c r="G702" s="53"/>
      <c r="H702" s="53"/>
      <c r="I702" s="53"/>
      <c r="J702" s="53"/>
      <c r="K702" s="53"/>
    </row>
    <row r="703" spans="2:11" ht="14.5" x14ac:dyDescent="0.35">
      <c r="B703" s="59"/>
      <c r="E703" s="57"/>
      <c r="F703" s="53"/>
      <c r="G703" s="53"/>
      <c r="H703" s="53"/>
      <c r="I703" s="53"/>
      <c r="J703" s="53"/>
      <c r="K703" s="53"/>
    </row>
    <row r="704" spans="2:11" ht="14.5" x14ac:dyDescent="0.35">
      <c r="B704" s="59"/>
      <c r="E704" s="57"/>
      <c r="F704" s="53"/>
      <c r="G704" s="53"/>
      <c r="H704" s="53"/>
      <c r="I704" s="53"/>
      <c r="J704" s="53"/>
      <c r="K704" s="53"/>
    </row>
    <row r="705" spans="2:11" ht="14.5" x14ac:dyDescent="0.35">
      <c r="B705" s="59"/>
      <c r="E705" s="57"/>
      <c r="F705" s="53"/>
      <c r="G705" s="53"/>
      <c r="H705" s="53"/>
      <c r="I705" s="53"/>
      <c r="J705" s="53"/>
      <c r="K705" s="53"/>
    </row>
    <row r="706" spans="2:11" ht="14.5" x14ac:dyDescent="0.35">
      <c r="B706" s="59"/>
      <c r="E706" s="57"/>
      <c r="F706" s="53"/>
      <c r="G706" s="53"/>
      <c r="H706" s="53"/>
      <c r="I706" s="53"/>
      <c r="J706" s="53"/>
      <c r="K706" s="53"/>
    </row>
    <row r="707" spans="2:11" ht="14.5" x14ac:dyDescent="0.35">
      <c r="B707" s="59"/>
      <c r="E707" s="57"/>
      <c r="F707" s="53"/>
      <c r="G707" s="53"/>
      <c r="H707" s="53"/>
      <c r="I707" s="53"/>
      <c r="J707" s="53"/>
      <c r="K707" s="53"/>
    </row>
    <row r="708" spans="2:11" ht="14.5" x14ac:dyDescent="0.35">
      <c r="B708" s="59"/>
      <c r="E708" s="57"/>
      <c r="F708" s="53"/>
      <c r="G708" s="53"/>
      <c r="H708" s="53"/>
      <c r="I708" s="53"/>
      <c r="J708" s="53"/>
      <c r="K708" s="53"/>
    </row>
    <row r="709" spans="2:11" ht="14.5" x14ac:dyDescent="0.35">
      <c r="B709" s="59"/>
      <c r="E709" s="57"/>
      <c r="F709" s="53"/>
      <c r="G709" s="53"/>
      <c r="H709" s="53"/>
      <c r="I709" s="53"/>
      <c r="J709" s="53"/>
      <c r="K709" s="53"/>
    </row>
    <row r="710" spans="2:11" ht="14.5" x14ac:dyDescent="0.35">
      <c r="B710" s="59"/>
      <c r="E710" s="57"/>
      <c r="F710" s="53"/>
      <c r="G710" s="53"/>
      <c r="H710" s="53"/>
      <c r="I710" s="53"/>
      <c r="J710" s="53"/>
      <c r="K710" s="53"/>
    </row>
    <row r="711" spans="2:11" ht="14.5" x14ac:dyDescent="0.35">
      <c r="B711" s="59"/>
      <c r="E711" s="57"/>
      <c r="F711" s="53"/>
      <c r="G711" s="53"/>
      <c r="H711" s="53"/>
      <c r="I711" s="53"/>
      <c r="J711" s="53"/>
      <c r="K711" s="53"/>
    </row>
    <row r="712" spans="2:11" ht="14.5" x14ac:dyDescent="0.35">
      <c r="B712" s="59"/>
      <c r="E712" s="57"/>
      <c r="F712" s="53"/>
      <c r="G712" s="53"/>
      <c r="H712" s="53"/>
      <c r="I712" s="53"/>
      <c r="J712" s="53"/>
      <c r="K712" s="53"/>
    </row>
    <row r="713" spans="2:11" ht="14.5" x14ac:dyDescent="0.35">
      <c r="B713" s="59"/>
      <c r="E713" s="57"/>
      <c r="F713" s="53"/>
      <c r="G713" s="53"/>
      <c r="H713" s="53"/>
      <c r="I713" s="53"/>
      <c r="J713" s="53"/>
      <c r="K713" s="53"/>
    </row>
    <row r="714" spans="2:11" ht="14.5" x14ac:dyDescent="0.35">
      <c r="B714" s="59"/>
      <c r="E714" s="57"/>
      <c r="F714" s="53"/>
      <c r="G714" s="53"/>
      <c r="H714" s="53"/>
      <c r="I714" s="53"/>
      <c r="J714" s="53"/>
      <c r="K714" s="53"/>
    </row>
    <row r="715" spans="2:11" ht="14.5" x14ac:dyDescent="0.35">
      <c r="B715" s="59"/>
      <c r="E715" s="57"/>
      <c r="F715" s="53"/>
      <c r="G715" s="53"/>
      <c r="H715" s="53"/>
      <c r="I715" s="53"/>
      <c r="J715" s="53"/>
      <c r="K715" s="53"/>
    </row>
    <row r="716" spans="2:11" ht="14.5" x14ac:dyDescent="0.35">
      <c r="B716" s="59"/>
      <c r="E716" s="57"/>
      <c r="F716" s="53"/>
      <c r="G716" s="53"/>
      <c r="H716" s="53"/>
      <c r="I716" s="53"/>
      <c r="J716" s="53"/>
      <c r="K716" s="53"/>
    </row>
    <row r="717" spans="2:11" ht="14.5" x14ac:dyDescent="0.35">
      <c r="B717" s="59"/>
      <c r="E717" s="57"/>
      <c r="F717" s="53"/>
      <c r="G717" s="53"/>
      <c r="H717" s="53"/>
      <c r="I717" s="53"/>
      <c r="J717" s="53"/>
      <c r="K717" s="53"/>
    </row>
    <row r="718" spans="2:11" ht="14.5" x14ac:dyDescent="0.35">
      <c r="B718" s="59"/>
      <c r="E718" s="57"/>
      <c r="F718" s="53"/>
      <c r="G718" s="53"/>
      <c r="H718" s="53"/>
      <c r="I718" s="53"/>
      <c r="J718" s="53"/>
      <c r="K718" s="53"/>
    </row>
    <row r="719" spans="2:11" ht="14.5" x14ac:dyDescent="0.35">
      <c r="B719" s="59"/>
      <c r="E719" s="57"/>
      <c r="F719" s="53"/>
      <c r="G719" s="53"/>
      <c r="H719" s="53"/>
      <c r="I719" s="53"/>
      <c r="J719" s="53"/>
      <c r="K719" s="53"/>
    </row>
    <row r="720" spans="2:11" ht="14.5" x14ac:dyDescent="0.35">
      <c r="B720" s="59"/>
      <c r="E720" s="57"/>
      <c r="F720" s="53"/>
      <c r="G720" s="53"/>
      <c r="H720" s="53"/>
      <c r="I720" s="53"/>
      <c r="J720" s="53"/>
      <c r="K720" s="53"/>
    </row>
    <row r="721" spans="2:11" ht="14.5" x14ac:dyDescent="0.35">
      <c r="B721" s="59"/>
      <c r="E721" s="57"/>
      <c r="F721" s="53"/>
      <c r="G721" s="53"/>
      <c r="H721" s="53"/>
      <c r="I721" s="53"/>
      <c r="J721" s="53"/>
      <c r="K721" s="53"/>
    </row>
    <row r="722" spans="2:11" ht="14.5" x14ac:dyDescent="0.35">
      <c r="B722" s="59"/>
      <c r="E722" s="57"/>
      <c r="F722" s="53"/>
      <c r="G722" s="53"/>
      <c r="H722" s="53"/>
      <c r="I722" s="53"/>
      <c r="J722" s="53"/>
      <c r="K722" s="53"/>
    </row>
    <row r="723" spans="2:11" ht="14.5" x14ac:dyDescent="0.35">
      <c r="B723" s="59"/>
      <c r="E723" s="57"/>
      <c r="F723" s="53"/>
      <c r="G723" s="53"/>
      <c r="H723" s="53"/>
      <c r="I723" s="53"/>
      <c r="J723" s="53"/>
      <c r="K723" s="53"/>
    </row>
    <row r="724" spans="2:11" ht="14.5" x14ac:dyDescent="0.35">
      <c r="B724" s="59"/>
      <c r="E724" s="57"/>
      <c r="F724" s="53"/>
      <c r="G724" s="53"/>
      <c r="H724" s="53"/>
      <c r="I724" s="53"/>
      <c r="J724" s="53"/>
      <c r="K724" s="53"/>
    </row>
    <row r="725" spans="2:11" ht="14.5" x14ac:dyDescent="0.35">
      <c r="B725" s="59"/>
      <c r="E725" s="57"/>
      <c r="F725" s="53"/>
      <c r="G725" s="53"/>
      <c r="H725" s="53"/>
      <c r="I725" s="53"/>
      <c r="J725" s="53"/>
      <c r="K725" s="53"/>
    </row>
    <row r="726" spans="2:11" ht="14.5" x14ac:dyDescent="0.35">
      <c r="B726" s="59"/>
      <c r="E726" s="57"/>
      <c r="F726" s="53"/>
      <c r="G726" s="53"/>
      <c r="H726" s="53"/>
      <c r="I726" s="53"/>
      <c r="J726" s="53"/>
      <c r="K726" s="53"/>
    </row>
    <row r="727" spans="2:11" ht="14.5" x14ac:dyDescent="0.35">
      <c r="B727" s="59"/>
      <c r="E727" s="57"/>
      <c r="F727" s="53"/>
      <c r="G727" s="53"/>
      <c r="H727" s="53"/>
      <c r="I727" s="53"/>
      <c r="J727" s="53"/>
      <c r="K727" s="53"/>
    </row>
    <row r="728" spans="2:11" ht="14.5" x14ac:dyDescent="0.35">
      <c r="B728" s="59"/>
      <c r="E728" s="57"/>
      <c r="F728" s="53"/>
      <c r="G728" s="53"/>
      <c r="H728" s="53"/>
      <c r="I728" s="53"/>
      <c r="J728" s="53"/>
      <c r="K728" s="53"/>
    </row>
    <row r="729" spans="2:11" ht="14.5" x14ac:dyDescent="0.35">
      <c r="B729" s="59"/>
      <c r="E729" s="57"/>
      <c r="F729" s="53"/>
      <c r="G729" s="53"/>
      <c r="H729" s="53"/>
      <c r="I729" s="53"/>
      <c r="J729" s="53"/>
      <c r="K729" s="53"/>
    </row>
    <row r="730" spans="2:11" ht="14.5" x14ac:dyDescent="0.35">
      <c r="B730" s="59"/>
      <c r="E730" s="57"/>
      <c r="F730" s="53"/>
      <c r="G730" s="53"/>
      <c r="H730" s="53"/>
      <c r="I730" s="53"/>
      <c r="J730" s="53"/>
      <c r="K730" s="53"/>
    </row>
    <row r="731" spans="2:11" ht="14.5" x14ac:dyDescent="0.35">
      <c r="B731" s="59"/>
      <c r="E731" s="57"/>
      <c r="F731" s="53"/>
      <c r="G731" s="53"/>
      <c r="H731" s="53"/>
      <c r="I731" s="53"/>
      <c r="J731" s="53"/>
      <c r="K731" s="53"/>
    </row>
    <row r="732" spans="2:11" ht="14.5" x14ac:dyDescent="0.35">
      <c r="B732" s="59"/>
      <c r="E732" s="57"/>
      <c r="F732" s="53"/>
      <c r="G732" s="53"/>
      <c r="H732" s="53"/>
      <c r="I732" s="53"/>
      <c r="J732" s="53"/>
      <c r="K732" s="53"/>
    </row>
    <row r="733" spans="2:11" ht="14.5" x14ac:dyDescent="0.35">
      <c r="B733" s="59"/>
      <c r="E733" s="57"/>
      <c r="F733" s="53"/>
      <c r="G733" s="53"/>
      <c r="H733" s="53"/>
      <c r="I733" s="53"/>
      <c r="J733" s="53"/>
      <c r="K733" s="53"/>
    </row>
    <row r="734" spans="2:11" ht="14.5" x14ac:dyDescent="0.35">
      <c r="B734" s="59"/>
      <c r="E734" s="57"/>
      <c r="F734" s="53"/>
      <c r="G734" s="53"/>
      <c r="H734" s="53"/>
      <c r="I734" s="53"/>
      <c r="J734" s="53"/>
      <c r="K734" s="53"/>
    </row>
    <row r="735" spans="2:11" ht="14.5" x14ac:dyDescent="0.35">
      <c r="B735" s="59"/>
      <c r="E735" s="57"/>
      <c r="F735" s="53"/>
      <c r="G735" s="53"/>
      <c r="H735" s="53"/>
      <c r="I735" s="53"/>
      <c r="J735" s="53"/>
      <c r="K735" s="53"/>
    </row>
    <row r="736" spans="2:11" ht="14.5" x14ac:dyDescent="0.35">
      <c r="B736" s="59"/>
      <c r="E736" s="57"/>
      <c r="F736" s="53"/>
      <c r="G736" s="53"/>
      <c r="H736" s="53"/>
      <c r="I736" s="53"/>
      <c r="J736" s="53"/>
      <c r="K736" s="53"/>
    </row>
    <row r="737" spans="2:11" ht="14.5" x14ac:dyDescent="0.35">
      <c r="B737" s="59"/>
      <c r="E737" s="57"/>
      <c r="F737" s="53"/>
      <c r="G737" s="53"/>
      <c r="H737" s="53"/>
      <c r="I737" s="53"/>
      <c r="J737" s="53"/>
      <c r="K737" s="53"/>
    </row>
    <row r="738" spans="2:11" ht="14.5" x14ac:dyDescent="0.35">
      <c r="B738" s="59"/>
      <c r="E738" s="57"/>
      <c r="F738" s="53"/>
      <c r="G738" s="53"/>
      <c r="H738" s="53"/>
      <c r="I738" s="53"/>
      <c r="J738" s="53"/>
      <c r="K738" s="53"/>
    </row>
    <row r="739" spans="2:11" ht="14.5" x14ac:dyDescent="0.35">
      <c r="B739" s="59"/>
      <c r="E739" s="57"/>
      <c r="F739" s="53"/>
      <c r="G739" s="53"/>
      <c r="H739" s="53"/>
      <c r="I739" s="53"/>
      <c r="J739" s="53"/>
      <c r="K739" s="53"/>
    </row>
    <row r="740" spans="2:11" ht="14.5" x14ac:dyDescent="0.35">
      <c r="B740" s="59"/>
      <c r="E740" s="57"/>
      <c r="F740" s="53"/>
      <c r="G740" s="53"/>
      <c r="H740" s="53"/>
      <c r="I740" s="53"/>
      <c r="J740" s="53"/>
      <c r="K740" s="53"/>
    </row>
    <row r="741" spans="2:11" ht="14.5" x14ac:dyDescent="0.35">
      <c r="B741" s="59"/>
      <c r="E741" s="57"/>
      <c r="F741" s="53"/>
      <c r="G741" s="53"/>
      <c r="H741" s="53"/>
      <c r="I741" s="53"/>
      <c r="J741" s="53"/>
      <c r="K741" s="53"/>
    </row>
    <row r="742" spans="2:11" ht="14.5" x14ac:dyDescent="0.35">
      <c r="B742" s="59"/>
      <c r="E742" s="57"/>
      <c r="F742" s="53"/>
      <c r="G742" s="53"/>
      <c r="H742" s="53"/>
      <c r="I742" s="53"/>
      <c r="J742" s="53"/>
      <c r="K742" s="53"/>
    </row>
    <row r="743" spans="2:11" ht="14.5" x14ac:dyDescent="0.35">
      <c r="B743" s="59"/>
      <c r="E743" s="57"/>
      <c r="F743" s="53"/>
      <c r="G743" s="53"/>
      <c r="H743" s="53"/>
      <c r="I743" s="53"/>
      <c r="J743" s="53"/>
      <c r="K743" s="53"/>
    </row>
    <row r="744" spans="2:11" ht="14.5" x14ac:dyDescent="0.35">
      <c r="B744" s="59"/>
      <c r="E744" s="57"/>
      <c r="F744" s="53"/>
      <c r="G744" s="53"/>
      <c r="H744" s="53"/>
      <c r="I744" s="53"/>
      <c r="J744" s="53"/>
      <c r="K744" s="53"/>
    </row>
    <row r="745" spans="2:11" ht="14.5" x14ac:dyDescent="0.35">
      <c r="B745" s="59"/>
      <c r="E745" s="57"/>
      <c r="F745" s="53"/>
      <c r="G745" s="53"/>
      <c r="H745" s="53"/>
      <c r="I745" s="53"/>
      <c r="J745" s="53"/>
      <c r="K745" s="53"/>
    </row>
    <row r="746" spans="2:11" ht="14.5" x14ac:dyDescent="0.35">
      <c r="B746" s="59"/>
      <c r="E746" s="57"/>
      <c r="F746" s="53"/>
      <c r="G746" s="53"/>
      <c r="H746" s="53"/>
      <c r="I746" s="53"/>
      <c r="J746" s="53"/>
      <c r="K746" s="53"/>
    </row>
    <row r="747" spans="2:11" ht="14.5" x14ac:dyDescent="0.35">
      <c r="B747" s="59"/>
      <c r="E747" s="57"/>
      <c r="F747" s="53"/>
      <c r="G747" s="53"/>
      <c r="H747" s="53"/>
      <c r="I747" s="53"/>
      <c r="J747" s="53"/>
      <c r="K747" s="53"/>
    </row>
    <row r="748" spans="2:11" ht="14.5" x14ac:dyDescent="0.35">
      <c r="B748" s="59"/>
      <c r="E748" s="57"/>
      <c r="F748" s="53"/>
      <c r="G748" s="53"/>
      <c r="H748" s="53"/>
      <c r="I748" s="53"/>
      <c r="J748" s="53"/>
      <c r="K748" s="53"/>
    </row>
    <row r="749" spans="2:11" ht="14.5" x14ac:dyDescent="0.35">
      <c r="B749" s="59"/>
      <c r="E749" s="57"/>
      <c r="F749" s="53"/>
      <c r="G749" s="53"/>
      <c r="H749" s="53"/>
      <c r="I749" s="53"/>
      <c r="J749" s="53"/>
      <c r="K749" s="53"/>
    </row>
    <row r="750" spans="2:11" ht="14.5" x14ac:dyDescent="0.35">
      <c r="B750" s="59"/>
      <c r="E750" s="57"/>
      <c r="F750" s="53"/>
      <c r="G750" s="53"/>
      <c r="H750" s="53"/>
      <c r="I750" s="53"/>
      <c r="J750" s="53"/>
      <c r="K750" s="53"/>
    </row>
    <row r="751" spans="2:11" ht="14.5" x14ac:dyDescent="0.35">
      <c r="B751" s="59"/>
      <c r="E751" s="57"/>
      <c r="F751" s="53"/>
      <c r="G751" s="53"/>
      <c r="H751" s="53"/>
      <c r="I751" s="53"/>
      <c r="J751" s="53"/>
      <c r="K751" s="53"/>
    </row>
    <row r="752" spans="2:11" ht="14.5" x14ac:dyDescent="0.35">
      <c r="B752" s="59"/>
      <c r="E752" s="57"/>
      <c r="F752" s="53"/>
      <c r="G752" s="53"/>
      <c r="H752" s="53"/>
      <c r="I752" s="53"/>
      <c r="J752" s="53"/>
      <c r="K752" s="53"/>
    </row>
    <row r="753" spans="2:11" ht="14.5" x14ac:dyDescent="0.35">
      <c r="B753" s="59"/>
      <c r="E753" s="57"/>
      <c r="F753" s="53"/>
      <c r="G753" s="53"/>
      <c r="H753" s="53"/>
      <c r="I753" s="53"/>
      <c r="J753" s="53"/>
      <c r="K753" s="53"/>
    </row>
    <row r="754" spans="2:11" ht="14.5" x14ac:dyDescent="0.35">
      <c r="B754" s="59"/>
      <c r="E754" s="57"/>
      <c r="F754" s="53"/>
      <c r="G754" s="53"/>
      <c r="H754" s="53"/>
      <c r="I754" s="53"/>
      <c r="J754" s="53"/>
      <c r="K754" s="53"/>
    </row>
    <row r="755" spans="2:11" ht="14.5" x14ac:dyDescent="0.35">
      <c r="B755" s="59"/>
      <c r="E755" s="57"/>
      <c r="F755" s="53"/>
      <c r="G755" s="53"/>
      <c r="H755" s="53"/>
      <c r="I755" s="53"/>
      <c r="J755" s="53"/>
      <c r="K755" s="53"/>
    </row>
    <row r="756" spans="2:11" ht="14.5" x14ac:dyDescent="0.35">
      <c r="B756" s="59"/>
      <c r="E756" s="57"/>
      <c r="F756" s="53"/>
      <c r="G756" s="53"/>
      <c r="H756" s="53"/>
      <c r="I756" s="53"/>
      <c r="J756" s="53"/>
      <c r="K756" s="53"/>
    </row>
    <row r="757" spans="2:11" ht="14.5" x14ac:dyDescent="0.35">
      <c r="B757" s="59"/>
      <c r="E757" s="57"/>
      <c r="F757" s="53"/>
      <c r="G757" s="53"/>
      <c r="H757" s="53"/>
      <c r="I757" s="53"/>
      <c r="J757" s="53"/>
      <c r="K757" s="53"/>
    </row>
    <row r="758" spans="2:11" ht="14.5" x14ac:dyDescent="0.35">
      <c r="B758" s="59"/>
      <c r="E758" s="57"/>
      <c r="F758" s="53"/>
      <c r="G758" s="53"/>
      <c r="H758" s="53"/>
      <c r="I758" s="53"/>
      <c r="J758" s="53"/>
      <c r="K758" s="53"/>
    </row>
    <row r="759" spans="2:11" ht="14.5" x14ac:dyDescent="0.35">
      <c r="B759" s="59"/>
      <c r="E759" s="57"/>
      <c r="F759" s="53"/>
      <c r="G759" s="53"/>
      <c r="H759" s="53"/>
      <c r="I759" s="53"/>
      <c r="J759" s="53"/>
      <c r="K759" s="53"/>
    </row>
    <row r="760" spans="2:11" ht="14.5" x14ac:dyDescent="0.35">
      <c r="B760" s="59"/>
      <c r="E760" s="57"/>
      <c r="F760" s="53"/>
      <c r="G760" s="53"/>
      <c r="H760" s="53"/>
      <c r="I760" s="53"/>
      <c r="J760" s="53"/>
      <c r="K760" s="53"/>
    </row>
    <row r="761" spans="2:11" ht="14.5" x14ac:dyDescent="0.35">
      <c r="B761" s="59"/>
      <c r="E761" s="57"/>
      <c r="F761" s="53"/>
      <c r="G761" s="53"/>
      <c r="H761" s="53"/>
      <c r="I761" s="53"/>
      <c r="J761" s="53"/>
      <c r="K761" s="53"/>
    </row>
    <row r="762" spans="2:11" ht="14.5" x14ac:dyDescent="0.35">
      <c r="B762" s="59"/>
      <c r="E762" s="57"/>
      <c r="F762" s="53"/>
      <c r="G762" s="53"/>
      <c r="H762" s="53"/>
      <c r="I762" s="53"/>
      <c r="J762" s="53"/>
      <c r="K762" s="53"/>
    </row>
    <row r="763" spans="2:11" ht="14.5" x14ac:dyDescent="0.35">
      <c r="B763" s="59"/>
      <c r="E763" s="57"/>
      <c r="F763" s="53"/>
      <c r="G763" s="53"/>
      <c r="H763" s="53"/>
      <c r="I763" s="53"/>
      <c r="J763" s="53"/>
      <c r="K763" s="53"/>
    </row>
    <row r="764" spans="2:11" ht="14.5" x14ac:dyDescent="0.35">
      <c r="B764" s="59"/>
      <c r="E764" s="57"/>
      <c r="F764" s="53"/>
      <c r="G764" s="53"/>
      <c r="H764" s="53"/>
      <c r="I764" s="53"/>
      <c r="J764" s="53"/>
      <c r="K764" s="53"/>
    </row>
    <row r="765" spans="2:11" ht="14.5" x14ac:dyDescent="0.35">
      <c r="B765" s="59"/>
      <c r="E765" s="57"/>
      <c r="F765" s="53"/>
      <c r="G765" s="53"/>
      <c r="H765" s="53"/>
      <c r="I765" s="53"/>
      <c r="J765" s="53"/>
      <c r="K765" s="53"/>
    </row>
    <row r="766" spans="2:11" ht="14.5" x14ac:dyDescent="0.35">
      <c r="B766" s="59"/>
      <c r="E766" s="57"/>
      <c r="F766" s="53"/>
      <c r="G766" s="53"/>
      <c r="H766" s="53"/>
      <c r="I766" s="53"/>
      <c r="J766" s="53"/>
      <c r="K766" s="53"/>
    </row>
    <row r="767" spans="2:11" ht="14.5" x14ac:dyDescent="0.35">
      <c r="B767" s="59"/>
      <c r="E767" s="57"/>
      <c r="F767" s="53"/>
      <c r="G767" s="53"/>
      <c r="H767" s="53"/>
      <c r="I767" s="53"/>
      <c r="J767" s="53"/>
      <c r="K767" s="53"/>
    </row>
    <row r="768" spans="2:11" ht="14.5" x14ac:dyDescent="0.35">
      <c r="B768" s="59"/>
      <c r="E768" s="57"/>
      <c r="F768" s="53"/>
      <c r="G768" s="53"/>
      <c r="H768" s="53"/>
      <c r="I768" s="53"/>
      <c r="J768" s="53"/>
      <c r="K768" s="53"/>
    </row>
    <row r="769" spans="2:11" ht="14.5" x14ac:dyDescent="0.35">
      <c r="B769" s="59"/>
      <c r="E769" s="57"/>
      <c r="F769" s="53"/>
      <c r="G769" s="53"/>
      <c r="H769" s="53"/>
      <c r="I769" s="53"/>
      <c r="J769" s="53"/>
      <c r="K769" s="53"/>
    </row>
    <row r="770" spans="2:11" ht="14.5" x14ac:dyDescent="0.35">
      <c r="B770" s="59"/>
      <c r="E770" s="57"/>
      <c r="F770" s="53"/>
      <c r="G770" s="53"/>
      <c r="H770" s="53"/>
      <c r="I770" s="53"/>
      <c r="J770" s="53"/>
      <c r="K770" s="53"/>
    </row>
    <row r="771" spans="2:11" ht="14.5" x14ac:dyDescent="0.35">
      <c r="B771" s="59"/>
      <c r="E771" s="57"/>
      <c r="F771" s="53"/>
      <c r="G771" s="53"/>
      <c r="H771" s="53"/>
      <c r="I771" s="53"/>
      <c r="J771" s="53"/>
      <c r="K771" s="53"/>
    </row>
    <row r="772" spans="2:11" ht="14.5" x14ac:dyDescent="0.35">
      <c r="B772" s="59"/>
      <c r="E772" s="57"/>
      <c r="F772" s="53"/>
      <c r="G772" s="53"/>
      <c r="H772" s="53"/>
      <c r="I772" s="53"/>
      <c r="J772" s="53"/>
      <c r="K772" s="53"/>
    </row>
    <row r="773" spans="2:11" ht="14.5" x14ac:dyDescent="0.35">
      <c r="B773" s="59"/>
      <c r="E773" s="57"/>
      <c r="F773" s="53"/>
      <c r="G773" s="53"/>
      <c r="H773" s="53"/>
      <c r="I773" s="53"/>
      <c r="J773" s="53"/>
      <c r="K773" s="53"/>
    </row>
    <row r="774" spans="2:11" ht="14.5" x14ac:dyDescent="0.35">
      <c r="B774" s="59"/>
      <c r="E774" s="57"/>
      <c r="F774" s="53"/>
      <c r="G774" s="53"/>
      <c r="H774" s="53"/>
      <c r="I774" s="53"/>
      <c r="J774" s="53"/>
      <c r="K774" s="53"/>
    </row>
    <row r="775" spans="2:11" ht="14.5" x14ac:dyDescent="0.35">
      <c r="B775" s="59"/>
      <c r="E775" s="57"/>
      <c r="F775" s="53"/>
      <c r="G775" s="53"/>
      <c r="H775" s="53"/>
      <c r="I775" s="53"/>
      <c r="J775" s="53"/>
      <c r="K775" s="53"/>
    </row>
    <row r="776" spans="2:11" ht="14.5" x14ac:dyDescent="0.35">
      <c r="B776" s="59"/>
      <c r="E776" s="57"/>
      <c r="F776" s="53"/>
      <c r="G776" s="53"/>
      <c r="H776" s="53"/>
      <c r="I776" s="53"/>
      <c r="J776" s="53"/>
      <c r="K776" s="53"/>
    </row>
    <row r="777" spans="2:11" ht="14.5" x14ac:dyDescent="0.35">
      <c r="B777" s="59"/>
      <c r="E777" s="57"/>
      <c r="F777" s="53"/>
      <c r="G777" s="53"/>
      <c r="H777" s="53"/>
      <c r="I777" s="53"/>
      <c r="J777" s="53"/>
      <c r="K777" s="53"/>
    </row>
    <row r="778" spans="2:11" ht="14.5" x14ac:dyDescent="0.35">
      <c r="B778" s="59"/>
      <c r="E778" s="57"/>
      <c r="F778" s="53"/>
      <c r="G778" s="53"/>
      <c r="H778" s="53"/>
      <c r="I778" s="53"/>
      <c r="J778" s="53"/>
      <c r="K778" s="53"/>
    </row>
    <row r="779" spans="2:11" ht="14.5" x14ac:dyDescent="0.35">
      <c r="B779" s="59"/>
      <c r="E779" s="57"/>
      <c r="F779" s="53"/>
      <c r="G779" s="53"/>
      <c r="H779" s="53"/>
      <c r="I779" s="53"/>
      <c r="J779" s="53"/>
      <c r="K779" s="53"/>
    </row>
    <row r="780" spans="2:11" ht="14.5" x14ac:dyDescent="0.35">
      <c r="B780" s="59"/>
      <c r="E780" s="57"/>
      <c r="F780" s="53"/>
      <c r="G780" s="53"/>
      <c r="H780" s="53"/>
      <c r="I780" s="53"/>
      <c r="J780" s="53"/>
      <c r="K780" s="53"/>
    </row>
    <row r="781" spans="2:11" ht="14.5" x14ac:dyDescent="0.35">
      <c r="B781" s="59"/>
      <c r="E781" s="57"/>
      <c r="F781" s="53"/>
      <c r="G781" s="53"/>
      <c r="H781" s="53"/>
      <c r="I781" s="53"/>
      <c r="J781" s="53"/>
      <c r="K781" s="53"/>
    </row>
    <row r="782" spans="2:11" ht="14.5" x14ac:dyDescent="0.35">
      <c r="B782" s="59"/>
      <c r="E782" s="57"/>
      <c r="F782" s="53"/>
      <c r="G782" s="53"/>
      <c r="H782" s="53"/>
      <c r="I782" s="53"/>
      <c r="J782" s="53"/>
      <c r="K782" s="53"/>
    </row>
    <row r="783" spans="2:11" ht="14.5" x14ac:dyDescent="0.35">
      <c r="B783" s="59"/>
      <c r="E783" s="57"/>
      <c r="F783" s="53"/>
      <c r="G783" s="53"/>
      <c r="H783" s="53"/>
      <c r="I783" s="53"/>
      <c r="J783" s="53"/>
      <c r="K783" s="53"/>
    </row>
    <row r="784" spans="2:11" ht="14.5" x14ac:dyDescent="0.35">
      <c r="B784" s="59"/>
      <c r="E784" s="57"/>
      <c r="F784" s="53"/>
      <c r="G784" s="53"/>
      <c r="H784" s="53"/>
      <c r="I784" s="53"/>
      <c r="J784" s="53"/>
      <c r="K784" s="53"/>
    </row>
    <row r="785" spans="2:11" ht="14.5" x14ac:dyDescent="0.35">
      <c r="B785" s="59"/>
      <c r="E785" s="57"/>
      <c r="F785" s="53"/>
      <c r="G785" s="53"/>
      <c r="H785" s="53"/>
      <c r="I785" s="53"/>
      <c r="J785" s="53"/>
      <c r="K785" s="53"/>
    </row>
    <row r="786" spans="2:11" ht="14.5" x14ac:dyDescent="0.35">
      <c r="B786" s="59"/>
      <c r="E786" s="57"/>
      <c r="F786" s="53"/>
      <c r="G786" s="53"/>
      <c r="H786" s="53"/>
      <c r="I786" s="53"/>
      <c r="J786" s="53"/>
      <c r="K786" s="53"/>
    </row>
    <row r="787" spans="2:11" ht="14.5" x14ac:dyDescent="0.35">
      <c r="B787" s="59"/>
      <c r="E787" s="57"/>
      <c r="F787" s="53"/>
      <c r="G787" s="53"/>
      <c r="H787" s="53"/>
      <c r="I787" s="53"/>
      <c r="J787" s="53"/>
      <c r="K787" s="53"/>
    </row>
    <row r="788" spans="2:11" ht="14.5" x14ac:dyDescent="0.35">
      <c r="B788" s="59"/>
      <c r="E788" s="57"/>
      <c r="F788" s="53"/>
      <c r="G788" s="53"/>
      <c r="H788" s="53"/>
      <c r="I788" s="53"/>
      <c r="J788" s="53"/>
      <c r="K788" s="53"/>
    </row>
    <row r="789" spans="2:11" ht="14.5" x14ac:dyDescent="0.35">
      <c r="B789" s="59"/>
      <c r="E789" s="57"/>
      <c r="F789" s="53"/>
      <c r="G789" s="53"/>
      <c r="H789" s="53"/>
      <c r="I789" s="53"/>
      <c r="J789" s="53"/>
      <c r="K789" s="53"/>
    </row>
    <row r="790" spans="2:11" ht="14.5" x14ac:dyDescent="0.35">
      <c r="B790" s="59"/>
      <c r="E790" s="57"/>
      <c r="F790" s="53"/>
      <c r="G790" s="53"/>
      <c r="H790" s="53"/>
      <c r="I790" s="53"/>
      <c r="J790" s="53"/>
      <c r="K790" s="53"/>
    </row>
    <row r="791" spans="2:11" ht="14.5" x14ac:dyDescent="0.35">
      <c r="B791" s="59"/>
      <c r="E791" s="57"/>
      <c r="F791" s="53"/>
      <c r="G791" s="53"/>
      <c r="H791" s="53"/>
      <c r="I791" s="53"/>
      <c r="J791" s="53"/>
      <c r="K791" s="53"/>
    </row>
    <row r="792" spans="2:11" ht="14.5" x14ac:dyDescent="0.35">
      <c r="B792" s="59"/>
      <c r="E792" s="57"/>
      <c r="F792" s="53"/>
      <c r="G792" s="53"/>
      <c r="H792" s="53"/>
      <c r="I792" s="53"/>
      <c r="J792" s="53"/>
      <c r="K792" s="53"/>
    </row>
    <row r="793" spans="2:11" ht="14.5" x14ac:dyDescent="0.35">
      <c r="B793" s="59"/>
      <c r="E793" s="57"/>
      <c r="F793" s="53"/>
      <c r="G793" s="53"/>
      <c r="H793" s="53"/>
      <c r="I793" s="53"/>
      <c r="J793" s="53"/>
      <c r="K793" s="53"/>
    </row>
    <row r="794" spans="2:11" ht="14.5" x14ac:dyDescent="0.35">
      <c r="B794" s="59"/>
      <c r="E794" s="57"/>
      <c r="F794" s="53"/>
      <c r="G794" s="53"/>
      <c r="H794" s="53"/>
      <c r="I794" s="53"/>
      <c r="J794" s="53"/>
      <c r="K794" s="53"/>
    </row>
    <row r="795" spans="2:11" ht="14.5" x14ac:dyDescent="0.35">
      <c r="B795" s="59"/>
      <c r="E795" s="57"/>
      <c r="F795" s="53"/>
      <c r="G795" s="53"/>
      <c r="H795" s="53"/>
      <c r="I795" s="53"/>
      <c r="J795" s="53"/>
      <c r="K795" s="53"/>
    </row>
    <row r="796" spans="2:11" ht="14.5" x14ac:dyDescent="0.35">
      <c r="B796" s="59"/>
      <c r="E796" s="57"/>
      <c r="F796" s="53"/>
      <c r="G796" s="53"/>
      <c r="H796" s="53"/>
      <c r="I796" s="53"/>
      <c r="J796" s="53"/>
      <c r="K796" s="53"/>
    </row>
    <row r="797" spans="2:11" ht="14.5" x14ac:dyDescent="0.35">
      <c r="B797" s="59"/>
      <c r="E797" s="57"/>
      <c r="F797" s="53"/>
      <c r="G797" s="53"/>
      <c r="H797" s="53"/>
      <c r="I797" s="53"/>
      <c r="J797" s="53"/>
      <c r="K797" s="53"/>
    </row>
    <row r="798" spans="2:11" ht="14.5" x14ac:dyDescent="0.35">
      <c r="B798" s="59"/>
      <c r="E798" s="57"/>
      <c r="F798" s="53"/>
      <c r="G798" s="53"/>
      <c r="H798" s="53"/>
      <c r="I798" s="53"/>
      <c r="J798" s="53"/>
      <c r="K798" s="53"/>
    </row>
    <row r="799" spans="2:11" ht="14.5" x14ac:dyDescent="0.35">
      <c r="B799" s="59"/>
      <c r="E799" s="57"/>
      <c r="F799" s="53"/>
      <c r="G799" s="53"/>
      <c r="H799" s="53"/>
      <c r="I799" s="53"/>
      <c r="J799" s="53"/>
      <c r="K799" s="53"/>
    </row>
    <row r="800" spans="2:11" ht="14.5" x14ac:dyDescent="0.35">
      <c r="B800" s="59"/>
      <c r="E800" s="57"/>
      <c r="F800" s="53"/>
      <c r="G800" s="53"/>
      <c r="H800" s="53"/>
      <c r="I800" s="53"/>
      <c r="J800" s="53"/>
      <c r="K800" s="53"/>
    </row>
    <row r="801" spans="2:11" ht="14.5" x14ac:dyDescent="0.35">
      <c r="B801" s="59"/>
      <c r="E801" s="57"/>
      <c r="F801" s="53"/>
      <c r="G801" s="53"/>
      <c r="H801" s="53"/>
      <c r="I801" s="53"/>
      <c r="J801" s="53"/>
      <c r="K801" s="53"/>
    </row>
    <row r="802" spans="2:11" ht="14.5" x14ac:dyDescent="0.35">
      <c r="B802" s="59"/>
      <c r="E802" s="57"/>
      <c r="F802" s="53"/>
      <c r="G802" s="53"/>
      <c r="H802" s="53"/>
      <c r="I802" s="53"/>
      <c r="J802" s="53"/>
      <c r="K802" s="53"/>
    </row>
    <row r="803" spans="2:11" ht="14.5" x14ac:dyDescent="0.35">
      <c r="B803" s="59"/>
      <c r="E803" s="57"/>
      <c r="F803" s="53"/>
      <c r="G803" s="53"/>
      <c r="H803" s="53"/>
      <c r="I803" s="53"/>
      <c r="J803" s="53"/>
      <c r="K803" s="53"/>
    </row>
    <row r="804" spans="2:11" ht="14.5" x14ac:dyDescent="0.35">
      <c r="B804" s="59"/>
      <c r="E804" s="57"/>
      <c r="F804" s="53"/>
      <c r="G804" s="53"/>
      <c r="H804" s="53"/>
      <c r="I804" s="53"/>
      <c r="J804" s="53"/>
      <c r="K804" s="53"/>
    </row>
    <row r="805" spans="2:11" ht="14.5" x14ac:dyDescent="0.35">
      <c r="B805" s="59"/>
      <c r="E805" s="57"/>
      <c r="F805" s="53"/>
      <c r="G805" s="53"/>
      <c r="H805" s="53"/>
      <c r="I805" s="53"/>
      <c r="J805" s="53"/>
      <c r="K805" s="53"/>
    </row>
    <row r="806" spans="2:11" ht="14.5" x14ac:dyDescent="0.35">
      <c r="B806" s="59"/>
      <c r="E806" s="57"/>
      <c r="F806" s="53"/>
      <c r="G806" s="53"/>
      <c r="H806" s="53"/>
      <c r="I806" s="53"/>
      <c r="J806" s="53"/>
      <c r="K806" s="53"/>
    </row>
    <row r="807" spans="2:11" ht="14.5" x14ac:dyDescent="0.35">
      <c r="B807" s="59"/>
      <c r="E807" s="57"/>
      <c r="F807" s="53"/>
      <c r="G807" s="53"/>
      <c r="H807" s="53"/>
      <c r="I807" s="53"/>
      <c r="J807" s="53"/>
      <c r="K807" s="53"/>
    </row>
    <row r="808" spans="2:11" ht="14.5" x14ac:dyDescent="0.35">
      <c r="B808" s="59"/>
      <c r="E808" s="57"/>
      <c r="F808" s="53"/>
      <c r="G808" s="53"/>
      <c r="H808" s="53"/>
      <c r="I808" s="53"/>
      <c r="J808" s="53"/>
      <c r="K808" s="53"/>
    </row>
    <row r="809" spans="2:11" ht="14.5" x14ac:dyDescent="0.35">
      <c r="B809" s="59"/>
      <c r="E809" s="57"/>
      <c r="F809" s="53"/>
      <c r="G809" s="53"/>
      <c r="H809" s="53"/>
      <c r="I809" s="53"/>
      <c r="J809" s="53"/>
      <c r="K809" s="53"/>
    </row>
    <row r="810" spans="2:11" ht="14.5" x14ac:dyDescent="0.35">
      <c r="B810" s="59"/>
      <c r="E810" s="57"/>
      <c r="F810" s="53"/>
      <c r="G810" s="53"/>
      <c r="H810" s="53"/>
      <c r="I810" s="53"/>
      <c r="J810" s="53"/>
      <c r="K810" s="53"/>
    </row>
    <row r="811" spans="2:11" ht="14.5" x14ac:dyDescent="0.35">
      <c r="B811" s="59"/>
      <c r="E811" s="57"/>
      <c r="F811" s="53"/>
      <c r="G811" s="53"/>
      <c r="H811" s="53"/>
      <c r="I811" s="53"/>
      <c r="J811" s="53"/>
      <c r="K811" s="53"/>
    </row>
    <row r="812" spans="2:11" ht="14.5" x14ac:dyDescent="0.35">
      <c r="B812" s="59"/>
      <c r="E812" s="57"/>
      <c r="F812" s="53"/>
      <c r="G812" s="53"/>
      <c r="H812" s="53"/>
      <c r="I812" s="53"/>
      <c r="J812" s="53"/>
      <c r="K812" s="53"/>
    </row>
    <row r="813" spans="2:11" ht="14.5" x14ac:dyDescent="0.35">
      <c r="B813" s="59"/>
      <c r="E813" s="57"/>
      <c r="F813" s="53"/>
      <c r="G813" s="53"/>
      <c r="H813" s="53"/>
      <c r="I813" s="53"/>
      <c r="J813" s="53"/>
      <c r="K813" s="53"/>
    </row>
    <row r="814" spans="2:11" ht="14.5" x14ac:dyDescent="0.35">
      <c r="B814" s="59"/>
      <c r="E814" s="57"/>
      <c r="F814" s="53"/>
      <c r="G814" s="53"/>
      <c r="H814" s="53"/>
      <c r="I814" s="53"/>
      <c r="J814" s="53"/>
      <c r="K814" s="53"/>
    </row>
    <row r="815" spans="2:11" ht="14.5" x14ac:dyDescent="0.35">
      <c r="B815" s="59"/>
      <c r="E815" s="57"/>
      <c r="F815" s="53"/>
      <c r="G815" s="53"/>
      <c r="H815" s="53"/>
      <c r="I815" s="53"/>
      <c r="J815" s="53"/>
      <c r="K815" s="53"/>
    </row>
    <row r="816" spans="2:11" ht="14.5" x14ac:dyDescent="0.35">
      <c r="B816" s="59"/>
      <c r="E816" s="57"/>
      <c r="F816" s="53"/>
      <c r="G816" s="53"/>
      <c r="H816" s="53"/>
      <c r="I816" s="53"/>
      <c r="J816" s="53"/>
      <c r="K816" s="53"/>
    </row>
    <row r="817" spans="2:11" ht="14.5" x14ac:dyDescent="0.35">
      <c r="B817" s="59"/>
      <c r="E817" s="57"/>
      <c r="F817" s="53"/>
      <c r="G817" s="53"/>
      <c r="H817" s="53"/>
      <c r="I817" s="53"/>
      <c r="J817" s="53"/>
      <c r="K817" s="53"/>
    </row>
    <row r="818" spans="2:11" ht="14.5" x14ac:dyDescent="0.35">
      <c r="B818" s="59"/>
      <c r="E818" s="57"/>
      <c r="F818" s="53"/>
      <c r="G818" s="53"/>
      <c r="H818" s="53"/>
      <c r="I818" s="53"/>
      <c r="J818" s="53"/>
      <c r="K818" s="53"/>
    </row>
    <row r="819" spans="2:11" ht="14.5" x14ac:dyDescent="0.35">
      <c r="B819" s="59"/>
      <c r="E819" s="57"/>
      <c r="F819" s="53"/>
      <c r="G819" s="53"/>
      <c r="H819" s="53"/>
      <c r="I819" s="53"/>
      <c r="J819" s="53"/>
      <c r="K819" s="53"/>
    </row>
    <row r="820" spans="2:11" ht="14.5" x14ac:dyDescent="0.35">
      <c r="B820" s="59"/>
      <c r="E820" s="57"/>
      <c r="F820" s="53"/>
      <c r="G820" s="53"/>
      <c r="H820" s="53"/>
      <c r="I820" s="53"/>
      <c r="J820" s="53"/>
      <c r="K820" s="53"/>
    </row>
    <row r="821" spans="2:11" ht="14.5" x14ac:dyDescent="0.35">
      <c r="B821" s="59"/>
      <c r="E821" s="57"/>
      <c r="F821" s="53"/>
      <c r="G821" s="53"/>
      <c r="H821" s="53"/>
      <c r="I821" s="53"/>
      <c r="J821" s="53"/>
      <c r="K821" s="53"/>
    </row>
    <row r="822" spans="2:11" ht="14.5" x14ac:dyDescent="0.35">
      <c r="B822" s="59"/>
      <c r="E822" s="57"/>
      <c r="F822" s="53"/>
      <c r="G822" s="53"/>
      <c r="H822" s="53"/>
      <c r="I822" s="53"/>
      <c r="J822" s="53"/>
      <c r="K822" s="53"/>
    </row>
    <row r="823" spans="2:11" ht="14.5" x14ac:dyDescent="0.35">
      <c r="B823" s="59"/>
      <c r="E823" s="57"/>
      <c r="F823" s="53"/>
      <c r="G823" s="53"/>
      <c r="H823" s="53"/>
      <c r="I823" s="53"/>
      <c r="J823" s="53"/>
      <c r="K823" s="53"/>
    </row>
    <row r="824" spans="2:11" ht="14.5" x14ac:dyDescent="0.35">
      <c r="B824" s="59"/>
      <c r="E824" s="57"/>
      <c r="F824" s="53"/>
      <c r="G824" s="53"/>
      <c r="H824" s="53"/>
      <c r="I824" s="53"/>
      <c r="J824" s="53"/>
      <c r="K824" s="53"/>
    </row>
    <row r="825" spans="2:11" ht="14.5" x14ac:dyDescent="0.35">
      <c r="B825" s="59"/>
      <c r="E825" s="57"/>
      <c r="F825" s="53"/>
      <c r="G825" s="53"/>
      <c r="H825" s="53"/>
      <c r="I825" s="53"/>
      <c r="J825" s="53"/>
      <c r="K825" s="53"/>
    </row>
    <row r="826" spans="2:11" ht="14.5" x14ac:dyDescent="0.35">
      <c r="B826" s="59"/>
      <c r="E826" s="57"/>
      <c r="F826" s="53"/>
      <c r="G826" s="53"/>
      <c r="H826" s="53"/>
      <c r="I826" s="53"/>
      <c r="J826" s="53"/>
      <c r="K826" s="53"/>
    </row>
    <row r="827" spans="2:11" ht="14.5" x14ac:dyDescent="0.35">
      <c r="B827" s="59"/>
      <c r="E827" s="57"/>
      <c r="F827" s="53"/>
      <c r="G827" s="53"/>
      <c r="H827" s="53"/>
      <c r="I827" s="53"/>
      <c r="J827" s="53"/>
      <c r="K827" s="53"/>
    </row>
    <row r="828" spans="2:11" ht="14.5" x14ac:dyDescent="0.35">
      <c r="B828" s="59"/>
      <c r="E828" s="57"/>
      <c r="F828" s="53"/>
      <c r="G828" s="53"/>
      <c r="H828" s="53"/>
      <c r="I828" s="53"/>
      <c r="J828" s="53"/>
      <c r="K828" s="53"/>
    </row>
    <row r="829" spans="2:11" ht="14.5" x14ac:dyDescent="0.35">
      <c r="B829" s="59"/>
      <c r="E829" s="57"/>
      <c r="F829" s="53"/>
      <c r="G829" s="53"/>
      <c r="H829" s="53"/>
      <c r="I829" s="53"/>
      <c r="J829" s="53"/>
      <c r="K829" s="53"/>
    </row>
    <row r="830" spans="2:11" ht="14.5" x14ac:dyDescent="0.35">
      <c r="B830" s="59"/>
      <c r="E830" s="57"/>
      <c r="F830" s="53"/>
      <c r="G830" s="53"/>
      <c r="H830" s="53"/>
      <c r="I830" s="53"/>
      <c r="J830" s="53"/>
      <c r="K830" s="53"/>
    </row>
    <row r="831" spans="2:11" ht="14.5" x14ac:dyDescent="0.35">
      <c r="B831" s="59"/>
      <c r="E831" s="57"/>
      <c r="F831" s="53"/>
      <c r="G831" s="53"/>
      <c r="H831" s="53"/>
      <c r="I831" s="53"/>
      <c r="J831" s="53"/>
      <c r="K831" s="53"/>
    </row>
    <row r="832" spans="2:11" ht="14.5" x14ac:dyDescent="0.35">
      <c r="B832" s="59"/>
      <c r="E832" s="57"/>
      <c r="F832" s="53"/>
      <c r="G832" s="53"/>
      <c r="H832" s="53"/>
      <c r="I832" s="53"/>
      <c r="J832" s="53"/>
      <c r="K832" s="53"/>
    </row>
    <row r="833" spans="2:11" ht="14.5" x14ac:dyDescent="0.35">
      <c r="B833" s="59"/>
      <c r="E833" s="57"/>
      <c r="F833" s="53"/>
      <c r="G833" s="53"/>
      <c r="H833" s="53"/>
      <c r="I833" s="53"/>
      <c r="J833" s="53"/>
      <c r="K833" s="53"/>
    </row>
    <row r="834" spans="2:11" ht="14.5" x14ac:dyDescent="0.35">
      <c r="B834" s="59"/>
      <c r="E834" s="57"/>
      <c r="F834" s="53"/>
      <c r="G834" s="53"/>
      <c r="H834" s="53"/>
      <c r="I834" s="53"/>
      <c r="J834" s="53"/>
      <c r="K834" s="53"/>
    </row>
    <row r="835" spans="2:11" ht="14.5" x14ac:dyDescent="0.35">
      <c r="B835" s="59"/>
      <c r="E835" s="57"/>
      <c r="F835" s="53"/>
      <c r="G835" s="53"/>
      <c r="H835" s="53"/>
      <c r="I835" s="53"/>
      <c r="J835" s="53"/>
      <c r="K835" s="53"/>
    </row>
    <row r="836" spans="2:11" ht="14.5" x14ac:dyDescent="0.35">
      <c r="B836" s="59"/>
      <c r="E836" s="57"/>
      <c r="F836" s="53"/>
      <c r="G836" s="53"/>
      <c r="H836" s="53"/>
      <c r="I836" s="53"/>
      <c r="J836" s="53"/>
      <c r="K836" s="53"/>
    </row>
    <row r="837" spans="2:11" ht="14.5" x14ac:dyDescent="0.35">
      <c r="B837" s="59"/>
      <c r="E837" s="57"/>
      <c r="F837" s="53"/>
      <c r="G837" s="53"/>
      <c r="H837" s="53"/>
      <c r="I837" s="53"/>
      <c r="J837" s="53"/>
      <c r="K837" s="53"/>
    </row>
    <row r="838" spans="2:11" ht="14.5" x14ac:dyDescent="0.35">
      <c r="B838" s="59"/>
      <c r="E838" s="57"/>
      <c r="F838" s="53"/>
      <c r="G838" s="53"/>
      <c r="H838" s="53"/>
      <c r="I838" s="53"/>
      <c r="J838" s="53"/>
      <c r="K838" s="53"/>
    </row>
    <row r="839" spans="2:11" ht="14.5" x14ac:dyDescent="0.35">
      <c r="B839" s="59"/>
      <c r="E839" s="57"/>
      <c r="F839" s="53"/>
      <c r="G839" s="53"/>
      <c r="H839" s="53"/>
      <c r="I839" s="53"/>
      <c r="J839" s="53"/>
      <c r="K839" s="53"/>
    </row>
    <row r="840" spans="2:11" ht="14.5" x14ac:dyDescent="0.35">
      <c r="B840" s="59"/>
      <c r="E840" s="57"/>
      <c r="F840" s="53"/>
      <c r="G840" s="53"/>
      <c r="H840" s="53"/>
      <c r="I840" s="53"/>
      <c r="J840" s="53"/>
      <c r="K840" s="53"/>
    </row>
    <row r="841" spans="2:11" ht="14.5" x14ac:dyDescent="0.35">
      <c r="B841" s="59"/>
      <c r="E841" s="57"/>
      <c r="F841" s="53"/>
      <c r="G841" s="53"/>
      <c r="H841" s="53"/>
      <c r="I841" s="53"/>
      <c r="J841" s="53"/>
      <c r="K841" s="53"/>
    </row>
    <row r="842" spans="2:11" ht="14.5" x14ac:dyDescent="0.35">
      <c r="B842" s="59"/>
      <c r="E842" s="57"/>
      <c r="F842" s="53"/>
      <c r="G842" s="53"/>
      <c r="H842" s="53"/>
      <c r="I842" s="53"/>
      <c r="J842" s="53"/>
      <c r="K842" s="53"/>
    </row>
    <row r="843" spans="2:11" ht="14.5" x14ac:dyDescent="0.35">
      <c r="B843" s="59"/>
      <c r="E843" s="57"/>
      <c r="F843" s="53"/>
      <c r="G843" s="53"/>
      <c r="H843" s="53"/>
      <c r="I843" s="53"/>
      <c r="J843" s="53"/>
      <c r="K843" s="53"/>
    </row>
    <row r="844" spans="2:11" ht="14.5" x14ac:dyDescent="0.35">
      <c r="B844" s="59"/>
      <c r="E844" s="57"/>
      <c r="F844" s="53"/>
      <c r="G844" s="53"/>
      <c r="H844" s="53"/>
      <c r="I844" s="53"/>
      <c r="J844" s="53"/>
      <c r="K844" s="53"/>
    </row>
    <row r="845" spans="2:11" ht="14.5" x14ac:dyDescent="0.35">
      <c r="B845" s="59"/>
      <c r="E845" s="57"/>
      <c r="F845" s="53"/>
      <c r="G845" s="53"/>
      <c r="H845" s="53"/>
      <c r="I845" s="53"/>
      <c r="J845" s="53"/>
      <c r="K845" s="53"/>
    </row>
    <row r="846" spans="2:11" ht="14.5" x14ac:dyDescent="0.35">
      <c r="B846" s="59"/>
      <c r="E846" s="57"/>
      <c r="F846" s="53"/>
      <c r="G846" s="53"/>
      <c r="H846" s="53"/>
      <c r="I846" s="53"/>
      <c r="J846" s="53"/>
      <c r="K846" s="53"/>
    </row>
    <row r="847" spans="2:11" ht="14.5" x14ac:dyDescent="0.35">
      <c r="B847" s="59"/>
      <c r="E847" s="57"/>
      <c r="F847" s="53"/>
      <c r="G847" s="53"/>
      <c r="H847" s="53"/>
      <c r="I847" s="53"/>
      <c r="J847" s="53"/>
      <c r="K847" s="53"/>
    </row>
    <row r="848" spans="2:11" ht="14.5" x14ac:dyDescent="0.35">
      <c r="B848" s="59"/>
      <c r="E848" s="57"/>
      <c r="F848" s="53"/>
      <c r="G848" s="53"/>
      <c r="H848" s="53"/>
      <c r="I848" s="53"/>
      <c r="J848" s="53"/>
      <c r="K848" s="53"/>
    </row>
    <row r="849" spans="2:11" ht="14.5" x14ac:dyDescent="0.35">
      <c r="B849" s="59"/>
      <c r="E849" s="57"/>
      <c r="F849" s="53"/>
      <c r="G849" s="53"/>
      <c r="H849" s="53"/>
      <c r="I849" s="53"/>
      <c r="J849" s="53"/>
      <c r="K849" s="53"/>
    </row>
    <row r="850" spans="2:11" ht="14.5" x14ac:dyDescent="0.35">
      <c r="B850" s="59"/>
      <c r="E850" s="57"/>
      <c r="F850" s="53"/>
      <c r="G850" s="53"/>
      <c r="H850" s="53"/>
      <c r="I850" s="53"/>
      <c r="J850" s="53"/>
      <c r="K850" s="53"/>
    </row>
    <row r="851" spans="2:11" ht="14.5" x14ac:dyDescent="0.35">
      <c r="B851" s="59"/>
      <c r="E851" s="57"/>
      <c r="F851" s="53"/>
      <c r="G851" s="53"/>
      <c r="H851" s="53"/>
      <c r="I851" s="53"/>
      <c r="J851" s="53"/>
      <c r="K851" s="53"/>
    </row>
    <row r="852" spans="2:11" ht="14.5" x14ac:dyDescent="0.35">
      <c r="B852" s="59"/>
      <c r="E852" s="57"/>
      <c r="F852" s="53"/>
      <c r="G852" s="53"/>
      <c r="H852" s="53"/>
      <c r="I852" s="53"/>
      <c r="J852" s="53"/>
      <c r="K852" s="53"/>
    </row>
    <row r="853" spans="2:11" ht="14.5" x14ac:dyDescent="0.35">
      <c r="B853" s="59"/>
      <c r="E853" s="57"/>
      <c r="F853" s="53"/>
      <c r="G853" s="53"/>
      <c r="H853" s="53"/>
      <c r="I853" s="53"/>
      <c r="J853" s="53"/>
      <c r="K853" s="53"/>
    </row>
    <row r="854" spans="2:11" ht="14.5" x14ac:dyDescent="0.35">
      <c r="B854" s="59"/>
      <c r="E854" s="57"/>
      <c r="F854" s="53"/>
      <c r="G854" s="53"/>
      <c r="H854" s="53"/>
      <c r="I854" s="53"/>
      <c r="J854" s="53"/>
      <c r="K854" s="53"/>
    </row>
    <row r="855" spans="2:11" ht="14.5" x14ac:dyDescent="0.35">
      <c r="B855" s="59"/>
      <c r="E855" s="57"/>
      <c r="F855" s="53"/>
      <c r="G855" s="53"/>
      <c r="H855" s="53"/>
      <c r="I855" s="53"/>
      <c r="J855" s="53"/>
      <c r="K855" s="53"/>
    </row>
    <row r="856" spans="2:11" ht="14.5" x14ac:dyDescent="0.35">
      <c r="B856" s="59"/>
      <c r="E856" s="57"/>
      <c r="F856" s="53"/>
      <c r="G856" s="53"/>
      <c r="H856" s="53"/>
      <c r="I856" s="53"/>
      <c r="J856" s="53"/>
      <c r="K856" s="53"/>
    </row>
    <row r="857" spans="2:11" ht="14.5" x14ac:dyDescent="0.35">
      <c r="B857" s="59"/>
      <c r="E857" s="57"/>
      <c r="F857" s="53"/>
      <c r="G857" s="53"/>
      <c r="H857" s="53"/>
      <c r="I857" s="53"/>
      <c r="J857" s="53"/>
      <c r="K857" s="53"/>
    </row>
    <row r="858" spans="2:11" ht="14.5" x14ac:dyDescent="0.35">
      <c r="B858" s="59"/>
      <c r="E858" s="57"/>
      <c r="F858" s="53"/>
      <c r="G858" s="53"/>
      <c r="H858" s="53"/>
      <c r="I858" s="53"/>
      <c r="J858" s="53"/>
      <c r="K858" s="53"/>
    </row>
    <row r="859" spans="2:11" ht="14.5" x14ac:dyDescent="0.35">
      <c r="B859" s="59"/>
      <c r="E859" s="57"/>
      <c r="F859" s="53"/>
      <c r="G859" s="53"/>
      <c r="H859" s="53"/>
      <c r="I859" s="53"/>
      <c r="J859" s="53"/>
      <c r="K859" s="53"/>
    </row>
    <row r="860" spans="2:11" ht="14.5" x14ac:dyDescent="0.35">
      <c r="B860" s="59"/>
      <c r="E860" s="57"/>
      <c r="F860" s="53"/>
      <c r="G860" s="53"/>
      <c r="H860" s="53"/>
      <c r="I860" s="53"/>
      <c r="J860" s="53"/>
      <c r="K860" s="53"/>
    </row>
    <row r="861" spans="2:11" ht="14.5" x14ac:dyDescent="0.35">
      <c r="B861" s="59"/>
      <c r="E861" s="57"/>
      <c r="F861" s="53"/>
      <c r="G861" s="53"/>
      <c r="H861" s="53"/>
      <c r="I861" s="53"/>
      <c r="J861" s="53"/>
      <c r="K861" s="53"/>
    </row>
    <row r="862" spans="2:11" ht="14.5" x14ac:dyDescent="0.35">
      <c r="B862" s="59"/>
      <c r="E862" s="57"/>
      <c r="F862" s="53"/>
      <c r="G862" s="53"/>
      <c r="H862" s="53"/>
      <c r="I862" s="53"/>
      <c r="J862" s="53"/>
      <c r="K862" s="53"/>
    </row>
    <row r="863" spans="2:11" ht="14.5" x14ac:dyDescent="0.35">
      <c r="B863" s="59"/>
      <c r="E863" s="57"/>
      <c r="F863" s="53"/>
      <c r="G863" s="53"/>
      <c r="H863" s="53"/>
      <c r="I863" s="53"/>
      <c r="J863" s="53"/>
      <c r="K863" s="53"/>
    </row>
    <row r="864" spans="2:11" ht="14.5" x14ac:dyDescent="0.35">
      <c r="B864" s="59"/>
      <c r="E864" s="57"/>
      <c r="F864" s="53"/>
      <c r="G864" s="53"/>
      <c r="H864" s="53"/>
      <c r="I864" s="53"/>
      <c r="J864" s="53"/>
      <c r="K864" s="53"/>
    </row>
    <row r="865" spans="2:11" ht="14.5" x14ac:dyDescent="0.35">
      <c r="B865" s="59"/>
      <c r="E865" s="57"/>
      <c r="F865" s="53"/>
      <c r="G865" s="53"/>
      <c r="H865" s="53"/>
      <c r="I865" s="53"/>
      <c r="J865" s="53"/>
      <c r="K865" s="53"/>
    </row>
    <row r="866" spans="2:11" ht="14.5" x14ac:dyDescent="0.35">
      <c r="B866" s="59"/>
      <c r="E866" s="57"/>
      <c r="F866" s="53"/>
      <c r="G866" s="53"/>
      <c r="H866" s="53"/>
      <c r="I866" s="53"/>
      <c r="J866" s="53"/>
      <c r="K866" s="53"/>
    </row>
    <row r="867" spans="2:11" ht="14.5" x14ac:dyDescent="0.35">
      <c r="B867" s="59"/>
      <c r="E867" s="57"/>
      <c r="F867" s="53"/>
      <c r="G867" s="53"/>
      <c r="H867" s="53"/>
      <c r="I867" s="53"/>
      <c r="J867" s="53"/>
      <c r="K867" s="53"/>
    </row>
    <row r="868" spans="2:11" ht="14.5" x14ac:dyDescent="0.35">
      <c r="B868" s="59"/>
      <c r="E868" s="57"/>
      <c r="F868" s="53"/>
      <c r="G868" s="53"/>
      <c r="H868" s="53"/>
      <c r="I868" s="53"/>
      <c r="J868" s="53"/>
      <c r="K868" s="53"/>
    </row>
    <row r="869" spans="2:11" ht="14.5" x14ac:dyDescent="0.35">
      <c r="B869" s="59"/>
      <c r="E869" s="57"/>
      <c r="F869" s="53"/>
      <c r="G869" s="53"/>
      <c r="H869" s="53"/>
      <c r="I869" s="53"/>
      <c r="J869" s="53"/>
      <c r="K869" s="53"/>
    </row>
    <row r="870" spans="2:11" ht="14.5" x14ac:dyDescent="0.35">
      <c r="B870" s="59"/>
      <c r="E870" s="57"/>
      <c r="F870" s="53"/>
      <c r="G870" s="53"/>
      <c r="H870" s="53"/>
      <c r="I870" s="53"/>
      <c r="J870" s="53"/>
      <c r="K870" s="53"/>
    </row>
    <row r="871" spans="2:11" ht="14.5" x14ac:dyDescent="0.35">
      <c r="B871" s="59"/>
      <c r="E871" s="57"/>
      <c r="F871" s="53"/>
      <c r="G871" s="53"/>
      <c r="H871" s="53"/>
      <c r="I871" s="53"/>
      <c r="J871" s="53"/>
      <c r="K871" s="53"/>
    </row>
    <row r="872" spans="2:11" ht="14.5" x14ac:dyDescent="0.35">
      <c r="B872" s="59"/>
      <c r="E872" s="57"/>
      <c r="F872" s="53"/>
      <c r="G872" s="53"/>
      <c r="H872" s="53"/>
      <c r="I872" s="53"/>
      <c r="J872" s="53"/>
      <c r="K872" s="53"/>
    </row>
    <row r="873" spans="2:11" ht="14.5" x14ac:dyDescent="0.35">
      <c r="B873" s="59"/>
      <c r="E873" s="57"/>
      <c r="F873" s="53"/>
      <c r="G873" s="53"/>
      <c r="H873" s="53"/>
      <c r="I873" s="53"/>
      <c r="J873" s="53"/>
      <c r="K873" s="53"/>
    </row>
    <row r="874" spans="2:11" ht="14.5" x14ac:dyDescent="0.35">
      <c r="B874" s="59"/>
      <c r="E874" s="57"/>
      <c r="F874" s="53"/>
      <c r="G874" s="53"/>
      <c r="H874" s="53"/>
      <c r="I874" s="53"/>
      <c r="J874" s="53"/>
      <c r="K874" s="53"/>
    </row>
    <row r="875" spans="2:11" ht="14.5" x14ac:dyDescent="0.35">
      <c r="B875" s="59"/>
      <c r="E875" s="57"/>
      <c r="F875" s="53"/>
      <c r="G875" s="53"/>
      <c r="H875" s="53"/>
      <c r="I875" s="53"/>
      <c r="J875" s="53"/>
      <c r="K875" s="53"/>
    </row>
    <row r="876" spans="2:11" ht="14.5" x14ac:dyDescent="0.35">
      <c r="B876" s="59"/>
      <c r="E876" s="57"/>
      <c r="F876" s="53"/>
      <c r="G876" s="53"/>
      <c r="H876" s="53"/>
      <c r="I876" s="53"/>
      <c r="J876" s="53"/>
      <c r="K876" s="53"/>
    </row>
    <row r="877" spans="2:11" ht="14.5" x14ac:dyDescent="0.35">
      <c r="B877" s="59"/>
      <c r="E877" s="57"/>
      <c r="F877" s="53"/>
      <c r="G877" s="53"/>
      <c r="H877" s="53"/>
      <c r="I877" s="53"/>
      <c r="J877" s="53"/>
      <c r="K877" s="53"/>
    </row>
    <row r="878" spans="2:11" ht="14.5" x14ac:dyDescent="0.35">
      <c r="B878" s="59"/>
      <c r="E878" s="57"/>
      <c r="F878" s="53"/>
      <c r="G878" s="53"/>
      <c r="H878" s="53"/>
      <c r="I878" s="53"/>
      <c r="J878" s="53"/>
      <c r="K878" s="53"/>
    </row>
    <row r="879" spans="2:11" ht="14.5" x14ac:dyDescent="0.35">
      <c r="B879" s="59"/>
      <c r="E879" s="57"/>
      <c r="F879" s="53"/>
      <c r="G879" s="53"/>
      <c r="H879" s="53"/>
      <c r="I879" s="53"/>
      <c r="J879" s="53"/>
      <c r="K879" s="53"/>
    </row>
    <row r="880" spans="2:11" ht="14.5" x14ac:dyDescent="0.35">
      <c r="B880" s="59"/>
      <c r="E880" s="57"/>
      <c r="F880" s="53"/>
      <c r="G880" s="53"/>
      <c r="H880" s="53"/>
      <c r="I880" s="53"/>
      <c r="J880" s="53"/>
      <c r="K880" s="53"/>
    </row>
    <row r="881" spans="2:11" ht="14.5" x14ac:dyDescent="0.35">
      <c r="B881" s="59"/>
      <c r="E881" s="57"/>
      <c r="F881" s="53"/>
      <c r="G881" s="53"/>
      <c r="H881" s="53"/>
      <c r="I881" s="53"/>
      <c r="J881" s="53"/>
      <c r="K881" s="53"/>
    </row>
    <row r="882" spans="2:11" ht="14.5" x14ac:dyDescent="0.35">
      <c r="B882" s="59"/>
      <c r="E882" s="57"/>
      <c r="F882" s="53"/>
      <c r="G882" s="53"/>
      <c r="H882" s="53"/>
      <c r="I882" s="53"/>
      <c r="J882" s="53"/>
      <c r="K882" s="53"/>
    </row>
    <row r="883" spans="2:11" ht="14.5" x14ac:dyDescent="0.35">
      <c r="B883" s="59"/>
      <c r="E883" s="57"/>
      <c r="F883" s="53"/>
      <c r="G883" s="53"/>
      <c r="H883" s="53"/>
      <c r="I883" s="53"/>
      <c r="J883" s="53"/>
      <c r="K883" s="53"/>
    </row>
    <row r="884" spans="2:11" ht="14.5" x14ac:dyDescent="0.35">
      <c r="B884" s="59"/>
      <c r="E884" s="57"/>
      <c r="F884" s="53"/>
      <c r="G884" s="53"/>
      <c r="H884" s="53"/>
      <c r="I884" s="53"/>
      <c r="J884" s="53"/>
      <c r="K884" s="53"/>
    </row>
    <row r="885" spans="2:11" ht="14.5" x14ac:dyDescent="0.35">
      <c r="B885" s="59"/>
      <c r="E885" s="57"/>
      <c r="F885" s="53"/>
      <c r="G885" s="53"/>
      <c r="H885" s="53"/>
      <c r="I885" s="53"/>
      <c r="J885" s="53"/>
      <c r="K885" s="53"/>
    </row>
    <row r="886" spans="2:11" ht="14.5" x14ac:dyDescent="0.35">
      <c r="B886" s="59"/>
      <c r="E886" s="57"/>
      <c r="F886" s="53"/>
      <c r="G886" s="53"/>
      <c r="H886" s="53"/>
      <c r="I886" s="53"/>
      <c r="J886" s="53"/>
      <c r="K886" s="53"/>
    </row>
    <row r="887" spans="2:11" ht="14.5" x14ac:dyDescent="0.35">
      <c r="B887" s="59"/>
      <c r="E887" s="57"/>
      <c r="F887" s="53"/>
      <c r="G887" s="53"/>
      <c r="H887" s="53"/>
      <c r="I887" s="53"/>
      <c r="J887" s="53"/>
      <c r="K887" s="53"/>
    </row>
    <row r="888" spans="2:11" ht="14.5" x14ac:dyDescent="0.35">
      <c r="B888" s="59"/>
      <c r="E888" s="57"/>
      <c r="F888" s="53"/>
      <c r="G888" s="53"/>
      <c r="H888" s="53"/>
      <c r="I888" s="53"/>
      <c r="J888" s="53"/>
      <c r="K888" s="53"/>
    </row>
    <row r="889" spans="2:11" ht="14.5" x14ac:dyDescent="0.35">
      <c r="B889" s="59"/>
      <c r="E889" s="57"/>
      <c r="F889" s="53"/>
      <c r="G889" s="53"/>
      <c r="H889" s="53"/>
      <c r="I889" s="53"/>
      <c r="J889" s="53"/>
      <c r="K889" s="53"/>
    </row>
    <row r="890" spans="2:11" ht="14.5" x14ac:dyDescent="0.35">
      <c r="B890" s="59"/>
      <c r="E890" s="57"/>
      <c r="F890" s="53"/>
      <c r="G890" s="53"/>
      <c r="H890" s="53"/>
      <c r="I890" s="53"/>
      <c r="J890" s="53"/>
      <c r="K890" s="53"/>
    </row>
    <row r="891" spans="2:11" ht="14.5" x14ac:dyDescent="0.35">
      <c r="B891" s="59"/>
      <c r="E891" s="57"/>
      <c r="F891" s="53"/>
      <c r="G891" s="53"/>
      <c r="H891" s="53"/>
      <c r="I891" s="53"/>
      <c r="J891" s="53"/>
      <c r="K891" s="53"/>
    </row>
    <row r="892" spans="2:11" ht="14.5" x14ac:dyDescent="0.35">
      <c r="B892" s="59"/>
      <c r="E892" s="57"/>
      <c r="F892" s="53"/>
      <c r="G892" s="53"/>
      <c r="H892" s="53"/>
      <c r="I892" s="53"/>
      <c r="J892" s="53"/>
      <c r="K892" s="53"/>
    </row>
    <row r="893" spans="2:11" ht="14.5" x14ac:dyDescent="0.35">
      <c r="B893" s="59"/>
      <c r="E893" s="57"/>
      <c r="F893" s="53"/>
      <c r="G893" s="53"/>
      <c r="H893" s="53"/>
      <c r="I893" s="53"/>
      <c r="J893" s="53"/>
      <c r="K893" s="53"/>
    </row>
    <row r="894" spans="2:11" ht="14.5" x14ac:dyDescent="0.35">
      <c r="B894" s="59"/>
      <c r="E894" s="57"/>
      <c r="F894" s="53"/>
      <c r="G894" s="53"/>
      <c r="H894" s="53"/>
      <c r="I894" s="53"/>
      <c r="J894" s="53"/>
      <c r="K894" s="53"/>
    </row>
    <row r="895" spans="2:11" ht="14.5" x14ac:dyDescent="0.35">
      <c r="B895" s="59"/>
      <c r="E895" s="57"/>
      <c r="F895" s="53"/>
      <c r="G895" s="53"/>
      <c r="H895" s="53"/>
      <c r="I895" s="53"/>
      <c r="J895" s="53"/>
      <c r="K895" s="53"/>
    </row>
    <row r="896" spans="2:11" ht="14.5" x14ac:dyDescent="0.35">
      <c r="B896" s="59"/>
      <c r="E896" s="57"/>
      <c r="F896" s="53"/>
      <c r="G896" s="53"/>
      <c r="H896" s="53"/>
      <c r="I896" s="53"/>
      <c r="J896" s="53"/>
      <c r="K896" s="53"/>
    </row>
    <row r="897" spans="2:11" ht="14.5" x14ac:dyDescent="0.35">
      <c r="B897" s="59"/>
      <c r="E897" s="57"/>
      <c r="F897" s="53"/>
      <c r="G897" s="53"/>
      <c r="H897" s="53"/>
      <c r="I897" s="53"/>
      <c r="J897" s="53"/>
      <c r="K897" s="53"/>
    </row>
    <row r="898" spans="2:11" ht="14.5" x14ac:dyDescent="0.35">
      <c r="B898" s="59"/>
      <c r="E898" s="57"/>
      <c r="F898" s="53"/>
      <c r="G898" s="53"/>
      <c r="H898" s="53"/>
      <c r="I898" s="53"/>
      <c r="J898" s="53"/>
      <c r="K898" s="53"/>
    </row>
    <row r="899" spans="2:11" ht="14.5" x14ac:dyDescent="0.35">
      <c r="B899" s="59"/>
      <c r="E899" s="57"/>
      <c r="F899" s="53"/>
      <c r="G899" s="53"/>
      <c r="H899" s="53"/>
      <c r="I899" s="53"/>
      <c r="J899" s="53"/>
      <c r="K899" s="53"/>
    </row>
    <row r="900" spans="2:11" ht="14.5" x14ac:dyDescent="0.35">
      <c r="B900" s="59"/>
      <c r="E900" s="57"/>
      <c r="F900" s="53"/>
      <c r="G900" s="53"/>
      <c r="H900" s="53"/>
      <c r="I900" s="53"/>
      <c r="J900" s="53"/>
      <c r="K900" s="53"/>
    </row>
    <row r="901" spans="2:11" ht="14.5" x14ac:dyDescent="0.35">
      <c r="B901" s="59"/>
      <c r="E901" s="57"/>
      <c r="F901" s="53"/>
      <c r="G901" s="53"/>
      <c r="H901" s="53"/>
      <c r="I901" s="53"/>
      <c r="J901" s="53"/>
      <c r="K901" s="53"/>
    </row>
    <row r="902" spans="2:11" ht="14.5" x14ac:dyDescent="0.35">
      <c r="B902" s="59"/>
      <c r="E902" s="57"/>
      <c r="F902" s="53"/>
      <c r="G902" s="53"/>
      <c r="H902" s="53"/>
      <c r="I902" s="53"/>
      <c r="J902" s="53"/>
      <c r="K902" s="53"/>
    </row>
    <row r="903" spans="2:11" ht="14.5" x14ac:dyDescent="0.35">
      <c r="B903" s="59"/>
      <c r="E903" s="57"/>
      <c r="F903" s="53"/>
      <c r="G903" s="53"/>
      <c r="H903" s="53"/>
      <c r="I903" s="53"/>
      <c r="J903" s="53"/>
      <c r="K903" s="53"/>
    </row>
    <row r="904" spans="2:11" ht="14.5" x14ac:dyDescent="0.35">
      <c r="B904" s="59"/>
      <c r="E904" s="57"/>
      <c r="F904" s="53"/>
      <c r="G904" s="53"/>
      <c r="H904" s="53"/>
      <c r="I904" s="53"/>
      <c r="J904" s="53"/>
      <c r="K904" s="53"/>
    </row>
    <row r="905" spans="2:11" ht="14.5" x14ac:dyDescent="0.35">
      <c r="B905" s="59"/>
      <c r="E905" s="57"/>
      <c r="F905" s="53"/>
      <c r="G905" s="53"/>
      <c r="H905" s="53"/>
      <c r="I905" s="53"/>
      <c r="J905" s="53"/>
      <c r="K905" s="53"/>
    </row>
    <row r="906" spans="2:11" ht="14.5" x14ac:dyDescent="0.35">
      <c r="B906" s="59"/>
      <c r="E906" s="57"/>
      <c r="F906" s="53"/>
      <c r="G906" s="53"/>
      <c r="H906" s="53"/>
      <c r="I906" s="53"/>
      <c r="J906" s="53"/>
      <c r="K906" s="53"/>
    </row>
    <row r="907" spans="2:11" ht="14.5" x14ac:dyDescent="0.35">
      <c r="B907" s="59"/>
      <c r="E907" s="57"/>
      <c r="F907" s="53"/>
      <c r="G907" s="53"/>
      <c r="H907" s="53"/>
      <c r="I907" s="53"/>
      <c r="J907" s="53"/>
      <c r="K907" s="53"/>
    </row>
    <row r="908" spans="2:11" ht="14.5" x14ac:dyDescent="0.35">
      <c r="B908" s="59"/>
      <c r="E908" s="57"/>
      <c r="F908" s="53"/>
      <c r="G908" s="53"/>
      <c r="H908" s="53"/>
      <c r="I908" s="53"/>
      <c r="J908" s="53"/>
      <c r="K908" s="53"/>
    </row>
    <row r="909" spans="2:11" ht="14.5" x14ac:dyDescent="0.35">
      <c r="B909" s="59"/>
      <c r="E909" s="57"/>
      <c r="F909" s="53"/>
      <c r="G909" s="53"/>
      <c r="H909" s="53"/>
      <c r="I909" s="53"/>
      <c r="J909" s="53"/>
      <c r="K909" s="53"/>
    </row>
    <row r="910" spans="2:11" ht="14.5" x14ac:dyDescent="0.35">
      <c r="B910" s="59"/>
      <c r="E910" s="57"/>
      <c r="F910" s="53"/>
      <c r="G910" s="53"/>
      <c r="H910" s="53"/>
      <c r="I910" s="53"/>
      <c r="J910" s="53"/>
      <c r="K910" s="53"/>
    </row>
    <row r="911" spans="2:11" ht="14.5" x14ac:dyDescent="0.35">
      <c r="B911" s="59"/>
      <c r="E911" s="57"/>
      <c r="F911" s="53"/>
      <c r="G911" s="53"/>
      <c r="H911" s="53"/>
      <c r="I911" s="53"/>
      <c r="J911" s="53"/>
      <c r="K911" s="53"/>
    </row>
    <row r="912" spans="2:11" ht="14.5" x14ac:dyDescent="0.35">
      <c r="B912" s="59"/>
      <c r="E912" s="57"/>
      <c r="F912" s="53"/>
      <c r="G912" s="53"/>
      <c r="H912" s="53"/>
      <c r="I912" s="53"/>
      <c r="J912" s="53"/>
      <c r="K912" s="53"/>
    </row>
    <row r="913" spans="2:11" ht="14.5" x14ac:dyDescent="0.35">
      <c r="B913" s="59"/>
      <c r="E913" s="57"/>
      <c r="F913" s="53"/>
      <c r="G913" s="53"/>
      <c r="H913" s="53"/>
      <c r="I913" s="53"/>
      <c r="J913" s="53"/>
      <c r="K913" s="53"/>
    </row>
    <row r="914" spans="2:11" ht="14.5" x14ac:dyDescent="0.35">
      <c r="B914" s="59"/>
      <c r="E914" s="57"/>
      <c r="F914" s="53"/>
      <c r="G914" s="53"/>
      <c r="H914" s="53"/>
      <c r="I914" s="53"/>
      <c r="J914" s="53"/>
      <c r="K914" s="53"/>
    </row>
    <row r="915" spans="2:11" ht="14.5" x14ac:dyDescent="0.35">
      <c r="B915" s="59"/>
      <c r="E915" s="57"/>
      <c r="F915" s="53"/>
      <c r="G915" s="53"/>
      <c r="H915" s="53"/>
      <c r="I915" s="53"/>
      <c r="J915" s="53"/>
      <c r="K915" s="53"/>
    </row>
    <row r="916" spans="2:11" ht="14.5" x14ac:dyDescent="0.35">
      <c r="B916" s="59"/>
      <c r="E916" s="57"/>
      <c r="F916" s="53"/>
      <c r="G916" s="53"/>
      <c r="H916" s="53"/>
      <c r="I916" s="53"/>
      <c r="J916" s="53"/>
      <c r="K916" s="53"/>
    </row>
    <row r="917" spans="2:11" ht="14.5" x14ac:dyDescent="0.35">
      <c r="B917" s="59"/>
      <c r="E917" s="57"/>
      <c r="F917" s="53"/>
      <c r="G917" s="53"/>
      <c r="H917" s="53"/>
      <c r="I917" s="53"/>
      <c r="J917" s="53"/>
      <c r="K917" s="53"/>
    </row>
    <row r="918" spans="2:11" ht="14.5" x14ac:dyDescent="0.35">
      <c r="B918" s="59"/>
      <c r="E918" s="57"/>
      <c r="F918" s="53"/>
      <c r="G918" s="53"/>
      <c r="H918" s="53"/>
      <c r="I918" s="53"/>
      <c r="J918" s="53"/>
      <c r="K918" s="53"/>
    </row>
    <row r="919" spans="2:11" ht="14.5" x14ac:dyDescent="0.35">
      <c r="B919" s="59"/>
      <c r="E919" s="57"/>
      <c r="F919" s="53"/>
      <c r="G919" s="53"/>
      <c r="H919" s="53"/>
      <c r="I919" s="53"/>
      <c r="J919" s="53"/>
      <c r="K919" s="53"/>
    </row>
    <row r="920" spans="2:11" ht="14.5" x14ac:dyDescent="0.35">
      <c r="B920" s="59"/>
      <c r="E920" s="57"/>
      <c r="F920" s="53"/>
      <c r="G920" s="53"/>
      <c r="H920" s="53"/>
      <c r="I920" s="53"/>
      <c r="J920" s="53"/>
      <c r="K920" s="53"/>
    </row>
    <row r="921" spans="2:11" ht="14.5" x14ac:dyDescent="0.35">
      <c r="B921" s="59"/>
      <c r="E921" s="57"/>
      <c r="F921" s="53"/>
      <c r="G921" s="53"/>
      <c r="H921" s="53"/>
      <c r="I921" s="53"/>
      <c r="J921" s="53"/>
      <c r="K921" s="53"/>
    </row>
    <row r="922" spans="2:11" ht="14.5" x14ac:dyDescent="0.35">
      <c r="B922" s="59"/>
      <c r="E922" s="57"/>
      <c r="F922" s="53"/>
      <c r="G922" s="53"/>
      <c r="H922" s="53"/>
      <c r="I922" s="53"/>
      <c r="J922" s="53"/>
      <c r="K922" s="53"/>
    </row>
    <row r="923" spans="2:11" ht="14.5" x14ac:dyDescent="0.35">
      <c r="B923" s="59"/>
      <c r="E923" s="57"/>
      <c r="F923" s="53"/>
      <c r="G923" s="53"/>
      <c r="H923" s="53"/>
      <c r="I923" s="53"/>
      <c r="J923" s="53"/>
      <c r="K923" s="53"/>
    </row>
    <row r="924" spans="2:11" ht="14.5" x14ac:dyDescent="0.35">
      <c r="B924" s="59"/>
      <c r="E924" s="57"/>
      <c r="F924" s="53"/>
      <c r="G924" s="53"/>
      <c r="H924" s="53"/>
      <c r="I924" s="53"/>
      <c r="J924" s="53"/>
      <c r="K924" s="53"/>
    </row>
    <row r="925" spans="2:11" ht="14.5" x14ac:dyDescent="0.35">
      <c r="B925" s="59"/>
      <c r="E925" s="57"/>
      <c r="F925" s="53"/>
      <c r="G925" s="53"/>
      <c r="H925" s="53"/>
      <c r="I925" s="53"/>
      <c r="J925" s="53"/>
      <c r="K925" s="53"/>
    </row>
    <row r="926" spans="2:11" ht="14.5" x14ac:dyDescent="0.35">
      <c r="B926" s="59"/>
      <c r="E926" s="57"/>
      <c r="F926" s="53"/>
      <c r="G926" s="53"/>
      <c r="H926" s="53"/>
      <c r="I926" s="53"/>
      <c r="J926" s="53"/>
      <c r="K926" s="53"/>
    </row>
    <row r="927" spans="2:11" ht="14.5" x14ac:dyDescent="0.35">
      <c r="B927" s="59"/>
      <c r="E927" s="57"/>
      <c r="F927" s="53"/>
      <c r="G927" s="53"/>
      <c r="H927" s="53"/>
      <c r="I927" s="53"/>
      <c r="J927" s="53"/>
      <c r="K927" s="53"/>
    </row>
    <row r="928" spans="2:11" ht="14.5" x14ac:dyDescent="0.35">
      <c r="B928" s="59"/>
      <c r="E928" s="57"/>
      <c r="F928" s="53"/>
      <c r="G928" s="53"/>
      <c r="H928" s="53"/>
      <c r="I928" s="53"/>
      <c r="J928" s="53"/>
      <c r="K928" s="53"/>
    </row>
    <row r="929" spans="2:11" ht="14.5" x14ac:dyDescent="0.35">
      <c r="B929" s="59"/>
      <c r="E929" s="57"/>
      <c r="F929" s="53"/>
      <c r="G929" s="53"/>
      <c r="H929" s="53"/>
      <c r="I929" s="53"/>
      <c r="J929" s="53"/>
      <c r="K929" s="53"/>
    </row>
    <row r="930" spans="2:11" ht="14.5" x14ac:dyDescent="0.35">
      <c r="B930" s="59"/>
      <c r="E930" s="57"/>
      <c r="F930" s="53"/>
      <c r="G930" s="53"/>
      <c r="H930" s="53"/>
      <c r="I930" s="53"/>
      <c r="J930" s="53"/>
      <c r="K930" s="53"/>
    </row>
    <row r="931" spans="2:11" ht="14.5" x14ac:dyDescent="0.35">
      <c r="B931" s="59"/>
      <c r="E931" s="57"/>
      <c r="F931" s="53"/>
      <c r="G931" s="53"/>
      <c r="H931" s="53"/>
      <c r="I931" s="53"/>
      <c r="J931" s="53"/>
      <c r="K931" s="53"/>
    </row>
    <row r="932" spans="2:11" ht="14.5" x14ac:dyDescent="0.35">
      <c r="B932" s="59"/>
      <c r="E932" s="57"/>
      <c r="F932" s="53"/>
      <c r="G932" s="53"/>
      <c r="H932" s="53"/>
      <c r="I932" s="53"/>
      <c r="J932" s="53"/>
      <c r="K932" s="53"/>
    </row>
    <row r="933" spans="2:11" ht="14.5" x14ac:dyDescent="0.35">
      <c r="B933" s="59"/>
      <c r="E933" s="57"/>
      <c r="F933" s="53"/>
      <c r="G933" s="53"/>
      <c r="H933" s="53"/>
      <c r="I933" s="53"/>
      <c r="J933" s="53"/>
      <c r="K933" s="53"/>
    </row>
    <row r="934" spans="2:11" ht="14.5" x14ac:dyDescent="0.35">
      <c r="B934" s="59"/>
      <c r="E934" s="57"/>
      <c r="F934" s="53"/>
      <c r="G934" s="53"/>
      <c r="H934" s="53"/>
      <c r="I934" s="53"/>
      <c r="J934" s="53"/>
      <c r="K934" s="53"/>
    </row>
    <row r="935" spans="2:11" ht="14.5" x14ac:dyDescent="0.35">
      <c r="B935" s="59"/>
      <c r="E935" s="57"/>
      <c r="F935" s="53"/>
      <c r="G935" s="53"/>
      <c r="H935" s="53"/>
      <c r="I935" s="53"/>
      <c r="J935" s="53"/>
      <c r="K935" s="53"/>
    </row>
    <row r="936" spans="2:11" ht="14.5" x14ac:dyDescent="0.35">
      <c r="B936" s="59"/>
      <c r="E936" s="57"/>
      <c r="F936" s="53"/>
      <c r="G936" s="53"/>
      <c r="H936" s="53"/>
      <c r="I936" s="53"/>
      <c r="J936" s="53"/>
      <c r="K936" s="53"/>
    </row>
    <row r="937" spans="2:11" ht="14.5" x14ac:dyDescent="0.35">
      <c r="B937" s="59"/>
      <c r="E937" s="57"/>
      <c r="F937" s="53"/>
      <c r="G937" s="53"/>
      <c r="H937" s="53"/>
      <c r="I937" s="53"/>
      <c r="J937" s="53"/>
      <c r="K937" s="53"/>
    </row>
    <row r="938" spans="2:11" ht="14.5" x14ac:dyDescent="0.35">
      <c r="B938" s="59"/>
      <c r="E938" s="57"/>
      <c r="F938" s="53"/>
      <c r="G938" s="53"/>
      <c r="H938" s="53"/>
      <c r="I938" s="53"/>
      <c r="J938" s="53"/>
      <c r="K938" s="53"/>
    </row>
    <row r="939" spans="2:11" ht="14.5" x14ac:dyDescent="0.35">
      <c r="B939" s="59"/>
      <c r="E939" s="57"/>
      <c r="F939" s="53"/>
      <c r="G939" s="53"/>
      <c r="H939" s="53"/>
      <c r="I939" s="53"/>
      <c r="J939" s="53"/>
      <c r="K939" s="53"/>
    </row>
    <row r="940" spans="2:11" ht="14.5" x14ac:dyDescent="0.35">
      <c r="B940" s="59"/>
      <c r="E940" s="57"/>
      <c r="F940" s="53"/>
      <c r="G940" s="53"/>
      <c r="H940" s="53"/>
      <c r="I940" s="53"/>
      <c r="J940" s="53"/>
      <c r="K940" s="53"/>
    </row>
    <row r="941" spans="2:11" ht="14.5" x14ac:dyDescent="0.35">
      <c r="B941" s="59"/>
      <c r="E941" s="57"/>
      <c r="F941" s="53"/>
      <c r="G941" s="53"/>
      <c r="H941" s="53"/>
      <c r="I941" s="53"/>
      <c r="J941" s="53"/>
      <c r="K941" s="53"/>
    </row>
    <row r="942" spans="2:11" ht="14.5" x14ac:dyDescent="0.35">
      <c r="B942" s="59"/>
      <c r="E942" s="57"/>
      <c r="F942" s="53"/>
      <c r="G942" s="53"/>
      <c r="H942" s="53"/>
      <c r="I942" s="53"/>
      <c r="J942" s="53"/>
      <c r="K942" s="53"/>
    </row>
    <row r="943" spans="2:11" ht="14.5" x14ac:dyDescent="0.35">
      <c r="B943" s="59"/>
      <c r="E943" s="57"/>
      <c r="F943" s="53"/>
      <c r="G943" s="53"/>
      <c r="H943" s="53"/>
      <c r="I943" s="53"/>
      <c r="J943" s="53"/>
      <c r="K943" s="53"/>
    </row>
    <row r="944" spans="2:11" ht="14.5" x14ac:dyDescent="0.35">
      <c r="B944" s="59"/>
      <c r="E944" s="57"/>
      <c r="F944" s="53"/>
      <c r="G944" s="53"/>
      <c r="H944" s="53"/>
      <c r="I944" s="53"/>
      <c r="J944" s="53"/>
      <c r="K944" s="53"/>
    </row>
    <row r="945" spans="2:11" ht="14.5" x14ac:dyDescent="0.35">
      <c r="B945" s="59"/>
      <c r="E945" s="57"/>
      <c r="F945" s="53"/>
      <c r="G945" s="53"/>
      <c r="H945" s="53"/>
      <c r="I945" s="53"/>
      <c r="J945" s="53"/>
      <c r="K945" s="53"/>
    </row>
    <row r="946" spans="2:11" ht="14.5" x14ac:dyDescent="0.35">
      <c r="B946" s="59"/>
      <c r="E946" s="57"/>
      <c r="F946" s="53"/>
      <c r="G946" s="53"/>
      <c r="H946" s="53"/>
      <c r="I946" s="53"/>
      <c r="J946" s="53"/>
      <c r="K946" s="53"/>
    </row>
    <row r="947" spans="2:11" ht="14.5" x14ac:dyDescent="0.35">
      <c r="B947" s="59"/>
      <c r="E947" s="57"/>
      <c r="F947" s="53"/>
      <c r="G947" s="53"/>
      <c r="H947" s="53"/>
      <c r="I947" s="53"/>
      <c r="J947" s="53"/>
      <c r="K947" s="53"/>
    </row>
    <row r="948" spans="2:11" ht="14.5" x14ac:dyDescent="0.35">
      <c r="B948" s="59"/>
      <c r="E948" s="57"/>
      <c r="F948" s="53"/>
      <c r="G948" s="53"/>
      <c r="H948" s="53"/>
      <c r="I948" s="53"/>
      <c r="J948" s="53"/>
      <c r="K948" s="53"/>
    </row>
    <row r="949" spans="2:11" ht="14.5" x14ac:dyDescent="0.35">
      <c r="B949" s="59"/>
      <c r="E949" s="57"/>
      <c r="F949" s="53"/>
      <c r="G949" s="53"/>
      <c r="H949" s="53"/>
      <c r="I949" s="53"/>
      <c r="J949" s="53"/>
      <c r="K949" s="53"/>
    </row>
    <row r="950" spans="2:11" ht="14.5" x14ac:dyDescent="0.35">
      <c r="B950" s="59"/>
      <c r="E950" s="57"/>
      <c r="F950" s="53"/>
      <c r="G950" s="53"/>
      <c r="H950" s="53"/>
      <c r="I950" s="53"/>
      <c r="J950" s="53"/>
      <c r="K950" s="53"/>
    </row>
    <row r="951" spans="2:11" ht="14.5" x14ac:dyDescent="0.35">
      <c r="B951" s="59"/>
      <c r="E951" s="57"/>
      <c r="F951" s="53"/>
      <c r="G951" s="53"/>
      <c r="H951" s="53"/>
      <c r="I951" s="53"/>
      <c r="J951" s="53"/>
      <c r="K951" s="53"/>
    </row>
    <row r="952" spans="2:11" ht="14.5" x14ac:dyDescent="0.35">
      <c r="B952" s="59"/>
      <c r="E952" s="57"/>
      <c r="F952" s="53"/>
      <c r="G952" s="53"/>
      <c r="H952" s="53"/>
      <c r="I952" s="53"/>
      <c r="J952" s="53"/>
      <c r="K952" s="53"/>
    </row>
    <row r="953" spans="2:11" ht="14.5" x14ac:dyDescent="0.35">
      <c r="B953" s="59"/>
      <c r="E953" s="57"/>
      <c r="F953" s="53"/>
      <c r="G953" s="53"/>
      <c r="H953" s="53"/>
      <c r="I953" s="53"/>
      <c r="J953" s="53"/>
      <c r="K953" s="53"/>
    </row>
    <row r="954" spans="2:11" ht="14.5" x14ac:dyDescent="0.35">
      <c r="B954" s="59"/>
      <c r="E954" s="57"/>
      <c r="F954" s="53"/>
      <c r="G954" s="53"/>
      <c r="H954" s="53"/>
      <c r="I954" s="53"/>
      <c r="J954" s="53"/>
      <c r="K954" s="53"/>
    </row>
    <row r="955" spans="2:11" ht="14.5" x14ac:dyDescent="0.35">
      <c r="B955" s="59"/>
      <c r="E955" s="57"/>
      <c r="F955" s="53"/>
      <c r="G955" s="53"/>
      <c r="H955" s="53"/>
      <c r="I955" s="53"/>
      <c r="J955" s="53"/>
      <c r="K955" s="53"/>
    </row>
    <row r="956" spans="2:11" ht="14.5" x14ac:dyDescent="0.35">
      <c r="B956" s="59"/>
      <c r="E956" s="57"/>
      <c r="F956" s="53"/>
      <c r="G956" s="53"/>
      <c r="H956" s="53"/>
      <c r="I956" s="53"/>
      <c r="J956" s="53"/>
      <c r="K956" s="53"/>
    </row>
    <row r="957" spans="2:11" ht="14.5" x14ac:dyDescent="0.35">
      <c r="B957" s="59"/>
      <c r="E957" s="57"/>
      <c r="F957" s="53"/>
      <c r="G957" s="53"/>
      <c r="H957" s="53"/>
      <c r="I957" s="53"/>
      <c r="J957" s="53"/>
      <c r="K957" s="53"/>
    </row>
    <row r="958" spans="2:11" ht="14.5" x14ac:dyDescent="0.35">
      <c r="B958" s="59"/>
      <c r="E958" s="57"/>
      <c r="F958" s="53"/>
      <c r="G958" s="53"/>
      <c r="H958" s="53"/>
      <c r="I958" s="53"/>
      <c r="J958" s="53"/>
      <c r="K958" s="53"/>
    </row>
    <row r="959" spans="2:11" ht="14.5" x14ac:dyDescent="0.35">
      <c r="B959" s="59"/>
      <c r="E959" s="57"/>
      <c r="F959" s="53"/>
      <c r="G959" s="53"/>
      <c r="H959" s="53"/>
      <c r="I959" s="53"/>
      <c r="J959" s="53"/>
      <c r="K959" s="53"/>
    </row>
    <row r="960" spans="2:11" ht="14.5" x14ac:dyDescent="0.35">
      <c r="B960" s="59"/>
      <c r="E960" s="57"/>
      <c r="F960" s="53"/>
      <c r="G960" s="53"/>
      <c r="H960" s="53"/>
      <c r="I960" s="53"/>
      <c r="J960" s="53"/>
      <c r="K960" s="53"/>
    </row>
    <row r="961" spans="2:11" ht="14.5" x14ac:dyDescent="0.35">
      <c r="B961" s="59"/>
      <c r="E961" s="57"/>
      <c r="F961" s="53"/>
      <c r="G961" s="53"/>
      <c r="H961" s="53"/>
      <c r="I961" s="53"/>
      <c r="J961" s="53"/>
      <c r="K961" s="53"/>
    </row>
    <row r="962" spans="2:11" ht="14.5" x14ac:dyDescent="0.35">
      <c r="B962" s="59"/>
      <c r="E962" s="57"/>
      <c r="F962" s="53"/>
      <c r="G962" s="53"/>
      <c r="H962" s="53"/>
      <c r="I962" s="53"/>
      <c r="J962" s="53"/>
      <c r="K962" s="53"/>
    </row>
    <row r="963" spans="2:11" ht="14.5" x14ac:dyDescent="0.35">
      <c r="B963" s="59"/>
      <c r="E963" s="57"/>
      <c r="F963" s="53"/>
      <c r="G963" s="53"/>
      <c r="H963" s="53"/>
      <c r="I963" s="53"/>
      <c r="J963" s="53"/>
      <c r="K963" s="53"/>
    </row>
    <row r="964" spans="2:11" ht="14.5" x14ac:dyDescent="0.35">
      <c r="B964" s="59"/>
      <c r="E964" s="57"/>
      <c r="F964" s="53"/>
      <c r="G964" s="53"/>
      <c r="H964" s="53"/>
      <c r="I964" s="53"/>
      <c r="J964" s="53"/>
      <c r="K964" s="53"/>
    </row>
    <row r="965" spans="2:11" ht="14.5" x14ac:dyDescent="0.35">
      <c r="B965" s="59"/>
      <c r="E965" s="57"/>
      <c r="F965" s="53"/>
      <c r="G965" s="53"/>
      <c r="H965" s="53"/>
      <c r="I965" s="53"/>
      <c r="J965" s="53"/>
      <c r="K965" s="53"/>
    </row>
    <row r="966" spans="2:11" ht="14.5" x14ac:dyDescent="0.35">
      <c r="B966" s="59"/>
      <c r="E966" s="57"/>
      <c r="F966" s="53"/>
      <c r="G966" s="53"/>
      <c r="H966" s="53"/>
      <c r="I966" s="53"/>
      <c r="J966" s="53"/>
      <c r="K966" s="53"/>
    </row>
    <row r="967" spans="2:11" ht="14.5" x14ac:dyDescent="0.35">
      <c r="B967" s="59"/>
      <c r="E967" s="57"/>
      <c r="F967" s="53"/>
      <c r="G967" s="53"/>
      <c r="H967" s="53"/>
      <c r="I967" s="53"/>
      <c r="J967" s="53"/>
      <c r="K967" s="53"/>
    </row>
    <row r="968" spans="2:11" ht="14.5" x14ac:dyDescent="0.35">
      <c r="B968" s="59"/>
      <c r="E968" s="57"/>
      <c r="F968" s="53"/>
      <c r="G968" s="53"/>
      <c r="H968" s="53"/>
      <c r="I968" s="53"/>
      <c r="J968" s="53"/>
      <c r="K968" s="53"/>
    </row>
    <row r="969" spans="2:11" ht="14.5" x14ac:dyDescent="0.35">
      <c r="B969" s="59"/>
      <c r="E969" s="57"/>
      <c r="F969" s="53"/>
      <c r="G969" s="53"/>
      <c r="H969" s="53"/>
      <c r="I969" s="53"/>
      <c r="J969" s="53"/>
      <c r="K969" s="53"/>
    </row>
    <row r="970" spans="2:11" ht="14.5" x14ac:dyDescent="0.35">
      <c r="B970" s="59"/>
      <c r="E970" s="57"/>
      <c r="F970" s="53"/>
      <c r="G970" s="53"/>
      <c r="H970" s="53"/>
      <c r="I970" s="53"/>
      <c r="J970" s="53"/>
      <c r="K970" s="53"/>
    </row>
    <row r="971" spans="2:11" ht="14.5" x14ac:dyDescent="0.35">
      <c r="B971" s="59"/>
      <c r="E971" s="57"/>
      <c r="F971" s="53"/>
      <c r="G971" s="53"/>
      <c r="H971" s="53"/>
      <c r="I971" s="53"/>
      <c r="J971" s="53"/>
      <c r="K971" s="53"/>
    </row>
    <row r="972" spans="2:11" ht="14.5" x14ac:dyDescent="0.35">
      <c r="B972" s="59"/>
      <c r="E972" s="57"/>
      <c r="F972" s="53"/>
      <c r="G972" s="53"/>
      <c r="H972" s="53"/>
      <c r="I972" s="53"/>
      <c r="J972" s="53"/>
      <c r="K972" s="53"/>
    </row>
    <row r="973" spans="2:11" ht="14.5" x14ac:dyDescent="0.35">
      <c r="B973" s="59"/>
      <c r="E973" s="57"/>
      <c r="F973" s="53"/>
      <c r="G973" s="53"/>
      <c r="H973" s="53"/>
      <c r="I973" s="53"/>
      <c r="J973" s="53"/>
      <c r="K973" s="53"/>
    </row>
    <row r="974" spans="2:11" ht="14.5" x14ac:dyDescent="0.35">
      <c r="B974" s="59"/>
      <c r="E974" s="57"/>
      <c r="F974" s="53"/>
      <c r="G974" s="53"/>
      <c r="H974" s="53"/>
      <c r="I974" s="53"/>
      <c r="J974" s="53"/>
      <c r="K974" s="53"/>
    </row>
    <row r="975" spans="2:11" ht="14.5" x14ac:dyDescent="0.35">
      <c r="B975" s="59"/>
      <c r="E975" s="57"/>
      <c r="F975" s="53"/>
      <c r="G975" s="53"/>
      <c r="H975" s="53"/>
      <c r="I975" s="53"/>
      <c r="J975" s="53"/>
      <c r="K975" s="53"/>
    </row>
    <row r="976" spans="2:11" ht="14.5" x14ac:dyDescent="0.35">
      <c r="B976" s="59"/>
      <c r="E976" s="57"/>
      <c r="F976" s="53"/>
      <c r="G976" s="53"/>
      <c r="H976" s="53"/>
      <c r="I976" s="53"/>
      <c r="J976" s="53"/>
      <c r="K976" s="53"/>
    </row>
    <row r="977" spans="2:11" ht="14.5" x14ac:dyDescent="0.35">
      <c r="B977" s="59"/>
      <c r="E977" s="57"/>
      <c r="F977" s="53"/>
      <c r="G977" s="53"/>
      <c r="H977" s="53"/>
      <c r="I977" s="53"/>
      <c r="J977" s="53"/>
      <c r="K977" s="53"/>
    </row>
    <row r="978" spans="2:11" ht="14.5" x14ac:dyDescent="0.35">
      <c r="B978" s="59"/>
      <c r="E978" s="57"/>
      <c r="F978" s="53"/>
      <c r="G978" s="53"/>
      <c r="H978" s="53"/>
      <c r="I978" s="53"/>
      <c r="J978" s="53"/>
      <c r="K978" s="53"/>
    </row>
    <row r="979" spans="2:11" ht="14.5" x14ac:dyDescent="0.35">
      <c r="B979" s="59"/>
      <c r="E979" s="57"/>
      <c r="F979" s="53"/>
      <c r="G979" s="53"/>
      <c r="H979" s="53"/>
      <c r="I979" s="53"/>
      <c r="J979" s="53"/>
      <c r="K979" s="53"/>
    </row>
    <row r="980" spans="2:11" ht="14.5" x14ac:dyDescent="0.35">
      <c r="B980" s="59"/>
      <c r="E980" s="57"/>
      <c r="F980" s="53"/>
      <c r="G980" s="53"/>
      <c r="H980" s="53"/>
      <c r="I980" s="53"/>
      <c r="J980" s="53"/>
      <c r="K980" s="53"/>
    </row>
    <row r="981" spans="2:11" ht="14.5" x14ac:dyDescent="0.35">
      <c r="B981" s="59"/>
      <c r="E981" s="57"/>
      <c r="F981" s="53"/>
      <c r="G981" s="53"/>
      <c r="H981" s="53"/>
      <c r="I981" s="53"/>
      <c r="J981" s="53"/>
      <c r="K981" s="53"/>
    </row>
    <row r="982" spans="2:11" ht="14.5" x14ac:dyDescent="0.35">
      <c r="B982" s="59"/>
      <c r="E982" s="57"/>
      <c r="F982" s="53"/>
      <c r="G982" s="53"/>
      <c r="H982" s="53"/>
      <c r="I982" s="53"/>
      <c r="J982" s="53"/>
      <c r="K982" s="53"/>
    </row>
    <row r="983" spans="2:11" ht="14.5" x14ac:dyDescent="0.35">
      <c r="B983" s="59"/>
      <c r="E983" s="57"/>
      <c r="F983" s="53"/>
      <c r="G983" s="53"/>
      <c r="H983" s="53"/>
      <c r="I983" s="53"/>
      <c r="J983" s="53"/>
      <c r="K983" s="53"/>
    </row>
    <row r="984" spans="2:11" ht="14.5" x14ac:dyDescent="0.35">
      <c r="B984" s="59"/>
      <c r="E984" s="57"/>
      <c r="F984" s="53"/>
      <c r="G984" s="53"/>
      <c r="H984" s="53"/>
      <c r="I984" s="53"/>
      <c r="J984" s="53"/>
      <c r="K984" s="53"/>
    </row>
    <row r="985" spans="2:11" ht="14.5" x14ac:dyDescent="0.35">
      <c r="B985" s="59"/>
      <c r="E985" s="57"/>
      <c r="F985" s="53"/>
      <c r="G985" s="53"/>
      <c r="H985" s="53"/>
      <c r="I985" s="53"/>
      <c r="J985" s="53"/>
      <c r="K985" s="53"/>
    </row>
    <row r="986" spans="2:11" ht="14.5" x14ac:dyDescent="0.35">
      <c r="B986" s="59"/>
      <c r="E986" s="57"/>
      <c r="F986" s="53"/>
      <c r="G986" s="53"/>
      <c r="H986" s="53"/>
      <c r="I986" s="53"/>
      <c r="J986" s="53"/>
      <c r="K986" s="53"/>
    </row>
    <row r="987" spans="2:11" ht="14.5" x14ac:dyDescent="0.35">
      <c r="B987" s="59"/>
      <c r="E987" s="57"/>
      <c r="F987" s="53"/>
      <c r="G987" s="53"/>
      <c r="H987" s="53"/>
      <c r="I987" s="53"/>
      <c r="J987" s="53"/>
      <c r="K987" s="53"/>
    </row>
    <row r="988" spans="2:11" ht="14.5" x14ac:dyDescent="0.35">
      <c r="B988" s="59"/>
      <c r="E988" s="57"/>
      <c r="F988" s="53"/>
      <c r="G988" s="53"/>
      <c r="H988" s="53"/>
      <c r="I988" s="53"/>
      <c r="J988" s="53"/>
      <c r="K988" s="53"/>
    </row>
    <row r="989" spans="2:11" ht="14.5" x14ac:dyDescent="0.35">
      <c r="B989" s="59"/>
      <c r="E989" s="57"/>
      <c r="F989" s="53"/>
      <c r="G989" s="53"/>
      <c r="H989" s="53"/>
      <c r="I989" s="53"/>
      <c r="J989" s="53"/>
      <c r="K989" s="53"/>
    </row>
    <row r="990" spans="2:11" ht="14.5" x14ac:dyDescent="0.35">
      <c r="B990" s="59"/>
      <c r="E990" s="57"/>
      <c r="F990" s="53"/>
      <c r="G990" s="53"/>
      <c r="H990" s="53"/>
      <c r="I990" s="53"/>
      <c r="J990" s="53"/>
      <c r="K990" s="53"/>
    </row>
    <row r="991" spans="2:11" ht="14.5" x14ac:dyDescent="0.35">
      <c r="B991" s="59"/>
      <c r="E991" s="57"/>
      <c r="F991" s="53"/>
      <c r="G991" s="53"/>
      <c r="H991" s="53"/>
      <c r="I991" s="53"/>
      <c r="J991" s="53"/>
      <c r="K991" s="53"/>
    </row>
    <row r="992" spans="2:11" ht="14.5" x14ac:dyDescent="0.35">
      <c r="B992" s="59"/>
      <c r="E992" s="57"/>
      <c r="F992" s="53"/>
      <c r="G992" s="53"/>
      <c r="H992" s="53"/>
      <c r="I992" s="53"/>
      <c r="J992" s="53"/>
      <c r="K992" s="53"/>
    </row>
    <row r="993" spans="2:11" ht="14.5" x14ac:dyDescent="0.35">
      <c r="B993" s="59"/>
      <c r="E993" s="57"/>
      <c r="F993" s="53"/>
      <c r="G993" s="53"/>
      <c r="H993" s="53"/>
      <c r="I993" s="53"/>
      <c r="J993" s="53"/>
      <c r="K993" s="53"/>
    </row>
    <row r="994" spans="2:11" ht="14.5" x14ac:dyDescent="0.35">
      <c r="B994" s="59"/>
      <c r="E994" s="57"/>
      <c r="F994" s="53"/>
      <c r="G994" s="53"/>
      <c r="H994" s="53"/>
      <c r="I994" s="53"/>
      <c r="J994" s="53"/>
      <c r="K994" s="53"/>
    </row>
    <row r="995" spans="2:11" ht="14.5" x14ac:dyDescent="0.35">
      <c r="B995" s="59"/>
      <c r="E995" s="57"/>
      <c r="F995" s="53"/>
      <c r="G995" s="53"/>
      <c r="H995" s="53"/>
      <c r="I995" s="53"/>
      <c r="J995" s="53"/>
      <c r="K995" s="53"/>
    </row>
    <row r="996" spans="2:11" ht="14.5" x14ac:dyDescent="0.35">
      <c r="B996" s="59"/>
      <c r="E996" s="57"/>
      <c r="F996" s="53"/>
      <c r="G996" s="53"/>
      <c r="H996" s="53"/>
      <c r="I996" s="53"/>
    </row>
    <row r="997" spans="2:11" ht="14.5" x14ac:dyDescent="0.35">
      <c r="B997" s="59"/>
      <c r="E997" s="57"/>
      <c r="F997" s="53"/>
      <c r="G997" s="53"/>
      <c r="H997" s="53"/>
      <c r="I997" s="53"/>
    </row>
    <row r="998" spans="2:11" ht="14.5" x14ac:dyDescent="0.35">
      <c r="B998" s="59"/>
      <c r="E998" s="57"/>
      <c r="F998" s="53"/>
      <c r="G998" s="53"/>
      <c r="H998" s="53"/>
      <c r="I998" s="53"/>
    </row>
  </sheetData>
  <mergeCells count="108">
    <mergeCell ref="B75:B77"/>
    <mergeCell ref="C75:C77"/>
    <mergeCell ref="D75:D77"/>
    <mergeCell ref="E76:E77"/>
    <mergeCell ref="B78:B80"/>
    <mergeCell ref="C78:C80"/>
    <mergeCell ref="D78:D80"/>
    <mergeCell ref="E79:E80"/>
    <mergeCell ref="B69:B71"/>
    <mergeCell ref="C69:C71"/>
    <mergeCell ref="D69:D71"/>
    <mergeCell ref="E70:E71"/>
    <mergeCell ref="B72:B74"/>
    <mergeCell ref="C72:C74"/>
    <mergeCell ref="D72:D74"/>
    <mergeCell ref="E73:E74"/>
    <mergeCell ref="B63:B65"/>
    <mergeCell ref="C63:C65"/>
    <mergeCell ref="D63:D65"/>
    <mergeCell ref="E64:E65"/>
    <mergeCell ref="B66:B68"/>
    <mergeCell ref="C66:C68"/>
    <mergeCell ref="D66:D68"/>
    <mergeCell ref="E67:E68"/>
    <mergeCell ref="B57:B59"/>
    <mergeCell ref="C57:C59"/>
    <mergeCell ref="D57:D59"/>
    <mergeCell ref="E58:E59"/>
    <mergeCell ref="B60:B62"/>
    <mergeCell ref="C60:C62"/>
    <mergeCell ref="D60:D62"/>
    <mergeCell ref="E61:E62"/>
    <mergeCell ref="B51:B53"/>
    <mergeCell ref="C51:C53"/>
    <mergeCell ref="D51:D53"/>
    <mergeCell ref="E52:E53"/>
    <mergeCell ref="B54:B56"/>
    <mergeCell ref="C54:C56"/>
    <mergeCell ref="D54:D56"/>
    <mergeCell ref="E55:E56"/>
    <mergeCell ref="B45:B47"/>
    <mergeCell ref="C45:C47"/>
    <mergeCell ref="D45:D47"/>
    <mergeCell ref="E46:E47"/>
    <mergeCell ref="B48:B50"/>
    <mergeCell ref="C48:C50"/>
    <mergeCell ref="D48:D50"/>
    <mergeCell ref="E49:E50"/>
    <mergeCell ref="B39:B41"/>
    <mergeCell ref="C39:C41"/>
    <mergeCell ref="D39:D41"/>
    <mergeCell ref="E40:E41"/>
    <mergeCell ref="B42:B44"/>
    <mergeCell ref="C42:C44"/>
    <mergeCell ref="D42:D44"/>
    <mergeCell ref="E43:E44"/>
    <mergeCell ref="B33:B35"/>
    <mergeCell ref="C33:C35"/>
    <mergeCell ref="D33:D35"/>
    <mergeCell ref="E34:E35"/>
    <mergeCell ref="B36:B38"/>
    <mergeCell ref="C36:C38"/>
    <mergeCell ref="D36:D38"/>
    <mergeCell ref="E37:E38"/>
    <mergeCell ref="J6:K6"/>
    <mergeCell ref="E10:E11"/>
    <mergeCell ref="C9:C11"/>
    <mergeCell ref="B9:B11"/>
    <mergeCell ref="B27:B29"/>
    <mergeCell ref="C27:C29"/>
    <mergeCell ref="D27:D29"/>
    <mergeCell ref="E28:E29"/>
    <mergeCell ref="B30:B32"/>
    <mergeCell ref="C30:C32"/>
    <mergeCell ref="D30:D32"/>
    <mergeCell ref="E31:E32"/>
    <mergeCell ref="B21:B23"/>
    <mergeCell ref="C21:C23"/>
    <mergeCell ref="D21:D23"/>
    <mergeCell ref="E22:E23"/>
    <mergeCell ref="B24:B26"/>
    <mergeCell ref="C24:C26"/>
    <mergeCell ref="D24:D26"/>
    <mergeCell ref="E25:E26"/>
    <mergeCell ref="D3:D5"/>
    <mergeCell ref="D6:D8"/>
    <mergeCell ref="D9:D11"/>
    <mergeCell ref="J1:M1"/>
    <mergeCell ref="A81:E81"/>
    <mergeCell ref="A1:G1"/>
    <mergeCell ref="C6:C8"/>
    <mergeCell ref="B6:B8"/>
    <mergeCell ref="E6:E7"/>
    <mergeCell ref="B3:B5"/>
    <mergeCell ref="C3:C5"/>
    <mergeCell ref="E4:E5"/>
    <mergeCell ref="B12:B14"/>
    <mergeCell ref="C12:C14"/>
    <mergeCell ref="D12:D14"/>
    <mergeCell ref="E13:E14"/>
    <mergeCell ref="B15:B17"/>
    <mergeCell ref="C15:C17"/>
    <mergeCell ref="D15:D17"/>
    <mergeCell ref="E16:E17"/>
    <mergeCell ref="B18:B20"/>
    <mergeCell ref="C18:C20"/>
    <mergeCell ref="D18:D20"/>
    <mergeCell ref="E19:E20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0714-0141-4732-9E2E-18045435B9B6}">
  <dimension ref="A2:D19"/>
  <sheetViews>
    <sheetView workbookViewId="0">
      <selection activeCell="A2" sqref="A2:D19"/>
    </sheetView>
  </sheetViews>
  <sheetFormatPr defaultColWidth="9" defaultRowHeight="14" x14ac:dyDescent="0.3"/>
  <cols>
    <col min="1" max="1" width="2.75" style="67" bestFit="1" customWidth="1"/>
    <col min="2" max="2" width="36.83203125" style="69" customWidth="1"/>
    <col min="3" max="3" width="14.08203125" style="68" bestFit="1" customWidth="1"/>
    <col min="4" max="4" width="7.25" style="67" customWidth="1"/>
    <col min="5" max="16384" width="9" style="67"/>
  </cols>
  <sheetData>
    <row r="2" spans="1:4" x14ac:dyDescent="0.3">
      <c r="A2" s="73" t="s">
        <v>75</v>
      </c>
      <c r="B2" s="75" t="s">
        <v>36</v>
      </c>
      <c r="C2" s="74"/>
      <c r="D2" s="73" t="s">
        <v>101</v>
      </c>
    </row>
    <row r="3" spans="1:4" x14ac:dyDescent="0.3">
      <c r="A3" s="73">
        <v>1</v>
      </c>
      <c r="B3" s="75" t="s">
        <v>132</v>
      </c>
      <c r="C3" s="74">
        <v>24</v>
      </c>
      <c r="D3" s="73" t="s">
        <v>71</v>
      </c>
    </row>
    <row r="4" spans="1:4" x14ac:dyDescent="0.3">
      <c r="A4" s="73">
        <v>2</v>
      </c>
      <c r="B4" s="75" t="s">
        <v>141</v>
      </c>
      <c r="C4" s="74">
        <v>11968</v>
      </c>
      <c r="D4" s="73" t="s">
        <v>72</v>
      </c>
    </row>
    <row r="5" spans="1:4" ht="28" x14ac:dyDescent="0.3">
      <c r="A5" s="73">
        <v>3</v>
      </c>
      <c r="B5" s="75" t="s">
        <v>142</v>
      </c>
      <c r="C5" s="74">
        <v>70</v>
      </c>
      <c r="D5" s="73" t="s">
        <v>73</v>
      </c>
    </row>
    <row r="6" spans="1:4" x14ac:dyDescent="0.3">
      <c r="A6" s="73">
        <v>4</v>
      </c>
      <c r="B6" s="75" t="s">
        <v>133</v>
      </c>
      <c r="C6" s="74">
        <f>C5*$C$4</f>
        <v>837760</v>
      </c>
      <c r="D6" s="73" t="s">
        <v>73</v>
      </c>
    </row>
    <row r="7" spans="1:4" x14ac:dyDescent="0.3">
      <c r="A7" s="72">
        <v>5</v>
      </c>
      <c r="B7" s="71" t="s">
        <v>134</v>
      </c>
      <c r="C7" s="70">
        <f>C6*12</f>
        <v>10053120</v>
      </c>
      <c r="D7" s="72" t="s">
        <v>73</v>
      </c>
    </row>
    <row r="8" spans="1:4" ht="28" x14ac:dyDescent="0.3">
      <c r="A8" s="73">
        <v>6</v>
      </c>
      <c r="B8" s="75" t="s">
        <v>143</v>
      </c>
      <c r="C8" s="74">
        <v>73</v>
      </c>
      <c r="D8" s="73" t="s">
        <v>73</v>
      </c>
    </row>
    <row r="9" spans="1:4" x14ac:dyDescent="0.3">
      <c r="A9" s="73">
        <v>7</v>
      </c>
      <c r="B9" s="75" t="s">
        <v>135</v>
      </c>
      <c r="C9" s="74">
        <f>C8*$C$4</f>
        <v>873664</v>
      </c>
      <c r="D9" s="73" t="s">
        <v>73</v>
      </c>
    </row>
    <row r="10" spans="1:4" x14ac:dyDescent="0.3">
      <c r="A10" s="72">
        <v>8</v>
      </c>
      <c r="B10" s="71" t="s">
        <v>136</v>
      </c>
      <c r="C10" s="70">
        <f>C9*12</f>
        <v>10483968</v>
      </c>
      <c r="D10" s="72" t="s">
        <v>73</v>
      </c>
    </row>
    <row r="11" spans="1:4" ht="28" x14ac:dyDescent="0.3">
      <c r="A11" s="73">
        <v>9</v>
      </c>
      <c r="B11" s="75" t="s">
        <v>144</v>
      </c>
      <c r="C11" s="74">
        <v>76</v>
      </c>
      <c r="D11" s="73" t="s">
        <v>73</v>
      </c>
    </row>
    <row r="12" spans="1:4" x14ac:dyDescent="0.3">
      <c r="A12" s="73">
        <v>10</v>
      </c>
      <c r="B12" s="75" t="s">
        <v>137</v>
      </c>
      <c r="C12" s="74">
        <f>C11*$C$4</f>
        <v>909568</v>
      </c>
      <c r="D12" s="73" t="s">
        <v>73</v>
      </c>
    </row>
    <row r="13" spans="1:4" x14ac:dyDescent="0.3">
      <c r="A13" s="72">
        <v>11</v>
      </c>
      <c r="B13" s="71" t="s">
        <v>138</v>
      </c>
      <c r="C13" s="70">
        <f>C12*12</f>
        <v>10914816</v>
      </c>
      <c r="D13" s="72" t="s">
        <v>73</v>
      </c>
    </row>
    <row r="14" spans="1:4" x14ac:dyDescent="0.3">
      <c r="A14" s="73">
        <v>12</v>
      </c>
      <c r="B14" s="75" t="s">
        <v>70</v>
      </c>
      <c r="C14" s="74">
        <v>20000</v>
      </c>
      <c r="D14" s="73" t="s">
        <v>73</v>
      </c>
    </row>
    <row r="15" spans="1:4" x14ac:dyDescent="0.3">
      <c r="A15" s="72">
        <v>13</v>
      </c>
      <c r="B15" s="71" t="s">
        <v>139</v>
      </c>
      <c r="C15" s="70">
        <f>C14*C3</f>
        <v>480000</v>
      </c>
      <c r="D15" s="72" t="s">
        <v>73</v>
      </c>
    </row>
    <row r="16" spans="1:4" x14ac:dyDescent="0.3">
      <c r="A16" s="73">
        <v>14</v>
      </c>
      <c r="B16" s="75" t="s">
        <v>140</v>
      </c>
      <c r="C16" s="74">
        <v>1000</v>
      </c>
      <c r="D16" s="73" t="s">
        <v>73</v>
      </c>
    </row>
    <row r="17" spans="1:4" x14ac:dyDescent="0.3">
      <c r="A17" s="72">
        <v>15</v>
      </c>
      <c r="B17" s="71" t="s">
        <v>145</v>
      </c>
      <c r="C17" s="70">
        <f>C16*C4</f>
        <v>11968000</v>
      </c>
      <c r="D17" s="72" t="s">
        <v>73</v>
      </c>
    </row>
    <row r="18" spans="1:4" x14ac:dyDescent="0.3">
      <c r="A18" s="72">
        <v>16</v>
      </c>
      <c r="B18" s="71" t="s">
        <v>69</v>
      </c>
      <c r="C18" s="70">
        <f>C6</f>
        <v>837760</v>
      </c>
      <c r="D18" s="72" t="s">
        <v>73</v>
      </c>
    </row>
    <row r="19" spans="1:4" x14ac:dyDescent="0.3">
      <c r="A19" s="194" t="s">
        <v>236</v>
      </c>
      <c r="B19" s="194"/>
      <c r="C19" s="70">
        <f>C7+C10+C13+C15+C17+C18</f>
        <v>44737664</v>
      </c>
      <c r="D19" s="72" t="s">
        <v>73</v>
      </c>
    </row>
  </sheetData>
  <mergeCells count="1">
    <mergeCell ref="A19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0A4B-6158-46C5-AC67-A873D8084364}">
  <sheetPr>
    <tabColor theme="7" tint="0.59999389629810485"/>
  </sheetPr>
  <dimension ref="B1:T58"/>
  <sheetViews>
    <sheetView showGridLines="0" workbookViewId="0">
      <pane xSplit="3" ySplit="1" topLeftCell="H23" activePane="bottomRight" state="frozen"/>
      <selection activeCell="G57" sqref="G57"/>
      <selection pane="topRight" activeCell="G57" sqref="G57"/>
      <selection pane="bottomLeft" activeCell="G57" sqref="G57"/>
      <selection pane="bottomRight" activeCell="B1" sqref="B1:H47"/>
    </sheetView>
  </sheetViews>
  <sheetFormatPr defaultColWidth="7.75" defaultRowHeight="14" x14ac:dyDescent="0.3"/>
  <cols>
    <col min="1" max="1" width="4.83203125" style="139" customWidth="1"/>
    <col min="2" max="2" width="5.25" style="139" customWidth="1"/>
    <col min="3" max="3" width="24.83203125" style="159" bestFit="1" customWidth="1"/>
    <col min="4" max="4" width="17.75" style="143" hidden="1" customWidth="1"/>
    <col min="5" max="5" width="15.08203125" style="143" hidden="1" customWidth="1"/>
    <col min="6" max="6" width="16" style="172" bestFit="1" customWidth="1"/>
    <col min="7" max="7" width="17.5" style="172" bestFit="1" customWidth="1"/>
    <col min="8" max="8" width="16" style="172" bestFit="1" customWidth="1"/>
    <col min="9" max="9" width="16.25" style="139" bestFit="1" customWidth="1"/>
    <col min="10" max="16" width="10.33203125" style="139" bestFit="1" customWidth="1"/>
    <col min="17" max="17" width="10" style="139" bestFit="1" customWidth="1"/>
    <col min="18" max="18" width="21.58203125" style="139" bestFit="1" customWidth="1"/>
    <col min="19" max="19" width="11.5" style="139" bestFit="1" customWidth="1"/>
    <col min="20" max="22" width="9" style="139" bestFit="1" customWidth="1"/>
    <col min="23" max="23" width="10.08203125" style="139" bestFit="1" customWidth="1"/>
    <col min="24" max="16384" width="7.75" style="139"/>
  </cols>
  <sheetData>
    <row r="1" spans="2:18" s="163" customFormat="1" x14ac:dyDescent="0.3">
      <c r="B1" s="144" t="s">
        <v>166</v>
      </c>
      <c r="C1" s="145" t="s">
        <v>9</v>
      </c>
      <c r="D1" s="145" t="s">
        <v>200</v>
      </c>
      <c r="E1" s="146" t="s">
        <v>201</v>
      </c>
      <c r="F1" s="167" t="s">
        <v>49</v>
      </c>
      <c r="G1" s="167" t="s">
        <v>50</v>
      </c>
      <c r="H1" s="168" t="s">
        <v>202</v>
      </c>
      <c r="I1" s="147" t="s">
        <v>203</v>
      </c>
      <c r="J1" s="148" t="s">
        <v>204</v>
      </c>
      <c r="K1" s="148" t="s">
        <v>205</v>
      </c>
      <c r="L1" s="148" t="s">
        <v>206</v>
      </c>
      <c r="M1" s="148" t="s">
        <v>207</v>
      </c>
      <c r="N1" s="148" t="s">
        <v>208</v>
      </c>
      <c r="O1" s="148" t="s">
        <v>209</v>
      </c>
      <c r="P1" s="148" t="s">
        <v>210</v>
      </c>
      <c r="Q1" s="164"/>
      <c r="R1" s="165" t="s">
        <v>211</v>
      </c>
    </row>
    <row r="2" spans="2:18" x14ac:dyDescent="0.3">
      <c r="B2" s="149">
        <v>1</v>
      </c>
      <c r="C2" s="150" t="s">
        <v>146</v>
      </c>
      <c r="D2" s="151" t="s">
        <v>212</v>
      </c>
      <c r="E2" s="152">
        <v>44576</v>
      </c>
      <c r="F2" s="96">
        <v>215000</v>
      </c>
      <c r="G2" s="96">
        <f t="shared" ref="G2:G40" si="0">F2</f>
        <v>215000</v>
      </c>
      <c r="H2" s="166">
        <f t="shared" ref="H2:H46" si="1">F2-G2</f>
        <v>0</v>
      </c>
      <c r="I2" s="153" t="s">
        <v>213</v>
      </c>
      <c r="J2" s="153"/>
      <c r="K2" s="153"/>
      <c r="L2" s="153"/>
      <c r="M2" s="153"/>
      <c r="N2" s="153"/>
      <c r="O2" s="153"/>
      <c r="P2" s="153"/>
      <c r="R2" s="140"/>
    </row>
    <row r="3" spans="2:18" x14ac:dyDescent="0.3">
      <c r="B3" s="149">
        <f>B2+1</f>
        <v>2</v>
      </c>
      <c r="C3" s="150" t="s">
        <v>146</v>
      </c>
      <c r="D3" s="151" t="s">
        <v>214</v>
      </c>
      <c r="E3" s="152">
        <v>44579</v>
      </c>
      <c r="F3" s="96">
        <v>40000</v>
      </c>
      <c r="G3" s="96">
        <f t="shared" si="0"/>
        <v>40000</v>
      </c>
      <c r="H3" s="166">
        <f t="shared" si="1"/>
        <v>0</v>
      </c>
      <c r="I3" s="153" t="s">
        <v>213</v>
      </c>
      <c r="J3" s="153"/>
      <c r="K3" s="153"/>
      <c r="L3" s="153"/>
      <c r="M3" s="153"/>
      <c r="N3" s="153"/>
      <c r="O3" s="153"/>
      <c r="P3" s="153"/>
      <c r="R3" s="140"/>
    </row>
    <row r="4" spans="2:18" x14ac:dyDescent="0.3">
      <c r="B4" s="149">
        <f t="shared" ref="B4:B46" si="2">B3+1</f>
        <v>3</v>
      </c>
      <c r="C4" s="150" t="s">
        <v>147</v>
      </c>
      <c r="D4" s="151" t="s">
        <v>215</v>
      </c>
      <c r="E4" s="152">
        <v>44595</v>
      </c>
      <c r="F4" s="96">
        <v>257255</v>
      </c>
      <c r="G4" s="96">
        <f t="shared" si="0"/>
        <v>257255</v>
      </c>
      <c r="H4" s="166">
        <f t="shared" si="1"/>
        <v>0</v>
      </c>
      <c r="I4" s="153" t="s">
        <v>213</v>
      </c>
      <c r="J4" s="153"/>
      <c r="K4" s="153"/>
      <c r="L4" s="153"/>
      <c r="M4" s="153"/>
      <c r="N4" s="153"/>
      <c r="O4" s="153"/>
      <c r="P4" s="153"/>
      <c r="R4" s="140"/>
    </row>
    <row r="5" spans="2:18" x14ac:dyDescent="0.3">
      <c r="B5" s="149">
        <f t="shared" si="2"/>
        <v>4</v>
      </c>
      <c r="C5" s="150" t="s">
        <v>148</v>
      </c>
      <c r="D5" s="151" t="s">
        <v>216</v>
      </c>
      <c r="E5" s="152">
        <v>44992</v>
      </c>
      <c r="F5" s="96">
        <v>75600</v>
      </c>
      <c r="G5" s="96">
        <f t="shared" si="0"/>
        <v>75600</v>
      </c>
      <c r="H5" s="166">
        <f t="shared" si="1"/>
        <v>0</v>
      </c>
      <c r="I5" s="153" t="s">
        <v>213</v>
      </c>
      <c r="J5" s="153"/>
      <c r="K5" s="153"/>
      <c r="L5" s="153"/>
      <c r="M5" s="153"/>
      <c r="N5" s="153"/>
      <c r="O5" s="153"/>
      <c r="P5" s="153"/>
      <c r="R5" s="140"/>
    </row>
    <row r="6" spans="2:18" x14ac:dyDescent="0.3">
      <c r="B6" s="149">
        <f t="shared" si="2"/>
        <v>5</v>
      </c>
      <c r="C6" s="150" t="s">
        <v>149</v>
      </c>
      <c r="D6" s="151" t="s">
        <v>217</v>
      </c>
      <c r="E6" s="152">
        <v>45056</v>
      </c>
      <c r="F6" s="96">
        <v>465510</v>
      </c>
      <c r="G6" s="96">
        <f t="shared" si="0"/>
        <v>465510</v>
      </c>
      <c r="H6" s="166">
        <f t="shared" si="1"/>
        <v>0</v>
      </c>
      <c r="I6" s="153" t="s">
        <v>213</v>
      </c>
      <c r="J6" s="153"/>
      <c r="K6" s="153"/>
      <c r="L6" s="153"/>
      <c r="M6" s="153"/>
      <c r="N6" s="153"/>
      <c r="O6" s="153"/>
      <c r="P6" s="153"/>
      <c r="R6" s="140"/>
    </row>
    <row r="7" spans="2:18" x14ac:dyDescent="0.3">
      <c r="B7" s="149">
        <f t="shared" si="2"/>
        <v>6</v>
      </c>
      <c r="C7" s="150" t="s">
        <v>149</v>
      </c>
      <c r="D7" s="151" t="s">
        <v>218</v>
      </c>
      <c r="E7" s="152">
        <v>45063</v>
      </c>
      <c r="F7" s="96">
        <v>60000</v>
      </c>
      <c r="G7" s="96">
        <f t="shared" si="0"/>
        <v>60000</v>
      </c>
      <c r="H7" s="166">
        <f t="shared" si="1"/>
        <v>0</v>
      </c>
      <c r="I7" s="153" t="s">
        <v>213</v>
      </c>
      <c r="J7" s="153"/>
      <c r="K7" s="153"/>
      <c r="L7" s="153"/>
      <c r="M7" s="153"/>
      <c r="N7" s="153"/>
      <c r="O7" s="153"/>
      <c r="P7" s="153"/>
      <c r="R7" s="140"/>
    </row>
    <row r="8" spans="2:18" x14ac:dyDescent="0.3">
      <c r="B8" s="149">
        <f t="shared" si="2"/>
        <v>7</v>
      </c>
      <c r="C8" s="150" t="s">
        <v>150</v>
      </c>
      <c r="D8" s="151">
        <v>648283</v>
      </c>
      <c r="E8" s="152">
        <v>45078</v>
      </c>
      <c r="F8" s="96">
        <v>590</v>
      </c>
      <c r="G8" s="96">
        <f t="shared" si="0"/>
        <v>590</v>
      </c>
      <c r="H8" s="166">
        <f t="shared" si="1"/>
        <v>0</v>
      </c>
      <c r="I8" s="153" t="s">
        <v>213</v>
      </c>
      <c r="J8" s="153"/>
      <c r="K8" s="153"/>
      <c r="L8" s="153"/>
      <c r="M8" s="153"/>
      <c r="N8" s="153"/>
      <c r="O8" s="153"/>
      <c r="P8" s="153"/>
      <c r="R8" s="140"/>
    </row>
    <row r="9" spans="2:18" x14ac:dyDescent="0.3">
      <c r="B9" s="149">
        <f t="shared" si="2"/>
        <v>8</v>
      </c>
      <c r="C9" s="150" t="s">
        <v>151</v>
      </c>
      <c r="D9" s="151">
        <v>69941</v>
      </c>
      <c r="E9" s="152">
        <v>45131</v>
      </c>
      <c r="F9" s="96">
        <v>600</v>
      </c>
      <c r="G9" s="96">
        <f t="shared" si="0"/>
        <v>600</v>
      </c>
      <c r="H9" s="166">
        <f t="shared" si="1"/>
        <v>0</v>
      </c>
      <c r="I9" s="153" t="s">
        <v>213</v>
      </c>
      <c r="J9" s="153"/>
      <c r="K9" s="153"/>
      <c r="L9" s="153"/>
      <c r="M9" s="153"/>
      <c r="N9" s="153"/>
      <c r="O9" s="153"/>
      <c r="P9" s="153"/>
      <c r="R9" s="140"/>
    </row>
    <row r="10" spans="2:18" x14ac:dyDescent="0.3">
      <c r="B10" s="149">
        <f t="shared" si="2"/>
        <v>9</v>
      </c>
      <c r="C10" s="150" t="s">
        <v>162</v>
      </c>
      <c r="D10" s="154">
        <v>70400</v>
      </c>
      <c r="E10" s="152">
        <v>45140</v>
      </c>
      <c r="F10" s="96">
        <v>9350550</v>
      </c>
      <c r="G10" s="96">
        <f t="shared" si="0"/>
        <v>9350550</v>
      </c>
      <c r="H10" s="166">
        <f t="shared" si="1"/>
        <v>0</v>
      </c>
      <c r="I10" s="153" t="s">
        <v>213</v>
      </c>
      <c r="J10" s="153"/>
      <c r="K10" s="153"/>
      <c r="L10" s="153"/>
      <c r="M10" s="153"/>
      <c r="N10" s="153"/>
      <c r="O10" s="153"/>
      <c r="P10" s="153"/>
      <c r="R10" s="140"/>
    </row>
    <row r="11" spans="2:18" x14ac:dyDescent="0.3">
      <c r="B11" s="149">
        <f t="shared" si="2"/>
        <v>10</v>
      </c>
      <c r="C11" s="150" t="s">
        <v>152</v>
      </c>
      <c r="D11" s="151">
        <v>70402</v>
      </c>
      <c r="E11" s="152">
        <v>45140</v>
      </c>
      <c r="F11" s="96">
        <v>49000</v>
      </c>
      <c r="G11" s="96">
        <f t="shared" si="0"/>
        <v>49000</v>
      </c>
      <c r="H11" s="166">
        <f t="shared" si="1"/>
        <v>0</v>
      </c>
      <c r="I11" s="153" t="s">
        <v>213</v>
      </c>
      <c r="J11" s="153"/>
      <c r="K11" s="153"/>
      <c r="L11" s="153"/>
      <c r="M11" s="153"/>
      <c r="N11" s="153"/>
      <c r="O11" s="153"/>
      <c r="P11" s="153"/>
      <c r="R11" s="140"/>
    </row>
    <row r="12" spans="2:18" x14ac:dyDescent="0.3">
      <c r="B12" s="149">
        <f t="shared" si="2"/>
        <v>11</v>
      </c>
      <c r="C12" s="150" t="s">
        <v>153</v>
      </c>
      <c r="D12" s="151">
        <v>70401</v>
      </c>
      <c r="E12" s="152">
        <v>45140</v>
      </c>
      <c r="F12" s="96">
        <v>46500</v>
      </c>
      <c r="G12" s="96">
        <f t="shared" si="0"/>
        <v>46500</v>
      </c>
      <c r="H12" s="166">
        <f t="shared" si="1"/>
        <v>0</v>
      </c>
      <c r="I12" s="153" t="s">
        <v>213</v>
      </c>
      <c r="J12" s="153"/>
      <c r="K12" s="153"/>
      <c r="L12" s="153"/>
      <c r="M12" s="153"/>
      <c r="N12" s="153"/>
      <c r="O12" s="153"/>
      <c r="P12" s="153"/>
      <c r="R12" s="140"/>
    </row>
    <row r="13" spans="2:18" x14ac:dyDescent="0.3">
      <c r="B13" s="149">
        <f t="shared" si="2"/>
        <v>12</v>
      </c>
      <c r="C13" s="150" t="s">
        <v>154</v>
      </c>
      <c r="D13" s="154">
        <v>70403</v>
      </c>
      <c r="E13" s="152">
        <v>45140</v>
      </c>
      <c r="F13" s="96">
        <v>250000</v>
      </c>
      <c r="G13" s="96">
        <f t="shared" si="0"/>
        <v>250000</v>
      </c>
      <c r="H13" s="166">
        <f t="shared" si="1"/>
        <v>0</v>
      </c>
      <c r="I13" s="153" t="s">
        <v>213</v>
      </c>
      <c r="J13" s="153"/>
      <c r="K13" s="153"/>
      <c r="L13" s="153"/>
      <c r="M13" s="153"/>
      <c r="N13" s="153"/>
      <c r="O13" s="153"/>
      <c r="P13" s="153"/>
      <c r="R13" s="140"/>
    </row>
    <row r="14" spans="2:18" x14ac:dyDescent="0.3">
      <c r="B14" s="149">
        <f t="shared" si="2"/>
        <v>13</v>
      </c>
      <c r="C14" s="150" t="s">
        <v>165</v>
      </c>
      <c r="D14" s="151">
        <v>70399</v>
      </c>
      <c r="E14" s="152">
        <v>45140</v>
      </c>
      <c r="F14" s="96">
        <v>1233500</v>
      </c>
      <c r="G14" s="96">
        <f t="shared" si="0"/>
        <v>1233500</v>
      </c>
      <c r="H14" s="166">
        <f t="shared" si="1"/>
        <v>0</v>
      </c>
      <c r="I14" s="153" t="s">
        <v>213</v>
      </c>
      <c r="J14" s="153"/>
      <c r="K14" s="153"/>
      <c r="L14" s="153"/>
      <c r="M14" s="153"/>
      <c r="N14" s="153"/>
      <c r="O14" s="153"/>
      <c r="P14" s="153"/>
      <c r="R14" s="140"/>
    </row>
    <row r="15" spans="2:18" x14ac:dyDescent="0.3">
      <c r="B15" s="149">
        <f t="shared" si="2"/>
        <v>14</v>
      </c>
      <c r="C15" s="150" t="s">
        <v>155</v>
      </c>
      <c r="D15" s="151">
        <v>70404</v>
      </c>
      <c r="E15" s="152">
        <v>45140</v>
      </c>
      <c r="F15" s="96">
        <v>5000</v>
      </c>
      <c r="G15" s="96">
        <f t="shared" si="0"/>
        <v>5000</v>
      </c>
      <c r="H15" s="166">
        <f t="shared" si="1"/>
        <v>0</v>
      </c>
      <c r="I15" s="153" t="s">
        <v>213</v>
      </c>
      <c r="J15" s="153"/>
      <c r="K15" s="153"/>
      <c r="L15" s="153"/>
      <c r="M15" s="153"/>
      <c r="N15" s="153"/>
      <c r="O15" s="153"/>
      <c r="P15" s="153"/>
      <c r="R15" s="140"/>
    </row>
    <row r="16" spans="2:18" x14ac:dyDescent="0.3">
      <c r="B16" s="149">
        <f t="shared" si="2"/>
        <v>15</v>
      </c>
      <c r="C16" s="150" t="s">
        <v>156</v>
      </c>
      <c r="D16" s="151" t="s">
        <v>219</v>
      </c>
      <c r="E16" s="152">
        <v>45142</v>
      </c>
      <c r="F16" s="96">
        <v>200000</v>
      </c>
      <c r="G16" s="96">
        <f t="shared" si="0"/>
        <v>200000</v>
      </c>
      <c r="H16" s="166">
        <f t="shared" si="1"/>
        <v>0</v>
      </c>
      <c r="I16" s="153" t="s">
        <v>213</v>
      </c>
      <c r="J16" s="153"/>
      <c r="K16" s="153"/>
      <c r="L16" s="153"/>
      <c r="M16" s="153"/>
      <c r="N16" s="153"/>
      <c r="O16" s="153"/>
      <c r="P16" s="153"/>
      <c r="R16" s="140"/>
    </row>
    <row r="17" spans="2:18" x14ac:dyDescent="0.3">
      <c r="B17" s="149">
        <f t="shared" si="2"/>
        <v>16</v>
      </c>
      <c r="C17" s="150" t="s">
        <v>148</v>
      </c>
      <c r="D17" s="151">
        <v>648961</v>
      </c>
      <c r="E17" s="152">
        <v>45183</v>
      </c>
      <c r="F17" s="96">
        <v>5020</v>
      </c>
      <c r="G17" s="96">
        <f t="shared" si="0"/>
        <v>5020</v>
      </c>
      <c r="H17" s="166">
        <f t="shared" si="1"/>
        <v>0</v>
      </c>
      <c r="I17" s="153" t="s">
        <v>213</v>
      </c>
      <c r="J17" s="153"/>
      <c r="K17" s="153"/>
      <c r="L17" s="153"/>
      <c r="M17" s="153"/>
      <c r="N17" s="153"/>
      <c r="O17" s="153"/>
      <c r="P17" s="153"/>
      <c r="R17" s="140"/>
    </row>
    <row r="18" spans="2:18" x14ac:dyDescent="0.3">
      <c r="B18" s="149">
        <f t="shared" si="2"/>
        <v>17</v>
      </c>
      <c r="C18" s="150" t="s">
        <v>158</v>
      </c>
      <c r="D18" s="151" t="s">
        <v>220</v>
      </c>
      <c r="E18" s="152">
        <v>45203</v>
      </c>
      <c r="F18" s="96">
        <v>49607</v>
      </c>
      <c r="G18" s="96">
        <f t="shared" si="0"/>
        <v>49607</v>
      </c>
      <c r="H18" s="166">
        <f t="shared" si="1"/>
        <v>0</v>
      </c>
      <c r="I18" s="153" t="s">
        <v>213</v>
      </c>
      <c r="J18" s="153"/>
      <c r="K18" s="153"/>
      <c r="L18" s="153"/>
      <c r="M18" s="153"/>
      <c r="N18" s="153"/>
      <c r="O18" s="153"/>
      <c r="P18" s="153"/>
      <c r="R18" s="140"/>
    </row>
    <row r="19" spans="2:18" x14ac:dyDescent="0.3">
      <c r="B19" s="149">
        <f t="shared" si="2"/>
        <v>18</v>
      </c>
      <c r="C19" s="150" t="s">
        <v>159</v>
      </c>
      <c r="D19" s="151" t="s">
        <v>221</v>
      </c>
      <c r="E19" s="152">
        <v>45227</v>
      </c>
      <c r="F19" s="96">
        <v>6000</v>
      </c>
      <c r="G19" s="96">
        <f t="shared" si="0"/>
        <v>6000</v>
      </c>
      <c r="H19" s="166">
        <f t="shared" si="1"/>
        <v>0</v>
      </c>
      <c r="I19" s="153" t="s">
        <v>213</v>
      </c>
      <c r="J19" s="153"/>
      <c r="K19" s="153"/>
      <c r="L19" s="153"/>
      <c r="M19" s="153"/>
      <c r="N19" s="153"/>
      <c r="O19" s="153"/>
      <c r="P19" s="153"/>
      <c r="R19" s="140"/>
    </row>
    <row r="20" spans="2:18" x14ac:dyDescent="0.3">
      <c r="B20" s="149">
        <f t="shared" si="2"/>
        <v>19</v>
      </c>
      <c r="C20" s="150" t="s">
        <v>158</v>
      </c>
      <c r="D20" s="151">
        <v>514131</v>
      </c>
      <c r="E20" s="152">
        <v>45229</v>
      </c>
      <c r="F20" s="96">
        <v>1804400</v>
      </c>
      <c r="G20" s="96">
        <f t="shared" si="0"/>
        <v>1804400</v>
      </c>
      <c r="H20" s="166">
        <f t="shared" si="1"/>
        <v>0</v>
      </c>
      <c r="I20" s="153" t="s">
        <v>213</v>
      </c>
      <c r="J20" s="153"/>
      <c r="K20" s="153"/>
      <c r="L20" s="153"/>
      <c r="M20" s="153"/>
      <c r="N20" s="153"/>
      <c r="O20" s="153"/>
      <c r="P20" s="153"/>
      <c r="R20" s="140"/>
    </row>
    <row r="21" spans="2:18" x14ac:dyDescent="0.3">
      <c r="B21" s="149">
        <f t="shared" si="2"/>
        <v>20</v>
      </c>
      <c r="C21" s="150" t="s">
        <v>160</v>
      </c>
      <c r="D21" s="151" t="s">
        <v>222</v>
      </c>
      <c r="E21" s="152">
        <v>45234</v>
      </c>
      <c r="F21" s="96">
        <v>208930</v>
      </c>
      <c r="G21" s="96">
        <f t="shared" si="0"/>
        <v>208930</v>
      </c>
      <c r="H21" s="166">
        <f t="shared" si="1"/>
        <v>0</v>
      </c>
      <c r="I21" s="153" t="s">
        <v>213</v>
      </c>
      <c r="J21" s="153"/>
      <c r="K21" s="153"/>
      <c r="L21" s="153"/>
      <c r="M21" s="153"/>
      <c r="N21" s="153"/>
      <c r="O21" s="153"/>
      <c r="P21" s="153"/>
      <c r="R21" s="140"/>
    </row>
    <row r="22" spans="2:18" x14ac:dyDescent="0.3">
      <c r="B22" s="149">
        <f t="shared" si="2"/>
        <v>21</v>
      </c>
      <c r="C22" s="150" t="s">
        <v>163</v>
      </c>
      <c r="D22" s="151">
        <v>69177</v>
      </c>
      <c r="E22" s="152">
        <v>45267</v>
      </c>
      <c r="F22" s="96">
        <v>1000675</v>
      </c>
      <c r="G22" s="96">
        <f t="shared" si="0"/>
        <v>1000675</v>
      </c>
      <c r="H22" s="166">
        <f t="shared" si="1"/>
        <v>0</v>
      </c>
      <c r="I22" s="153" t="s">
        <v>213</v>
      </c>
      <c r="J22" s="153"/>
      <c r="K22" s="153"/>
      <c r="L22" s="153"/>
      <c r="M22" s="153"/>
      <c r="N22" s="153"/>
      <c r="O22" s="153"/>
      <c r="P22" s="153"/>
      <c r="R22" s="141"/>
    </row>
    <row r="23" spans="2:18" x14ac:dyDescent="0.3">
      <c r="B23" s="149">
        <f t="shared" si="2"/>
        <v>22</v>
      </c>
      <c r="C23" s="150" t="s">
        <v>157</v>
      </c>
      <c r="D23" s="151">
        <v>69180</v>
      </c>
      <c r="E23" s="152">
        <v>45267</v>
      </c>
      <c r="F23" s="96">
        <v>1915200</v>
      </c>
      <c r="G23" s="96">
        <f t="shared" si="0"/>
        <v>1915200</v>
      </c>
      <c r="H23" s="166">
        <f t="shared" si="1"/>
        <v>0</v>
      </c>
      <c r="I23" s="153" t="s">
        <v>213</v>
      </c>
      <c r="J23" s="153"/>
      <c r="K23" s="153"/>
      <c r="L23" s="153"/>
      <c r="M23" s="153"/>
      <c r="N23" s="153"/>
      <c r="O23" s="153"/>
      <c r="P23" s="153"/>
      <c r="R23" s="141"/>
    </row>
    <row r="24" spans="2:18" x14ac:dyDescent="0.3">
      <c r="B24" s="149">
        <f t="shared" si="2"/>
        <v>23</v>
      </c>
      <c r="C24" s="150" t="s">
        <v>164</v>
      </c>
      <c r="D24" s="151">
        <v>69178</v>
      </c>
      <c r="E24" s="152">
        <v>45267</v>
      </c>
      <c r="F24" s="96">
        <v>1934825</v>
      </c>
      <c r="G24" s="96">
        <f t="shared" si="0"/>
        <v>1934825</v>
      </c>
      <c r="H24" s="166">
        <f t="shared" si="1"/>
        <v>0</v>
      </c>
      <c r="I24" s="153" t="s">
        <v>213</v>
      </c>
      <c r="J24" s="153"/>
      <c r="K24" s="153"/>
      <c r="L24" s="153"/>
      <c r="M24" s="153"/>
      <c r="N24" s="153"/>
      <c r="O24" s="153"/>
      <c r="P24" s="153"/>
      <c r="R24" s="141"/>
    </row>
    <row r="25" spans="2:18" x14ac:dyDescent="0.3">
      <c r="B25" s="149">
        <f t="shared" si="2"/>
        <v>24</v>
      </c>
      <c r="C25" s="150" t="s">
        <v>165</v>
      </c>
      <c r="D25" s="151">
        <v>69169</v>
      </c>
      <c r="E25" s="152">
        <v>45267</v>
      </c>
      <c r="F25" s="96">
        <v>1233500</v>
      </c>
      <c r="G25" s="96">
        <f t="shared" si="0"/>
        <v>1233500</v>
      </c>
      <c r="H25" s="166">
        <f t="shared" si="1"/>
        <v>0</v>
      </c>
      <c r="I25" s="153" t="s">
        <v>213</v>
      </c>
      <c r="J25" s="153"/>
      <c r="K25" s="153"/>
      <c r="L25" s="153"/>
      <c r="M25" s="153"/>
      <c r="N25" s="153"/>
      <c r="O25" s="153"/>
      <c r="P25" s="153"/>
      <c r="R25" s="141"/>
    </row>
    <row r="26" spans="2:18" x14ac:dyDescent="0.3">
      <c r="B26" s="149">
        <f t="shared" si="2"/>
        <v>25</v>
      </c>
      <c r="C26" s="150" t="s">
        <v>161</v>
      </c>
      <c r="D26" s="151" t="s">
        <v>223</v>
      </c>
      <c r="E26" s="152">
        <v>45324</v>
      </c>
      <c r="F26" s="96">
        <v>306115</v>
      </c>
      <c r="G26" s="96">
        <f t="shared" si="0"/>
        <v>306115</v>
      </c>
      <c r="H26" s="166">
        <f t="shared" si="1"/>
        <v>0</v>
      </c>
      <c r="I26" s="153" t="s">
        <v>213</v>
      </c>
      <c r="J26" s="153"/>
      <c r="K26" s="153"/>
      <c r="L26" s="153"/>
      <c r="M26" s="153"/>
      <c r="N26" s="153"/>
      <c r="O26" s="153"/>
      <c r="P26" s="153"/>
      <c r="R26" s="141"/>
    </row>
    <row r="27" spans="2:18" x14ac:dyDescent="0.3">
      <c r="B27" s="149">
        <f t="shared" si="2"/>
        <v>26</v>
      </c>
      <c r="C27" s="150" t="s">
        <v>161</v>
      </c>
      <c r="D27" s="151">
        <v>181198</v>
      </c>
      <c r="E27" s="152">
        <v>45324</v>
      </c>
      <c r="F27" s="96">
        <v>38260</v>
      </c>
      <c r="G27" s="96">
        <f t="shared" si="0"/>
        <v>38260</v>
      </c>
      <c r="H27" s="166">
        <f t="shared" si="1"/>
        <v>0</v>
      </c>
      <c r="I27" s="153" t="s">
        <v>213</v>
      </c>
      <c r="J27" s="153"/>
      <c r="K27" s="153"/>
      <c r="L27" s="153"/>
      <c r="M27" s="153"/>
      <c r="N27" s="153"/>
      <c r="O27" s="153"/>
      <c r="P27" s="153"/>
      <c r="R27" s="141"/>
    </row>
    <row r="28" spans="2:18" x14ac:dyDescent="0.3">
      <c r="B28" s="149">
        <f t="shared" si="2"/>
        <v>27</v>
      </c>
      <c r="C28" s="150" t="s">
        <v>161</v>
      </c>
      <c r="D28" s="151">
        <v>180448</v>
      </c>
      <c r="E28" s="152">
        <v>45324</v>
      </c>
      <c r="F28" s="96">
        <v>520</v>
      </c>
      <c r="G28" s="96">
        <f t="shared" si="0"/>
        <v>520</v>
      </c>
      <c r="H28" s="166">
        <f t="shared" si="1"/>
        <v>0</v>
      </c>
      <c r="I28" s="153" t="s">
        <v>213</v>
      </c>
      <c r="J28" s="153"/>
      <c r="K28" s="153"/>
      <c r="L28" s="153"/>
      <c r="M28" s="153"/>
      <c r="N28" s="153"/>
      <c r="O28" s="153"/>
      <c r="P28" s="153"/>
      <c r="R28" s="141"/>
    </row>
    <row r="29" spans="2:18" x14ac:dyDescent="0.3">
      <c r="B29" s="149">
        <f t="shared" si="2"/>
        <v>28</v>
      </c>
      <c r="C29" s="150" t="s">
        <v>224</v>
      </c>
      <c r="D29" s="151"/>
      <c r="E29" s="152">
        <v>45324</v>
      </c>
      <c r="F29" s="96">
        <v>1250000</v>
      </c>
      <c r="G29" s="96">
        <f t="shared" si="0"/>
        <v>1250000</v>
      </c>
      <c r="H29" s="166">
        <f t="shared" si="1"/>
        <v>0</v>
      </c>
      <c r="I29" s="153"/>
      <c r="J29" s="153"/>
      <c r="K29" s="153"/>
      <c r="L29" s="153"/>
      <c r="M29" s="153"/>
      <c r="N29" s="153"/>
      <c r="O29" s="153"/>
      <c r="P29" s="153"/>
      <c r="R29" s="141"/>
    </row>
    <row r="30" spans="2:18" x14ac:dyDescent="0.3">
      <c r="B30" s="149">
        <f t="shared" si="2"/>
        <v>29</v>
      </c>
      <c r="C30" s="150" t="s">
        <v>156</v>
      </c>
      <c r="D30" s="151" t="s">
        <v>225</v>
      </c>
      <c r="E30" s="152">
        <v>45329</v>
      </c>
      <c r="F30" s="96">
        <v>2000000</v>
      </c>
      <c r="G30" s="96">
        <f t="shared" si="0"/>
        <v>2000000</v>
      </c>
      <c r="H30" s="166">
        <f t="shared" si="1"/>
        <v>0</v>
      </c>
      <c r="I30" s="153" t="s">
        <v>213</v>
      </c>
      <c r="J30" s="153"/>
      <c r="K30" s="153"/>
      <c r="L30" s="153"/>
      <c r="M30" s="153"/>
      <c r="N30" s="153"/>
      <c r="O30" s="153"/>
      <c r="P30" s="153"/>
      <c r="R30" s="141"/>
    </row>
    <row r="31" spans="2:18" x14ac:dyDescent="0.3">
      <c r="B31" s="149">
        <f t="shared" si="2"/>
        <v>30</v>
      </c>
      <c r="C31" s="150" t="s">
        <v>165</v>
      </c>
      <c r="D31" s="151" t="s">
        <v>226</v>
      </c>
      <c r="E31" s="152">
        <v>45352</v>
      </c>
      <c r="F31" s="96">
        <v>1455530</v>
      </c>
      <c r="G31" s="96">
        <f t="shared" si="0"/>
        <v>1455530</v>
      </c>
      <c r="H31" s="166">
        <f t="shared" si="1"/>
        <v>0</v>
      </c>
      <c r="I31" s="153" t="s">
        <v>213</v>
      </c>
      <c r="J31" s="153"/>
      <c r="K31" s="153"/>
      <c r="L31" s="153"/>
      <c r="M31" s="153"/>
      <c r="N31" s="153"/>
      <c r="O31" s="153"/>
      <c r="P31" s="153"/>
      <c r="R31" s="141"/>
    </row>
    <row r="32" spans="2:18" x14ac:dyDescent="0.3">
      <c r="B32" s="149">
        <f t="shared" si="2"/>
        <v>31</v>
      </c>
      <c r="C32" s="150" t="s">
        <v>156</v>
      </c>
      <c r="D32" s="151"/>
      <c r="E32" s="152">
        <v>45442</v>
      </c>
      <c r="F32" s="96">
        <v>200000</v>
      </c>
      <c r="G32" s="96">
        <f t="shared" si="0"/>
        <v>200000</v>
      </c>
      <c r="H32" s="166">
        <f t="shared" si="1"/>
        <v>0</v>
      </c>
      <c r="I32" s="153" t="s">
        <v>227</v>
      </c>
      <c r="J32" s="153"/>
      <c r="K32" s="153"/>
      <c r="L32" s="153"/>
      <c r="M32" s="153"/>
      <c r="N32" s="153"/>
      <c r="O32" s="153"/>
      <c r="P32" s="153"/>
      <c r="R32" s="141"/>
    </row>
    <row r="33" spans="2:20" x14ac:dyDescent="0.3">
      <c r="B33" s="149">
        <f t="shared" si="2"/>
        <v>32</v>
      </c>
      <c r="C33" s="150" t="s">
        <v>228</v>
      </c>
      <c r="D33" s="151"/>
      <c r="E33" s="152">
        <v>45464</v>
      </c>
      <c r="F33" s="96">
        <v>6810</v>
      </c>
      <c r="G33" s="96">
        <f t="shared" si="0"/>
        <v>6810</v>
      </c>
      <c r="H33" s="166">
        <f t="shared" si="1"/>
        <v>0</v>
      </c>
      <c r="I33" s="153" t="s">
        <v>227</v>
      </c>
      <c r="J33" s="153"/>
      <c r="K33" s="153"/>
      <c r="L33" s="153"/>
      <c r="M33" s="153"/>
      <c r="N33" s="153"/>
      <c r="O33" s="153"/>
      <c r="P33" s="153"/>
      <c r="R33" s="140"/>
    </row>
    <row r="34" spans="2:20" x14ac:dyDescent="0.3">
      <c r="B34" s="149">
        <f t="shared" si="2"/>
        <v>33</v>
      </c>
      <c r="C34" s="150" t="s">
        <v>162</v>
      </c>
      <c r="D34" s="151"/>
      <c r="E34" s="152">
        <v>45464</v>
      </c>
      <c r="F34" s="96">
        <v>75100</v>
      </c>
      <c r="G34" s="96">
        <f t="shared" si="0"/>
        <v>75100</v>
      </c>
      <c r="H34" s="166">
        <f t="shared" si="1"/>
        <v>0</v>
      </c>
      <c r="I34" s="153" t="s">
        <v>227</v>
      </c>
      <c r="J34" s="153"/>
      <c r="K34" s="153"/>
      <c r="L34" s="153"/>
      <c r="M34" s="153"/>
      <c r="N34" s="153"/>
      <c r="O34" s="153"/>
      <c r="P34" s="153"/>
      <c r="R34" s="140"/>
    </row>
    <row r="35" spans="2:20" x14ac:dyDescent="0.3">
      <c r="B35" s="149">
        <f t="shared" si="2"/>
        <v>34</v>
      </c>
      <c r="C35" s="150" t="s">
        <v>163</v>
      </c>
      <c r="D35" s="151"/>
      <c r="E35" s="152">
        <v>45464</v>
      </c>
      <c r="F35" s="96">
        <f>1000675+180122</f>
        <v>1180797</v>
      </c>
      <c r="G35" s="96">
        <f t="shared" si="0"/>
        <v>1180797</v>
      </c>
      <c r="H35" s="166">
        <f t="shared" si="1"/>
        <v>0</v>
      </c>
      <c r="I35" s="153" t="s">
        <v>227</v>
      </c>
      <c r="J35" s="153"/>
      <c r="K35" s="153"/>
      <c r="L35" s="153"/>
      <c r="M35" s="153"/>
      <c r="N35" s="153"/>
      <c r="O35" s="153"/>
      <c r="P35" s="153"/>
      <c r="R35" s="141"/>
    </row>
    <row r="36" spans="2:20" x14ac:dyDescent="0.3">
      <c r="B36" s="149">
        <f t="shared" si="2"/>
        <v>35</v>
      </c>
      <c r="C36" s="150" t="s">
        <v>164</v>
      </c>
      <c r="D36" s="151"/>
      <c r="E36" s="152">
        <v>45464</v>
      </c>
      <c r="F36" s="96">
        <v>2283094</v>
      </c>
      <c r="G36" s="96">
        <f t="shared" si="0"/>
        <v>2283094</v>
      </c>
      <c r="H36" s="166">
        <f t="shared" si="1"/>
        <v>0</v>
      </c>
      <c r="I36" s="153" t="s">
        <v>227</v>
      </c>
      <c r="J36" s="153"/>
      <c r="K36" s="153"/>
      <c r="L36" s="153"/>
      <c r="M36" s="153"/>
      <c r="N36" s="153"/>
      <c r="O36" s="153"/>
      <c r="P36" s="153"/>
      <c r="R36" s="141"/>
      <c r="S36" s="142"/>
    </row>
    <row r="37" spans="2:20" x14ac:dyDescent="0.3">
      <c r="B37" s="149">
        <f t="shared" si="2"/>
        <v>36</v>
      </c>
      <c r="C37" s="150" t="s">
        <v>164</v>
      </c>
      <c r="D37" s="151"/>
      <c r="E37" s="152">
        <v>45464</v>
      </c>
      <c r="F37" s="96">
        <f>1937750+75</f>
        <v>1937825</v>
      </c>
      <c r="G37" s="96">
        <f t="shared" si="0"/>
        <v>1937825</v>
      </c>
      <c r="H37" s="166">
        <f t="shared" si="1"/>
        <v>0</v>
      </c>
      <c r="I37" s="153" t="s">
        <v>227</v>
      </c>
      <c r="J37" s="153"/>
      <c r="K37" s="153"/>
      <c r="L37" s="153"/>
      <c r="M37" s="153"/>
      <c r="N37" s="153"/>
      <c r="O37" s="153"/>
      <c r="P37" s="153"/>
      <c r="R37" s="140"/>
      <c r="S37" s="142"/>
    </row>
    <row r="38" spans="2:20" x14ac:dyDescent="0.3">
      <c r="B38" s="149">
        <f t="shared" si="2"/>
        <v>37</v>
      </c>
      <c r="C38" s="150" t="s">
        <v>229</v>
      </c>
      <c r="D38" s="151"/>
      <c r="E38" s="155">
        <v>45464</v>
      </c>
      <c r="F38" s="96">
        <v>2249775</v>
      </c>
      <c r="G38" s="96">
        <f t="shared" si="0"/>
        <v>2249775</v>
      </c>
      <c r="H38" s="166">
        <f t="shared" si="1"/>
        <v>0</v>
      </c>
      <c r="I38" s="153" t="s">
        <v>227</v>
      </c>
      <c r="J38" s="153"/>
      <c r="K38" s="153"/>
      <c r="L38" s="153"/>
      <c r="M38" s="153"/>
      <c r="N38" s="153"/>
      <c r="O38" s="153"/>
      <c r="P38" s="153"/>
      <c r="R38" s="140"/>
      <c r="S38" s="142"/>
    </row>
    <row r="39" spans="2:20" x14ac:dyDescent="0.3">
      <c r="B39" s="149">
        <f t="shared" si="2"/>
        <v>38</v>
      </c>
      <c r="C39" s="150" t="s">
        <v>230</v>
      </c>
      <c r="D39" s="151"/>
      <c r="E39" s="155">
        <v>45464</v>
      </c>
      <c r="F39" s="96">
        <v>583500</v>
      </c>
      <c r="G39" s="96">
        <f t="shared" si="0"/>
        <v>583500</v>
      </c>
      <c r="H39" s="166">
        <f t="shared" si="1"/>
        <v>0</v>
      </c>
      <c r="I39" s="153" t="s">
        <v>227</v>
      </c>
      <c r="J39" s="153"/>
      <c r="K39" s="153"/>
      <c r="L39" s="153"/>
      <c r="M39" s="153"/>
      <c r="N39" s="153"/>
      <c r="O39" s="153"/>
      <c r="P39" s="153"/>
      <c r="R39" s="140"/>
    </row>
    <row r="40" spans="2:20" x14ac:dyDescent="0.3">
      <c r="B40" s="149">
        <f t="shared" si="2"/>
        <v>39</v>
      </c>
      <c r="C40" s="150" t="s">
        <v>165</v>
      </c>
      <c r="D40" s="151"/>
      <c r="E40" s="152">
        <v>45464</v>
      </c>
      <c r="F40" s="96">
        <f>1233500+222030</f>
        <v>1455530</v>
      </c>
      <c r="G40" s="96">
        <f t="shared" si="0"/>
        <v>1455530</v>
      </c>
      <c r="H40" s="166">
        <f t="shared" si="1"/>
        <v>0</v>
      </c>
      <c r="I40" s="153" t="s">
        <v>227</v>
      </c>
      <c r="J40" s="153"/>
      <c r="K40" s="153"/>
      <c r="L40" s="153"/>
      <c r="M40" s="153"/>
      <c r="N40" s="153"/>
      <c r="O40" s="153"/>
      <c r="P40" s="153"/>
      <c r="R40" s="141"/>
    </row>
    <row r="41" spans="2:20" x14ac:dyDescent="0.3">
      <c r="B41" s="149">
        <f t="shared" si="2"/>
        <v>40</v>
      </c>
      <c r="C41" s="150" t="s">
        <v>162</v>
      </c>
      <c r="D41" s="151" t="s">
        <v>231</v>
      </c>
      <c r="E41" s="156" t="s">
        <v>231</v>
      </c>
      <c r="F41" s="96">
        <v>22418652</v>
      </c>
      <c r="G41" s="96">
        <v>0</v>
      </c>
      <c r="H41" s="166">
        <f t="shared" si="1"/>
        <v>22418652</v>
      </c>
      <c r="I41" s="153" t="s">
        <v>231</v>
      </c>
      <c r="J41" s="153">
        <v>11628684</v>
      </c>
      <c r="K41" s="153"/>
      <c r="L41" s="153"/>
      <c r="M41" s="153"/>
      <c r="N41" s="153">
        <v>10789968</v>
      </c>
      <c r="O41" s="153"/>
      <c r="P41" s="153"/>
      <c r="Q41" s="142">
        <f>F41+F10</f>
        <v>31769202</v>
      </c>
      <c r="R41" s="140" t="s">
        <v>232</v>
      </c>
    </row>
    <row r="42" spans="2:20" x14ac:dyDescent="0.3">
      <c r="B42" s="149">
        <f t="shared" si="2"/>
        <v>41</v>
      </c>
      <c r="C42" s="150" t="s">
        <v>163</v>
      </c>
      <c r="D42" s="151" t="s">
        <v>231</v>
      </c>
      <c r="E42" s="156" t="s">
        <v>231</v>
      </c>
      <c r="F42" s="96">
        <v>2181472</v>
      </c>
      <c r="G42" s="96">
        <v>0</v>
      </c>
      <c r="H42" s="166">
        <f t="shared" si="1"/>
        <v>2181472</v>
      </c>
      <c r="I42" s="153" t="s">
        <v>231</v>
      </c>
      <c r="J42" s="153"/>
      <c r="K42" s="153">
        <v>1120756</v>
      </c>
      <c r="L42" s="153"/>
      <c r="M42" s="153">
        <v>1060716</v>
      </c>
      <c r="N42" s="153"/>
      <c r="O42" s="153"/>
      <c r="P42" s="153"/>
      <c r="Q42" s="142">
        <f>F42+F35+F22</f>
        <v>4362944</v>
      </c>
      <c r="R42" s="140" t="s">
        <v>232</v>
      </c>
    </row>
    <row r="43" spans="2:20" x14ac:dyDescent="0.3">
      <c r="B43" s="149">
        <f t="shared" si="2"/>
        <v>42</v>
      </c>
      <c r="C43" s="150" t="s">
        <v>164</v>
      </c>
      <c r="D43" s="151" t="s">
        <v>231</v>
      </c>
      <c r="E43" s="156" t="s">
        <v>231</v>
      </c>
      <c r="F43" s="96">
        <v>10729012</v>
      </c>
      <c r="G43" s="96">
        <v>0</v>
      </c>
      <c r="H43" s="166">
        <f t="shared" si="1"/>
        <v>10729012</v>
      </c>
      <c r="I43" s="153" t="s">
        <v>231</v>
      </c>
      <c r="J43" s="153"/>
      <c r="K43" s="153">
        <v>2167004</v>
      </c>
      <c r="L43" s="153">
        <v>2286634</v>
      </c>
      <c r="M43" s="153">
        <v>2050915</v>
      </c>
      <c r="N43" s="153">
        <v>2170364</v>
      </c>
      <c r="O43" s="153"/>
      <c r="P43" s="153">
        <v>2054095</v>
      </c>
      <c r="Q43" s="142">
        <f>F43+F37+F36+F24</f>
        <v>16884756</v>
      </c>
      <c r="R43" s="140" t="s">
        <v>232</v>
      </c>
    </row>
    <row r="44" spans="2:20" x14ac:dyDescent="0.3">
      <c r="B44" s="149">
        <f t="shared" si="2"/>
        <v>43</v>
      </c>
      <c r="C44" s="150" t="s">
        <v>229</v>
      </c>
      <c r="D44" s="151" t="s">
        <v>231</v>
      </c>
      <c r="E44" s="156" t="s">
        <v>231</v>
      </c>
      <c r="F44" s="96">
        <v>7559245</v>
      </c>
      <c r="G44" s="96">
        <v>0</v>
      </c>
      <c r="H44" s="166">
        <f t="shared" si="1"/>
        <v>7559245</v>
      </c>
      <c r="I44" s="153" t="s">
        <v>231</v>
      </c>
      <c r="J44" s="153"/>
      <c r="K44" s="153"/>
      <c r="L44" s="153">
        <v>2654735</v>
      </c>
      <c r="M44" s="153"/>
      <c r="N44" s="153">
        <v>2519748</v>
      </c>
      <c r="O44" s="153"/>
      <c r="P44" s="153">
        <v>2384762</v>
      </c>
      <c r="R44" s="140" t="s">
        <v>232</v>
      </c>
    </row>
    <row r="45" spans="2:20" x14ac:dyDescent="0.3">
      <c r="B45" s="149">
        <f t="shared" si="2"/>
        <v>44</v>
      </c>
      <c r="C45" s="150" t="s">
        <v>230</v>
      </c>
      <c r="D45" s="151" t="s">
        <v>231</v>
      </c>
      <c r="E45" s="156" t="s">
        <v>231</v>
      </c>
      <c r="F45" s="96">
        <v>1960560</v>
      </c>
      <c r="G45" s="96">
        <v>0</v>
      </c>
      <c r="H45" s="166">
        <f t="shared" si="1"/>
        <v>1960560</v>
      </c>
      <c r="I45" s="153" t="s">
        <v>231</v>
      </c>
      <c r="J45" s="153"/>
      <c r="K45" s="153"/>
      <c r="L45" s="153">
        <v>688530</v>
      </c>
      <c r="M45" s="153"/>
      <c r="N45" s="153">
        <v>653520</v>
      </c>
      <c r="O45" s="153"/>
      <c r="P45" s="153">
        <v>618510</v>
      </c>
      <c r="R45" s="140" t="s">
        <v>232</v>
      </c>
    </row>
    <row r="46" spans="2:20" x14ac:dyDescent="0.3">
      <c r="B46" s="149">
        <f t="shared" si="2"/>
        <v>45</v>
      </c>
      <c r="C46" s="150" t="s">
        <v>165</v>
      </c>
      <c r="D46" s="151" t="s">
        <v>231</v>
      </c>
      <c r="E46" s="156" t="s">
        <v>231</v>
      </c>
      <c r="F46" s="96">
        <v>5378060</v>
      </c>
      <c r="G46" s="96">
        <v>0</v>
      </c>
      <c r="H46" s="166">
        <f t="shared" si="1"/>
        <v>5378060</v>
      </c>
      <c r="I46" s="153" t="s">
        <v>231</v>
      </c>
      <c r="J46" s="153">
        <v>1381520</v>
      </c>
      <c r="K46" s="153">
        <v>1381520</v>
      </c>
      <c r="L46" s="153">
        <v>1307510</v>
      </c>
      <c r="M46" s="153">
        <v>1307510</v>
      </c>
      <c r="N46" s="153"/>
      <c r="O46" s="153"/>
      <c r="P46" s="153"/>
      <c r="R46" s="140" t="s">
        <v>232</v>
      </c>
    </row>
    <row r="47" spans="2:20" x14ac:dyDescent="0.3">
      <c r="B47" s="195" t="s">
        <v>35</v>
      </c>
      <c r="C47" s="196"/>
      <c r="D47" s="196"/>
      <c r="E47" s="197"/>
      <c r="F47" s="169">
        <f>SUM(F2:F46)</f>
        <v>85657119</v>
      </c>
      <c r="G47" s="169">
        <f>SUM(G2:G46)</f>
        <v>35430118</v>
      </c>
      <c r="H47" s="170">
        <f>SUM(H2:H46)</f>
        <v>50227001</v>
      </c>
      <c r="I47" s="158"/>
      <c r="J47" s="157">
        <f t="shared" ref="J47:P47" si="3">SUM(J2:J46)</f>
        <v>13010204</v>
      </c>
      <c r="K47" s="157">
        <f t="shared" si="3"/>
        <v>4669280</v>
      </c>
      <c r="L47" s="157">
        <f t="shared" si="3"/>
        <v>6937409</v>
      </c>
      <c r="M47" s="157">
        <f t="shared" si="3"/>
        <v>4419141</v>
      </c>
      <c r="N47" s="157">
        <f t="shared" si="3"/>
        <v>16133600</v>
      </c>
      <c r="O47" s="157">
        <f t="shared" si="3"/>
        <v>0</v>
      </c>
      <c r="P47" s="157">
        <f t="shared" si="3"/>
        <v>5057367</v>
      </c>
      <c r="R47" s="140"/>
      <c r="T47" s="142"/>
    </row>
    <row r="48" spans="2:20" x14ac:dyDescent="0.3">
      <c r="C48" s="139"/>
      <c r="D48" s="159"/>
      <c r="E48" s="139"/>
      <c r="F48" s="171"/>
      <c r="G48" s="171"/>
      <c r="H48" s="171"/>
      <c r="I48" s="160"/>
      <c r="J48" s="160"/>
      <c r="K48" s="160"/>
      <c r="L48" s="160"/>
      <c r="M48" s="160"/>
      <c r="N48" s="160"/>
      <c r="O48" s="160"/>
      <c r="P48" s="160"/>
    </row>
    <row r="51" spans="3:6" x14ac:dyDescent="0.3">
      <c r="C51" s="150" t="s">
        <v>165</v>
      </c>
      <c r="E51" s="161">
        <f>F14+F25+F31+F40+F46</f>
        <v>10756120</v>
      </c>
      <c r="F51" s="172">
        <f t="shared" ref="F51" si="4">G14</f>
        <v>1233500</v>
      </c>
    </row>
    <row r="52" spans="3:6" x14ac:dyDescent="0.3">
      <c r="C52" s="150" t="s">
        <v>162</v>
      </c>
      <c r="E52" s="161">
        <f>F10+F34+F41</f>
        <v>31844302</v>
      </c>
      <c r="F52" s="172">
        <f>G10</f>
        <v>9350550</v>
      </c>
    </row>
    <row r="53" spans="3:6" x14ac:dyDescent="0.3">
      <c r="C53" s="150" t="s">
        <v>163</v>
      </c>
      <c r="E53" s="161">
        <f>F22+F35+F42</f>
        <v>4362944</v>
      </c>
      <c r="F53" s="172">
        <f>G22+G35+G42</f>
        <v>2181472</v>
      </c>
    </row>
    <row r="54" spans="3:6" x14ac:dyDescent="0.3">
      <c r="C54" s="150" t="s">
        <v>164</v>
      </c>
      <c r="E54" s="161">
        <f>F24+F36+F37+F43</f>
        <v>16884756</v>
      </c>
      <c r="F54" s="172">
        <f>G24+G36+G37+G43</f>
        <v>6155744</v>
      </c>
    </row>
    <row r="55" spans="3:6" x14ac:dyDescent="0.3">
      <c r="C55" s="150" t="s">
        <v>229</v>
      </c>
      <c r="E55" s="161">
        <f>F44+F38</f>
        <v>9809020</v>
      </c>
      <c r="F55" s="172">
        <f>G44+G38</f>
        <v>2249775</v>
      </c>
    </row>
    <row r="56" spans="3:6" x14ac:dyDescent="0.3">
      <c r="C56" s="150" t="s">
        <v>230</v>
      </c>
      <c r="E56" s="161">
        <f>F45+F39</f>
        <v>2544060</v>
      </c>
      <c r="F56" s="172">
        <f>G45+G39</f>
        <v>583500</v>
      </c>
    </row>
    <row r="57" spans="3:6" x14ac:dyDescent="0.3">
      <c r="E57" s="162">
        <f>SUM(E51:E56)</f>
        <v>76201202</v>
      </c>
      <c r="F57" s="173">
        <f>SUM(F51:F56)</f>
        <v>21754541</v>
      </c>
    </row>
    <row r="58" spans="3:6" x14ac:dyDescent="0.3">
      <c r="E58" s="143">
        <v>7249107</v>
      </c>
    </row>
  </sheetData>
  <autoFilter ref="B1:P47" xr:uid="{00000000-0001-0000-1300-000000000000}"/>
  <mergeCells count="1">
    <mergeCell ref="B47:E4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7312-0EC9-4720-A183-CFE9F6CB18AC}">
  <dimension ref="A1:K34"/>
  <sheetViews>
    <sheetView topLeftCell="G10" workbookViewId="0">
      <selection activeCell="H37" sqref="H37"/>
    </sheetView>
  </sheetViews>
  <sheetFormatPr defaultColWidth="9" defaultRowHeight="14" x14ac:dyDescent="0.3"/>
  <cols>
    <col min="1" max="1" width="2.58203125" style="83" bestFit="1" customWidth="1"/>
    <col min="2" max="2" width="12" style="83" bestFit="1" customWidth="1"/>
    <col min="3" max="4" width="12" style="88" customWidth="1"/>
    <col min="5" max="5" width="8.1640625" style="88" customWidth="1"/>
    <col min="6" max="6" width="7.25" style="88" customWidth="1"/>
    <col min="7" max="7" width="8.9140625" style="88" bestFit="1" customWidth="1"/>
    <col min="8" max="8" width="11.5" style="88" bestFit="1" customWidth="1"/>
    <col min="9" max="9" width="11" style="88" customWidth="1"/>
    <col min="10" max="10" width="14.58203125" style="83" bestFit="1" customWidth="1"/>
    <col min="11" max="16384" width="9" style="83"/>
  </cols>
  <sheetData>
    <row r="1" spans="1:11" s="78" customFormat="1" ht="41.25" customHeight="1" x14ac:dyDescent="0.3">
      <c r="A1" s="76" t="s">
        <v>75</v>
      </c>
      <c r="B1" s="76" t="s">
        <v>37</v>
      </c>
      <c r="C1" s="77" t="s">
        <v>53</v>
      </c>
      <c r="D1" s="77" t="s">
        <v>76</v>
      </c>
      <c r="E1" s="77" t="s">
        <v>77</v>
      </c>
      <c r="F1" s="77" t="s">
        <v>78</v>
      </c>
      <c r="G1" s="77" t="s">
        <v>79</v>
      </c>
      <c r="H1" s="77" t="s">
        <v>80</v>
      </c>
      <c r="I1" s="77" t="s">
        <v>25</v>
      </c>
      <c r="J1" s="77" t="s">
        <v>81</v>
      </c>
    </row>
    <row r="2" spans="1:11" x14ac:dyDescent="0.3">
      <c r="A2" s="79">
        <v>1</v>
      </c>
      <c r="B2" s="79" t="s">
        <v>82</v>
      </c>
      <c r="C2" s="80">
        <v>0</v>
      </c>
      <c r="D2" s="80">
        <v>52.87</v>
      </c>
      <c r="E2" s="80">
        <v>0</v>
      </c>
      <c r="F2" s="80">
        <v>0</v>
      </c>
      <c r="G2" s="80">
        <v>159.83000000000001</v>
      </c>
      <c r="H2" s="80">
        <v>0</v>
      </c>
      <c r="I2" s="80">
        <f>SUM(C2:H2)</f>
        <v>212.70000000000002</v>
      </c>
      <c r="J2" s="81">
        <f>I2*10.764</f>
        <v>2289.5028000000002</v>
      </c>
      <c r="K2" s="82"/>
    </row>
    <row r="3" spans="1:11" x14ac:dyDescent="0.3">
      <c r="A3" s="79">
        <v>2</v>
      </c>
      <c r="B3" s="79" t="s">
        <v>54</v>
      </c>
      <c r="C3" s="80">
        <v>127.47</v>
      </c>
      <c r="D3" s="80">
        <v>54.49</v>
      </c>
      <c r="E3" s="80">
        <v>0</v>
      </c>
      <c r="F3" s="80">
        <v>0</v>
      </c>
      <c r="G3" s="80">
        <f>13.87+101.34</f>
        <v>115.21000000000001</v>
      </c>
      <c r="H3" s="80">
        <f t="shared" ref="H3:H24" si="0">(8.26*(6.61+1.14))+(3.9*2.7)</f>
        <v>74.545000000000002</v>
      </c>
      <c r="I3" s="80">
        <f t="shared" ref="I3:I24" si="1">SUM(C3:H3)</f>
        <v>371.71500000000003</v>
      </c>
      <c r="J3" s="81">
        <f t="shared" ref="J3:J24" si="2">I3*10.764</f>
        <v>4001.1402600000001</v>
      </c>
    </row>
    <row r="4" spans="1:11" x14ac:dyDescent="0.3">
      <c r="A4" s="79">
        <v>3</v>
      </c>
      <c r="B4" s="79" t="s">
        <v>55</v>
      </c>
      <c r="C4" s="80">
        <v>102.2</v>
      </c>
      <c r="D4" s="80">
        <v>54.49</v>
      </c>
      <c r="E4" s="80">
        <f>(0.45*3.35)+(0.8*3.5)+(2.45*0.45)+(0.48*3.65)+(0.4*7.15)+(0.45*3.65)</f>
        <v>11.6645</v>
      </c>
      <c r="F4" s="80">
        <v>0</v>
      </c>
      <c r="G4" s="80">
        <f>5.03+23.91+89.94+9.94</f>
        <v>128.82</v>
      </c>
      <c r="H4" s="80">
        <f t="shared" si="0"/>
        <v>74.545000000000002</v>
      </c>
      <c r="I4" s="80">
        <f t="shared" si="1"/>
        <v>371.71949999999998</v>
      </c>
      <c r="J4" s="81">
        <f t="shared" si="2"/>
        <v>4001.1886979999995</v>
      </c>
    </row>
    <row r="5" spans="1:11" x14ac:dyDescent="0.3">
      <c r="A5" s="79">
        <v>4</v>
      </c>
      <c r="B5" s="79" t="s">
        <v>56</v>
      </c>
      <c r="C5" s="80">
        <v>224.89</v>
      </c>
      <c r="D5" s="80">
        <v>52.87</v>
      </c>
      <c r="E5" s="80">
        <f>(0.45*3.35)+(0.8*3.5)+(2.45*0.45)+(0.48*3.65)+(0.4*7.15)+(0.45*3.65)</f>
        <v>11.6645</v>
      </c>
      <c r="F5" s="80">
        <v>0</v>
      </c>
      <c r="G5" s="80">
        <f>5.03+(1.75*4.5)</f>
        <v>12.905000000000001</v>
      </c>
      <c r="H5" s="80">
        <f>(8.26*(6.61+1.14))+(3.9*2.7)</f>
        <v>74.545000000000002</v>
      </c>
      <c r="I5" s="80">
        <f t="shared" si="1"/>
        <v>376.87449999999995</v>
      </c>
      <c r="J5" s="81">
        <f t="shared" si="2"/>
        <v>4056.6771179999992</v>
      </c>
    </row>
    <row r="6" spans="1:11" x14ac:dyDescent="0.3">
      <c r="A6" s="79">
        <v>5</v>
      </c>
      <c r="B6" s="79" t="s">
        <v>57</v>
      </c>
      <c r="C6" s="80">
        <v>224.89</v>
      </c>
      <c r="D6" s="80">
        <v>52.87</v>
      </c>
      <c r="E6" s="80">
        <f t="shared" ref="E6:E23" si="3">(0.45*3.35)+(0.8*3.5)+(2.45*0.45)+(0.48*3.65)+(0.4*7.15)+(0.45*3.65)</f>
        <v>11.6645</v>
      </c>
      <c r="F6" s="80">
        <v>0</v>
      </c>
      <c r="G6" s="80">
        <f t="shared" ref="G6:G22" si="4">5.03</f>
        <v>5.03</v>
      </c>
      <c r="H6" s="80">
        <f t="shared" si="0"/>
        <v>74.545000000000002</v>
      </c>
      <c r="I6" s="80">
        <f t="shared" si="1"/>
        <v>368.99949999999995</v>
      </c>
      <c r="J6" s="81">
        <f t="shared" si="2"/>
        <v>3971.9106179999994</v>
      </c>
    </row>
    <row r="7" spans="1:11" x14ac:dyDescent="0.3">
      <c r="A7" s="79">
        <v>6</v>
      </c>
      <c r="B7" s="79" t="s">
        <v>58</v>
      </c>
      <c r="C7" s="80">
        <v>224.89</v>
      </c>
      <c r="D7" s="80">
        <v>52.87</v>
      </c>
      <c r="E7" s="80">
        <f t="shared" si="3"/>
        <v>11.6645</v>
      </c>
      <c r="F7" s="80">
        <v>0</v>
      </c>
      <c r="G7" s="80">
        <f t="shared" si="4"/>
        <v>5.03</v>
      </c>
      <c r="H7" s="80">
        <f t="shared" si="0"/>
        <v>74.545000000000002</v>
      </c>
      <c r="I7" s="80">
        <f t="shared" si="1"/>
        <v>368.99949999999995</v>
      </c>
      <c r="J7" s="81">
        <f t="shared" si="2"/>
        <v>3971.9106179999994</v>
      </c>
    </row>
    <row r="8" spans="1:11" x14ac:dyDescent="0.3">
      <c r="A8" s="79">
        <v>7</v>
      </c>
      <c r="B8" s="79" t="s">
        <v>59</v>
      </c>
      <c r="C8" s="80">
        <v>224.89</v>
      </c>
      <c r="D8" s="80">
        <v>52.87</v>
      </c>
      <c r="E8" s="80">
        <f t="shared" si="3"/>
        <v>11.6645</v>
      </c>
      <c r="F8" s="80">
        <v>0</v>
      </c>
      <c r="G8" s="80">
        <f t="shared" si="4"/>
        <v>5.03</v>
      </c>
      <c r="H8" s="80">
        <f t="shared" si="0"/>
        <v>74.545000000000002</v>
      </c>
      <c r="I8" s="80">
        <f t="shared" si="1"/>
        <v>368.99949999999995</v>
      </c>
      <c r="J8" s="81">
        <f t="shared" si="2"/>
        <v>3971.9106179999994</v>
      </c>
    </row>
    <row r="9" spans="1:11" x14ac:dyDescent="0.3">
      <c r="A9" s="79">
        <v>8</v>
      </c>
      <c r="B9" s="79" t="s">
        <v>60</v>
      </c>
      <c r="C9" s="80">
        <v>224.89</v>
      </c>
      <c r="D9" s="80">
        <v>52.87</v>
      </c>
      <c r="E9" s="80">
        <f t="shared" si="3"/>
        <v>11.6645</v>
      </c>
      <c r="F9" s="80">
        <v>0</v>
      </c>
      <c r="G9" s="80">
        <f t="shared" si="4"/>
        <v>5.03</v>
      </c>
      <c r="H9" s="80">
        <f t="shared" si="0"/>
        <v>74.545000000000002</v>
      </c>
      <c r="I9" s="80">
        <f t="shared" si="1"/>
        <v>368.99949999999995</v>
      </c>
      <c r="J9" s="81">
        <f t="shared" si="2"/>
        <v>3971.9106179999994</v>
      </c>
    </row>
    <row r="10" spans="1:11" x14ac:dyDescent="0.3">
      <c r="A10" s="79">
        <v>9</v>
      </c>
      <c r="B10" s="79" t="s">
        <v>61</v>
      </c>
      <c r="C10" s="80">
        <v>224.89</v>
      </c>
      <c r="D10" s="80">
        <v>52.87</v>
      </c>
      <c r="E10" s="80">
        <f t="shared" si="3"/>
        <v>11.6645</v>
      </c>
      <c r="F10" s="80">
        <v>0</v>
      </c>
      <c r="G10" s="80">
        <f t="shared" si="4"/>
        <v>5.03</v>
      </c>
      <c r="H10" s="80">
        <f t="shared" si="0"/>
        <v>74.545000000000002</v>
      </c>
      <c r="I10" s="80">
        <f t="shared" si="1"/>
        <v>368.99949999999995</v>
      </c>
      <c r="J10" s="81">
        <f t="shared" si="2"/>
        <v>3971.9106179999994</v>
      </c>
    </row>
    <row r="11" spans="1:11" x14ac:dyDescent="0.3">
      <c r="A11" s="79">
        <v>10</v>
      </c>
      <c r="B11" s="79" t="s">
        <v>62</v>
      </c>
      <c r="C11" s="80">
        <v>163.19999999999999</v>
      </c>
      <c r="D11" s="80">
        <v>52.87</v>
      </c>
      <c r="E11" s="80">
        <f t="shared" si="3"/>
        <v>11.6645</v>
      </c>
      <c r="F11" s="80">
        <v>64.489999999999995</v>
      </c>
      <c r="G11" s="80">
        <f t="shared" si="4"/>
        <v>5.03</v>
      </c>
      <c r="H11" s="80">
        <f t="shared" si="0"/>
        <v>74.545000000000002</v>
      </c>
      <c r="I11" s="80">
        <f t="shared" si="1"/>
        <v>371.79949999999997</v>
      </c>
      <c r="J11" s="81">
        <f t="shared" si="2"/>
        <v>4002.0498179999995</v>
      </c>
    </row>
    <row r="12" spans="1:11" x14ac:dyDescent="0.3">
      <c r="A12" s="79">
        <v>11</v>
      </c>
      <c r="B12" s="79" t="s">
        <v>63</v>
      </c>
      <c r="C12" s="80">
        <v>224.89</v>
      </c>
      <c r="D12" s="80">
        <v>52.87</v>
      </c>
      <c r="E12" s="80">
        <f t="shared" si="3"/>
        <v>11.6645</v>
      </c>
      <c r="F12" s="80">
        <v>0</v>
      </c>
      <c r="G12" s="80">
        <f t="shared" si="4"/>
        <v>5.03</v>
      </c>
      <c r="H12" s="80">
        <f t="shared" si="0"/>
        <v>74.545000000000002</v>
      </c>
      <c r="I12" s="80">
        <f t="shared" si="1"/>
        <v>368.99949999999995</v>
      </c>
      <c r="J12" s="81">
        <f t="shared" si="2"/>
        <v>3971.9106179999994</v>
      </c>
    </row>
    <row r="13" spans="1:11" x14ac:dyDescent="0.3">
      <c r="A13" s="79">
        <v>12</v>
      </c>
      <c r="B13" s="79" t="s">
        <v>64</v>
      </c>
      <c r="C13" s="80">
        <v>224.89</v>
      </c>
      <c r="D13" s="80">
        <v>52.87</v>
      </c>
      <c r="E13" s="80">
        <f t="shared" si="3"/>
        <v>11.6645</v>
      </c>
      <c r="F13" s="80">
        <v>0</v>
      </c>
      <c r="G13" s="80">
        <f t="shared" si="4"/>
        <v>5.03</v>
      </c>
      <c r="H13" s="80">
        <f t="shared" si="0"/>
        <v>74.545000000000002</v>
      </c>
      <c r="I13" s="80">
        <f t="shared" si="1"/>
        <v>368.99949999999995</v>
      </c>
      <c r="J13" s="81">
        <f t="shared" si="2"/>
        <v>3971.9106179999994</v>
      </c>
    </row>
    <row r="14" spans="1:11" x14ac:dyDescent="0.3">
      <c r="A14" s="79">
        <v>13</v>
      </c>
      <c r="B14" s="79" t="s">
        <v>65</v>
      </c>
      <c r="C14" s="80">
        <v>224.89</v>
      </c>
      <c r="D14" s="80">
        <v>52.87</v>
      </c>
      <c r="E14" s="80">
        <f t="shared" si="3"/>
        <v>11.6645</v>
      </c>
      <c r="F14" s="80">
        <v>0</v>
      </c>
      <c r="G14" s="80">
        <f t="shared" si="4"/>
        <v>5.03</v>
      </c>
      <c r="H14" s="80">
        <f t="shared" si="0"/>
        <v>74.545000000000002</v>
      </c>
      <c r="I14" s="80">
        <f t="shared" si="1"/>
        <v>368.99949999999995</v>
      </c>
      <c r="J14" s="81">
        <f t="shared" si="2"/>
        <v>3971.9106179999994</v>
      </c>
    </row>
    <row r="15" spans="1:11" x14ac:dyDescent="0.3">
      <c r="A15" s="79">
        <v>14</v>
      </c>
      <c r="B15" s="79" t="s">
        <v>66</v>
      </c>
      <c r="C15" s="80">
        <v>224.89</v>
      </c>
      <c r="D15" s="80">
        <v>52.87</v>
      </c>
      <c r="E15" s="80">
        <f t="shared" si="3"/>
        <v>11.6645</v>
      </c>
      <c r="F15" s="80">
        <v>0</v>
      </c>
      <c r="G15" s="80">
        <f t="shared" si="4"/>
        <v>5.03</v>
      </c>
      <c r="H15" s="80">
        <f t="shared" si="0"/>
        <v>74.545000000000002</v>
      </c>
      <c r="I15" s="80">
        <f t="shared" si="1"/>
        <v>368.99949999999995</v>
      </c>
      <c r="J15" s="81">
        <f t="shared" si="2"/>
        <v>3971.9106179999994</v>
      </c>
    </row>
    <row r="16" spans="1:11" x14ac:dyDescent="0.3">
      <c r="A16" s="79">
        <v>15</v>
      </c>
      <c r="B16" s="79" t="s">
        <v>83</v>
      </c>
      <c r="C16" s="80">
        <v>227.69</v>
      </c>
      <c r="D16" s="80">
        <v>52.87</v>
      </c>
      <c r="E16" s="80">
        <f t="shared" si="3"/>
        <v>11.6645</v>
      </c>
      <c r="F16" s="80">
        <v>0</v>
      </c>
      <c r="G16" s="80">
        <f t="shared" si="4"/>
        <v>5.03</v>
      </c>
      <c r="H16" s="80">
        <f t="shared" si="0"/>
        <v>74.545000000000002</v>
      </c>
      <c r="I16" s="80">
        <f t="shared" si="1"/>
        <v>371.79949999999997</v>
      </c>
      <c r="J16" s="81">
        <f t="shared" si="2"/>
        <v>4002.0498179999995</v>
      </c>
    </row>
    <row r="17" spans="1:10" x14ac:dyDescent="0.3">
      <c r="A17" s="79">
        <v>16</v>
      </c>
      <c r="B17" s="79" t="s">
        <v>84</v>
      </c>
      <c r="C17" s="80">
        <v>231.65</v>
      </c>
      <c r="D17" s="80">
        <v>52.87</v>
      </c>
      <c r="E17" s="80">
        <f t="shared" si="3"/>
        <v>11.6645</v>
      </c>
      <c r="F17" s="80">
        <v>0</v>
      </c>
      <c r="G17" s="80">
        <f t="shared" si="4"/>
        <v>5.03</v>
      </c>
      <c r="H17" s="80">
        <f t="shared" si="0"/>
        <v>74.545000000000002</v>
      </c>
      <c r="I17" s="80">
        <f t="shared" si="1"/>
        <v>375.75949999999995</v>
      </c>
      <c r="J17" s="81">
        <f t="shared" si="2"/>
        <v>4044.6752579999993</v>
      </c>
    </row>
    <row r="18" spans="1:10" x14ac:dyDescent="0.3">
      <c r="A18" s="79">
        <v>17</v>
      </c>
      <c r="B18" s="79" t="s">
        <v>85</v>
      </c>
      <c r="C18" s="80">
        <v>181.7</v>
      </c>
      <c r="D18" s="80">
        <v>52.87</v>
      </c>
      <c r="E18" s="80">
        <f t="shared" si="3"/>
        <v>11.6645</v>
      </c>
      <c r="F18" s="80">
        <v>53.52</v>
      </c>
      <c r="G18" s="80">
        <f t="shared" si="4"/>
        <v>5.03</v>
      </c>
      <c r="H18" s="80">
        <f t="shared" si="0"/>
        <v>74.545000000000002</v>
      </c>
      <c r="I18" s="80">
        <f t="shared" si="1"/>
        <v>379.3295</v>
      </c>
      <c r="J18" s="81">
        <f t="shared" si="2"/>
        <v>4083.1027379999996</v>
      </c>
    </row>
    <row r="19" spans="1:10" x14ac:dyDescent="0.3">
      <c r="A19" s="79">
        <v>18</v>
      </c>
      <c r="B19" s="79" t="s">
        <v>86</v>
      </c>
      <c r="C19" s="80">
        <v>231.65</v>
      </c>
      <c r="D19" s="80">
        <v>52.87</v>
      </c>
      <c r="E19" s="80">
        <f t="shared" si="3"/>
        <v>11.6645</v>
      </c>
      <c r="F19" s="80">
        <v>0</v>
      </c>
      <c r="G19" s="80">
        <f t="shared" si="4"/>
        <v>5.03</v>
      </c>
      <c r="H19" s="80">
        <f t="shared" si="0"/>
        <v>74.545000000000002</v>
      </c>
      <c r="I19" s="80">
        <f t="shared" si="1"/>
        <v>375.75949999999995</v>
      </c>
      <c r="J19" s="81">
        <f t="shared" si="2"/>
        <v>4044.6752579999993</v>
      </c>
    </row>
    <row r="20" spans="1:10" x14ac:dyDescent="0.3">
      <c r="A20" s="79">
        <v>19</v>
      </c>
      <c r="B20" s="79" t="s">
        <v>87</v>
      </c>
      <c r="C20" s="80">
        <v>231.65</v>
      </c>
      <c r="D20" s="80">
        <v>52.87</v>
      </c>
      <c r="E20" s="80">
        <f t="shared" si="3"/>
        <v>11.6645</v>
      </c>
      <c r="F20" s="80">
        <v>0</v>
      </c>
      <c r="G20" s="80">
        <f t="shared" si="4"/>
        <v>5.03</v>
      </c>
      <c r="H20" s="80">
        <f t="shared" si="0"/>
        <v>74.545000000000002</v>
      </c>
      <c r="I20" s="80">
        <f t="shared" si="1"/>
        <v>375.75949999999995</v>
      </c>
      <c r="J20" s="81">
        <f t="shared" si="2"/>
        <v>4044.6752579999993</v>
      </c>
    </row>
    <row r="21" spans="1:10" x14ac:dyDescent="0.3">
      <c r="A21" s="79">
        <v>20</v>
      </c>
      <c r="B21" s="79" t="s">
        <v>88</v>
      </c>
      <c r="C21" s="80">
        <v>231.65</v>
      </c>
      <c r="D21" s="80">
        <v>52.87</v>
      </c>
      <c r="E21" s="80">
        <f t="shared" si="3"/>
        <v>11.6645</v>
      </c>
      <c r="F21" s="80">
        <v>0</v>
      </c>
      <c r="G21" s="80">
        <f t="shared" si="4"/>
        <v>5.03</v>
      </c>
      <c r="H21" s="80">
        <f t="shared" si="0"/>
        <v>74.545000000000002</v>
      </c>
      <c r="I21" s="80">
        <f t="shared" si="1"/>
        <v>375.75949999999995</v>
      </c>
      <c r="J21" s="81">
        <f t="shared" si="2"/>
        <v>4044.6752579999993</v>
      </c>
    </row>
    <row r="22" spans="1:10" x14ac:dyDescent="0.3">
      <c r="A22" s="79">
        <v>21</v>
      </c>
      <c r="B22" s="79" t="s">
        <v>89</v>
      </c>
      <c r="C22" s="80">
        <v>231.65</v>
      </c>
      <c r="D22" s="80">
        <v>52.87</v>
      </c>
      <c r="E22" s="80">
        <f t="shared" si="3"/>
        <v>11.6645</v>
      </c>
      <c r="F22" s="80">
        <v>0</v>
      </c>
      <c r="G22" s="80">
        <f t="shared" si="4"/>
        <v>5.03</v>
      </c>
      <c r="H22" s="80">
        <f t="shared" si="0"/>
        <v>74.545000000000002</v>
      </c>
      <c r="I22" s="80">
        <f t="shared" si="1"/>
        <v>375.75949999999995</v>
      </c>
      <c r="J22" s="81">
        <f t="shared" si="2"/>
        <v>4044.6752579999993</v>
      </c>
    </row>
    <row r="23" spans="1:10" x14ac:dyDescent="0.3">
      <c r="A23" s="79">
        <v>22</v>
      </c>
      <c r="B23" s="79" t="s">
        <v>90</v>
      </c>
      <c r="C23" s="80">
        <v>197.99</v>
      </c>
      <c r="D23" s="80">
        <v>54.01</v>
      </c>
      <c r="E23" s="80">
        <f t="shared" si="3"/>
        <v>11.6645</v>
      </c>
      <c r="F23" s="80">
        <v>0</v>
      </c>
      <c r="G23" s="80">
        <f>5.03+(5.8*(3.35+0.5))</f>
        <v>27.36</v>
      </c>
      <c r="H23" s="80">
        <f t="shared" si="0"/>
        <v>74.545000000000002</v>
      </c>
      <c r="I23" s="80">
        <f t="shared" si="1"/>
        <v>365.56950000000001</v>
      </c>
      <c r="J23" s="81">
        <f t="shared" si="2"/>
        <v>3934.9900979999998</v>
      </c>
    </row>
    <row r="24" spans="1:10" x14ac:dyDescent="0.3">
      <c r="A24" s="79">
        <v>23</v>
      </c>
      <c r="B24" s="79" t="s">
        <v>42</v>
      </c>
      <c r="C24" s="80">
        <v>0</v>
      </c>
      <c r="D24" s="80">
        <v>54.01</v>
      </c>
      <c r="E24" s="80">
        <v>0</v>
      </c>
      <c r="F24" s="80">
        <v>0</v>
      </c>
      <c r="G24" s="80">
        <v>0</v>
      </c>
      <c r="H24" s="80">
        <f t="shared" si="0"/>
        <v>74.545000000000002</v>
      </c>
      <c r="I24" s="84">
        <f t="shared" si="1"/>
        <v>128.55500000000001</v>
      </c>
      <c r="J24" s="81">
        <f t="shared" si="2"/>
        <v>1383.76602</v>
      </c>
    </row>
    <row r="25" spans="1:10" s="87" customFormat="1" x14ac:dyDescent="0.3">
      <c r="A25" s="85"/>
      <c r="B25" s="85" t="s">
        <v>35</v>
      </c>
      <c r="C25" s="86">
        <f>SUM(C2:C24)</f>
        <v>4407.3999999999996</v>
      </c>
      <c r="D25" s="86">
        <f t="shared" ref="D25:J25" si="5">SUM(D2:D24)</f>
        <v>1221.5299999999997</v>
      </c>
      <c r="E25" s="86">
        <f t="shared" si="5"/>
        <v>233.29000000000005</v>
      </c>
      <c r="F25" s="86">
        <f t="shared" si="5"/>
        <v>118.00999999999999</v>
      </c>
      <c r="G25" s="86">
        <f t="shared" si="5"/>
        <v>529.63499999999954</v>
      </c>
      <c r="H25" s="86">
        <f t="shared" si="5"/>
        <v>1639.9900000000005</v>
      </c>
      <c r="I25" s="86">
        <f t="shared" si="5"/>
        <v>8149.8549999999996</v>
      </c>
      <c r="J25" s="86">
        <f t="shared" si="5"/>
        <v>87725.039220000006</v>
      </c>
    </row>
    <row r="26" spans="1:10" x14ac:dyDescent="0.3">
      <c r="A26" s="79"/>
      <c r="B26" s="199" t="s">
        <v>91</v>
      </c>
      <c r="C26" s="199"/>
      <c r="D26" s="199"/>
      <c r="E26" s="199"/>
      <c r="F26" s="199"/>
      <c r="G26" s="199"/>
      <c r="H26" s="199"/>
      <c r="I26" s="80"/>
      <c r="J26" s="80">
        <v>58</v>
      </c>
    </row>
    <row r="27" spans="1:10" x14ac:dyDescent="0.3">
      <c r="A27" s="79"/>
      <c r="B27" s="199" t="s">
        <v>92</v>
      </c>
      <c r="C27" s="199"/>
      <c r="D27" s="199"/>
      <c r="E27" s="199"/>
      <c r="F27" s="199"/>
      <c r="G27" s="199"/>
      <c r="H27" s="199"/>
      <c r="I27" s="80"/>
      <c r="J27" s="80">
        <v>3000</v>
      </c>
    </row>
    <row r="28" spans="1:10" x14ac:dyDescent="0.3">
      <c r="A28" s="79"/>
      <c r="B28" s="199" t="s">
        <v>93</v>
      </c>
      <c r="C28" s="199"/>
      <c r="D28" s="199"/>
      <c r="E28" s="199"/>
      <c r="F28" s="199"/>
      <c r="G28" s="199"/>
      <c r="H28" s="199"/>
      <c r="I28" s="80"/>
      <c r="J28" s="80">
        <f>ROUND(J27*J25,0)</f>
        <v>263175118</v>
      </c>
    </row>
    <row r="29" spans="1:10" x14ac:dyDescent="0.3">
      <c r="A29" s="79"/>
      <c r="B29" s="199" t="s">
        <v>94</v>
      </c>
      <c r="C29" s="199"/>
      <c r="D29" s="199"/>
      <c r="E29" s="199"/>
      <c r="F29" s="199"/>
      <c r="G29" s="199"/>
      <c r="H29" s="199"/>
      <c r="I29" s="80"/>
      <c r="J29" s="80">
        <f>ROUND(J28*10%,0)</f>
        <v>26317512</v>
      </c>
    </row>
    <row r="30" spans="1:10" x14ac:dyDescent="0.3">
      <c r="A30" s="79"/>
      <c r="B30" s="199" t="s">
        <v>95</v>
      </c>
      <c r="C30" s="199"/>
      <c r="D30" s="199"/>
      <c r="E30" s="199"/>
      <c r="F30" s="199"/>
      <c r="G30" s="199"/>
      <c r="H30" s="199"/>
      <c r="I30" s="80"/>
      <c r="J30" s="80">
        <v>500000</v>
      </c>
    </row>
    <row r="31" spans="1:10" x14ac:dyDescent="0.3">
      <c r="A31" s="79"/>
      <c r="B31" s="199" t="s">
        <v>96</v>
      </c>
      <c r="C31" s="199"/>
      <c r="D31" s="199"/>
      <c r="E31" s="199"/>
      <c r="F31" s="199"/>
      <c r="G31" s="199"/>
      <c r="H31" s="199"/>
      <c r="I31" s="80"/>
      <c r="J31" s="80">
        <f>J30*J26</f>
        <v>29000000</v>
      </c>
    </row>
    <row r="32" spans="1:10" s="87" customFormat="1" x14ac:dyDescent="0.3">
      <c r="A32" s="85"/>
      <c r="B32" s="198" t="s">
        <v>97</v>
      </c>
      <c r="C32" s="198"/>
      <c r="D32" s="198"/>
      <c r="E32" s="198"/>
      <c r="F32" s="198"/>
      <c r="G32" s="198"/>
      <c r="H32" s="198"/>
      <c r="I32" s="86"/>
      <c r="J32" s="86">
        <f>J31+J29+J28</f>
        <v>318492630</v>
      </c>
    </row>
    <row r="33" spans="10:10" x14ac:dyDescent="0.3">
      <c r="J33" s="82">
        <f>J32/10^7</f>
        <v>31.849263000000001</v>
      </c>
    </row>
    <row r="34" spans="10:10" x14ac:dyDescent="0.3">
      <c r="J34" s="82"/>
    </row>
  </sheetData>
  <mergeCells count="7">
    <mergeCell ref="B32:H32"/>
    <mergeCell ref="B26:H26"/>
    <mergeCell ref="B27:H27"/>
    <mergeCell ref="B28:H28"/>
    <mergeCell ref="B29:H29"/>
    <mergeCell ref="B30:H30"/>
    <mergeCell ref="B31:H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4F0D-E014-40EB-AF55-707631C54C21}">
  <sheetPr filterMode="1">
    <tabColor theme="8" tint="0.79998168889431442"/>
  </sheetPr>
  <dimension ref="A1:J65"/>
  <sheetViews>
    <sheetView showGridLines="0" workbookViewId="0">
      <pane ySplit="1" topLeftCell="A2" activePane="bottomLeft" state="frozen"/>
      <selection activeCell="C8" sqref="C8"/>
      <selection pane="bottomLeft" sqref="A1:J46"/>
    </sheetView>
  </sheetViews>
  <sheetFormatPr defaultColWidth="7.58203125" defaultRowHeight="14" x14ac:dyDescent="0.3"/>
  <cols>
    <col min="1" max="1" width="4" style="122" customWidth="1"/>
    <col min="2" max="2" width="10.08203125" style="122" bestFit="1" customWidth="1"/>
    <col min="3" max="3" width="7.4140625" style="122" customWidth="1"/>
    <col min="4" max="4" width="7.5" style="123" customWidth="1"/>
    <col min="5" max="5" width="12.08203125" style="122" hidden="1" customWidth="1"/>
    <col min="6" max="6" width="10.75" style="122" hidden="1" customWidth="1"/>
    <col min="7" max="7" width="11.25" style="122" customWidth="1"/>
    <col min="8" max="8" width="12.83203125" style="122" customWidth="1"/>
    <col min="9" max="9" width="10.9140625" style="122" customWidth="1"/>
    <col min="10" max="10" width="14.25" style="122" customWidth="1"/>
    <col min="11" max="16384" width="7.58203125" style="122"/>
  </cols>
  <sheetData>
    <row r="1" spans="1:10" s="124" customFormat="1" ht="40.5" customHeight="1" x14ac:dyDescent="0.3">
      <c r="A1" s="116" t="s">
        <v>48</v>
      </c>
      <c r="B1" s="116" t="s">
        <v>37</v>
      </c>
      <c r="C1" s="116" t="s">
        <v>51</v>
      </c>
      <c r="D1" s="116" t="s">
        <v>178</v>
      </c>
      <c r="E1" s="116" t="s">
        <v>179</v>
      </c>
      <c r="F1" s="116" t="s">
        <v>180</v>
      </c>
      <c r="G1" s="116" t="s">
        <v>179</v>
      </c>
      <c r="H1" s="116" t="s">
        <v>233</v>
      </c>
      <c r="I1" s="116" t="s">
        <v>188</v>
      </c>
      <c r="J1" s="116" t="s">
        <v>185</v>
      </c>
    </row>
    <row r="2" spans="1:10" hidden="1" x14ac:dyDescent="0.3">
      <c r="A2" s="117">
        <v>1</v>
      </c>
      <c r="B2" s="125" t="s">
        <v>54</v>
      </c>
      <c r="C2" s="117">
        <v>1</v>
      </c>
      <c r="D2" s="117" t="s">
        <v>174</v>
      </c>
      <c r="E2" s="126">
        <v>51.2</v>
      </c>
      <c r="F2" s="126">
        <v>0</v>
      </c>
      <c r="G2" s="126">
        <f>E2+F2</f>
        <v>51.2</v>
      </c>
      <c r="H2" s="118">
        <f>ROUND(G2*10.764,2)</f>
        <v>551.12</v>
      </c>
      <c r="I2" s="118">
        <f>H2*1.1</f>
        <v>606.23200000000008</v>
      </c>
      <c r="J2" s="119" t="s">
        <v>52</v>
      </c>
    </row>
    <row r="3" spans="1:10" hidden="1" x14ac:dyDescent="0.3">
      <c r="A3" s="117">
        <v>2</v>
      </c>
      <c r="B3" s="125" t="s">
        <v>54</v>
      </c>
      <c r="C3" s="117">
        <v>2</v>
      </c>
      <c r="D3" s="117" t="s">
        <v>174</v>
      </c>
      <c r="E3" s="126">
        <v>39.43</v>
      </c>
      <c r="F3" s="126">
        <v>0</v>
      </c>
      <c r="G3" s="126">
        <f t="shared" ref="G3:G64" si="0">E3+F3</f>
        <v>39.43</v>
      </c>
      <c r="H3" s="118">
        <f t="shared" ref="H3:H64" si="1">ROUND(G3*10.764,2)</f>
        <v>424.42</v>
      </c>
      <c r="I3" s="118">
        <f t="shared" ref="I3:I64" si="2">H3*1.1</f>
        <v>466.86200000000008</v>
      </c>
      <c r="J3" s="119" t="s">
        <v>52</v>
      </c>
    </row>
    <row r="4" spans="1:10" hidden="1" x14ac:dyDescent="0.3">
      <c r="A4" s="117">
        <v>3</v>
      </c>
      <c r="B4" s="125" t="s">
        <v>54</v>
      </c>
      <c r="C4" s="117">
        <v>3</v>
      </c>
      <c r="D4" s="117" t="s">
        <v>174</v>
      </c>
      <c r="E4" s="126">
        <v>28.21</v>
      </c>
      <c r="F4" s="126">
        <v>0</v>
      </c>
      <c r="G4" s="126">
        <f t="shared" si="0"/>
        <v>28.21</v>
      </c>
      <c r="H4" s="118">
        <f t="shared" si="1"/>
        <v>303.64999999999998</v>
      </c>
      <c r="I4" s="118">
        <f t="shared" si="2"/>
        <v>334.01499999999999</v>
      </c>
      <c r="J4" s="119" t="s">
        <v>52</v>
      </c>
    </row>
    <row r="5" spans="1:10" hidden="1" x14ac:dyDescent="0.3">
      <c r="A5" s="117">
        <v>4</v>
      </c>
      <c r="B5" s="125" t="s">
        <v>55</v>
      </c>
      <c r="C5" s="117">
        <v>101</v>
      </c>
      <c r="D5" s="127" t="s">
        <v>175</v>
      </c>
      <c r="E5" s="126">
        <f>99.31-4.37</f>
        <v>94.94</v>
      </c>
      <c r="F5" s="126">
        <v>4.37</v>
      </c>
      <c r="G5" s="126">
        <f t="shared" si="0"/>
        <v>99.31</v>
      </c>
      <c r="H5" s="118">
        <f t="shared" si="1"/>
        <v>1068.97</v>
      </c>
      <c r="I5" s="118">
        <f t="shared" si="2"/>
        <v>1175.8670000000002</v>
      </c>
      <c r="J5" s="119" t="s">
        <v>184</v>
      </c>
    </row>
    <row r="6" spans="1:10" ht="28" hidden="1" x14ac:dyDescent="0.3">
      <c r="A6" s="117">
        <v>5</v>
      </c>
      <c r="B6" s="125" t="s">
        <v>55</v>
      </c>
      <c r="C6" s="117">
        <v>102</v>
      </c>
      <c r="D6" s="127" t="s">
        <v>67</v>
      </c>
      <c r="E6" s="126">
        <v>0</v>
      </c>
      <c r="F6" s="126">
        <v>0</v>
      </c>
      <c r="G6" s="126">
        <f t="shared" ref="G6:G7" si="3">E6+F6</f>
        <v>0</v>
      </c>
      <c r="H6" s="118">
        <f t="shared" si="1"/>
        <v>0</v>
      </c>
      <c r="I6" s="118">
        <f t="shared" si="2"/>
        <v>0</v>
      </c>
      <c r="J6" s="119" t="s">
        <v>183</v>
      </c>
    </row>
    <row r="7" spans="1:10" ht="28" hidden="1" x14ac:dyDescent="0.3">
      <c r="A7" s="117">
        <v>6</v>
      </c>
      <c r="B7" s="125" t="s">
        <v>55</v>
      </c>
      <c r="C7" s="117">
        <v>103</v>
      </c>
      <c r="D7" s="127" t="s">
        <v>182</v>
      </c>
      <c r="E7" s="126">
        <v>0</v>
      </c>
      <c r="F7" s="126">
        <v>0</v>
      </c>
      <c r="G7" s="126">
        <f t="shared" si="3"/>
        <v>0</v>
      </c>
      <c r="H7" s="118">
        <f t="shared" si="1"/>
        <v>0</v>
      </c>
      <c r="I7" s="118">
        <f t="shared" si="2"/>
        <v>0</v>
      </c>
      <c r="J7" s="119" t="s">
        <v>182</v>
      </c>
    </row>
    <row r="8" spans="1:10" hidden="1" x14ac:dyDescent="0.3">
      <c r="A8" s="117">
        <v>7</v>
      </c>
      <c r="B8" s="125" t="s">
        <v>56</v>
      </c>
      <c r="C8" s="121">
        <v>201</v>
      </c>
      <c r="D8" s="127" t="s">
        <v>175</v>
      </c>
      <c r="E8" s="126">
        <f>99.31-4.37</f>
        <v>94.94</v>
      </c>
      <c r="F8" s="126">
        <v>4.37</v>
      </c>
      <c r="G8" s="126">
        <f t="shared" si="0"/>
        <v>99.31</v>
      </c>
      <c r="H8" s="118">
        <f t="shared" si="1"/>
        <v>1068.97</v>
      </c>
      <c r="I8" s="118">
        <f t="shared" si="2"/>
        <v>1175.8670000000002</v>
      </c>
      <c r="J8" s="119" t="s">
        <v>184</v>
      </c>
    </row>
    <row r="9" spans="1:10" hidden="1" x14ac:dyDescent="0.3">
      <c r="A9" s="117">
        <v>8</v>
      </c>
      <c r="B9" s="125" t="s">
        <v>56</v>
      </c>
      <c r="C9" s="121">
        <v>202</v>
      </c>
      <c r="D9" s="127" t="s">
        <v>176</v>
      </c>
      <c r="E9" s="126">
        <v>43.42</v>
      </c>
      <c r="F9" s="126">
        <v>0</v>
      </c>
      <c r="G9" s="126">
        <f t="shared" si="0"/>
        <v>43.42</v>
      </c>
      <c r="H9" s="118">
        <f t="shared" si="1"/>
        <v>467.37</v>
      </c>
      <c r="I9" s="118">
        <f t="shared" si="2"/>
        <v>514.10700000000008</v>
      </c>
      <c r="J9" s="119" t="s">
        <v>52</v>
      </c>
    </row>
    <row r="10" spans="1:10" hidden="1" x14ac:dyDescent="0.3">
      <c r="A10" s="117">
        <v>9</v>
      </c>
      <c r="B10" s="125" t="s">
        <v>56</v>
      </c>
      <c r="C10" s="121">
        <v>203</v>
      </c>
      <c r="D10" s="127" t="s">
        <v>177</v>
      </c>
      <c r="E10" s="126">
        <v>70.27</v>
      </c>
      <c r="F10" s="126">
        <v>0</v>
      </c>
      <c r="G10" s="126">
        <f t="shared" si="0"/>
        <v>70.27</v>
      </c>
      <c r="H10" s="118">
        <f t="shared" si="1"/>
        <v>756.39</v>
      </c>
      <c r="I10" s="118">
        <f t="shared" si="2"/>
        <v>832.029</v>
      </c>
      <c r="J10" s="119" t="s">
        <v>184</v>
      </c>
    </row>
    <row r="11" spans="1:10" hidden="1" x14ac:dyDescent="0.3">
      <c r="A11" s="117">
        <v>10</v>
      </c>
      <c r="B11" s="125" t="s">
        <v>57</v>
      </c>
      <c r="C11" s="121">
        <v>301</v>
      </c>
      <c r="D11" s="127" t="s">
        <v>175</v>
      </c>
      <c r="E11" s="126">
        <f>99.31-4.37</f>
        <v>94.94</v>
      </c>
      <c r="F11" s="126">
        <v>4.37</v>
      </c>
      <c r="G11" s="126">
        <f t="shared" si="0"/>
        <v>99.31</v>
      </c>
      <c r="H11" s="118">
        <f t="shared" si="1"/>
        <v>1068.97</v>
      </c>
      <c r="I11" s="118">
        <f t="shared" si="2"/>
        <v>1175.8670000000002</v>
      </c>
      <c r="J11" s="119" t="s">
        <v>184</v>
      </c>
    </row>
    <row r="12" spans="1:10" hidden="1" x14ac:dyDescent="0.3">
      <c r="A12" s="117">
        <v>11</v>
      </c>
      <c r="B12" s="125" t="s">
        <v>57</v>
      </c>
      <c r="C12" s="121">
        <v>302</v>
      </c>
      <c r="D12" s="127" t="s">
        <v>176</v>
      </c>
      <c r="E12" s="126">
        <f>43.42-1.3</f>
        <v>42.120000000000005</v>
      </c>
      <c r="F12" s="126">
        <v>1.3</v>
      </c>
      <c r="G12" s="126">
        <f t="shared" si="0"/>
        <v>43.42</v>
      </c>
      <c r="H12" s="118">
        <f t="shared" si="1"/>
        <v>467.37</v>
      </c>
      <c r="I12" s="118">
        <f t="shared" si="2"/>
        <v>514.10700000000008</v>
      </c>
      <c r="J12" s="119" t="s">
        <v>184</v>
      </c>
    </row>
    <row r="13" spans="1:10" hidden="1" x14ac:dyDescent="0.3">
      <c r="A13" s="117">
        <v>12</v>
      </c>
      <c r="B13" s="125" t="s">
        <v>57</v>
      </c>
      <c r="C13" s="121">
        <v>303</v>
      </c>
      <c r="D13" s="127" t="s">
        <v>177</v>
      </c>
      <c r="E13" s="126">
        <v>70.27</v>
      </c>
      <c r="F13" s="126">
        <v>0</v>
      </c>
      <c r="G13" s="126">
        <f t="shared" si="0"/>
        <v>70.27</v>
      </c>
      <c r="H13" s="118">
        <f t="shared" si="1"/>
        <v>756.39</v>
      </c>
      <c r="I13" s="118">
        <f t="shared" si="2"/>
        <v>832.029</v>
      </c>
      <c r="J13" s="119" t="s">
        <v>184</v>
      </c>
    </row>
    <row r="14" spans="1:10" hidden="1" x14ac:dyDescent="0.3">
      <c r="A14" s="117">
        <v>13</v>
      </c>
      <c r="B14" s="125" t="s">
        <v>58</v>
      </c>
      <c r="C14" s="121">
        <v>401</v>
      </c>
      <c r="D14" s="127" t="s">
        <v>175</v>
      </c>
      <c r="E14" s="126">
        <f>99.31-4.37</f>
        <v>94.94</v>
      </c>
      <c r="F14" s="126">
        <v>4.37</v>
      </c>
      <c r="G14" s="126">
        <f t="shared" si="0"/>
        <v>99.31</v>
      </c>
      <c r="H14" s="118">
        <f t="shared" si="1"/>
        <v>1068.97</v>
      </c>
      <c r="I14" s="118">
        <f t="shared" si="2"/>
        <v>1175.8670000000002</v>
      </c>
      <c r="J14" s="119" t="s">
        <v>184</v>
      </c>
    </row>
    <row r="15" spans="1:10" hidden="1" x14ac:dyDescent="0.3">
      <c r="A15" s="117">
        <v>14</v>
      </c>
      <c r="B15" s="125" t="s">
        <v>58</v>
      </c>
      <c r="C15" s="121">
        <v>402</v>
      </c>
      <c r="D15" s="127" t="s">
        <v>176</v>
      </c>
      <c r="E15" s="126">
        <v>43.42</v>
      </c>
      <c r="F15" s="126">
        <v>0</v>
      </c>
      <c r="G15" s="126">
        <f t="shared" si="0"/>
        <v>43.42</v>
      </c>
      <c r="H15" s="118">
        <f t="shared" si="1"/>
        <v>467.37</v>
      </c>
      <c r="I15" s="118">
        <f t="shared" si="2"/>
        <v>514.10700000000008</v>
      </c>
      <c r="J15" s="119" t="s">
        <v>184</v>
      </c>
    </row>
    <row r="16" spans="1:10" hidden="1" x14ac:dyDescent="0.3">
      <c r="A16" s="117">
        <v>15</v>
      </c>
      <c r="B16" s="125" t="s">
        <v>58</v>
      </c>
      <c r="C16" s="121">
        <v>403</v>
      </c>
      <c r="D16" s="127" t="s">
        <v>177</v>
      </c>
      <c r="E16" s="126">
        <v>70.27</v>
      </c>
      <c r="F16" s="126">
        <v>0</v>
      </c>
      <c r="G16" s="126">
        <f t="shared" si="0"/>
        <v>70.27</v>
      </c>
      <c r="H16" s="118">
        <f t="shared" si="1"/>
        <v>756.39</v>
      </c>
      <c r="I16" s="118">
        <f t="shared" si="2"/>
        <v>832.029</v>
      </c>
      <c r="J16" s="119" t="s">
        <v>184</v>
      </c>
    </row>
    <row r="17" spans="1:10" hidden="1" x14ac:dyDescent="0.3">
      <c r="A17" s="117">
        <v>16</v>
      </c>
      <c r="B17" s="125" t="s">
        <v>59</v>
      </c>
      <c r="C17" s="121">
        <v>501</v>
      </c>
      <c r="D17" s="127" t="s">
        <v>175</v>
      </c>
      <c r="E17" s="126">
        <v>99.31</v>
      </c>
      <c r="F17" s="126">
        <v>0</v>
      </c>
      <c r="G17" s="126">
        <f t="shared" si="0"/>
        <v>99.31</v>
      </c>
      <c r="H17" s="118">
        <f t="shared" si="1"/>
        <v>1068.97</v>
      </c>
      <c r="I17" s="118">
        <f t="shared" si="2"/>
        <v>1175.8670000000002</v>
      </c>
      <c r="J17" s="119" t="s">
        <v>52</v>
      </c>
    </row>
    <row r="18" spans="1:10" hidden="1" x14ac:dyDescent="0.3">
      <c r="A18" s="117">
        <v>17</v>
      </c>
      <c r="B18" s="125" t="s">
        <v>59</v>
      </c>
      <c r="C18" s="121">
        <v>502</v>
      </c>
      <c r="D18" s="127" t="s">
        <v>176</v>
      </c>
      <c r="E18" s="126">
        <v>43.42</v>
      </c>
      <c r="F18" s="126">
        <v>0</v>
      </c>
      <c r="G18" s="126">
        <f t="shared" si="0"/>
        <v>43.42</v>
      </c>
      <c r="H18" s="118">
        <f t="shared" si="1"/>
        <v>467.37</v>
      </c>
      <c r="I18" s="118">
        <f t="shared" si="2"/>
        <v>514.10700000000008</v>
      </c>
      <c r="J18" s="119" t="s">
        <v>184</v>
      </c>
    </row>
    <row r="19" spans="1:10" hidden="1" x14ac:dyDescent="0.3">
      <c r="A19" s="117">
        <v>18</v>
      </c>
      <c r="B19" s="125" t="s">
        <v>59</v>
      </c>
      <c r="C19" s="121">
        <v>503</v>
      </c>
      <c r="D19" s="127" t="s">
        <v>177</v>
      </c>
      <c r="E19" s="126">
        <v>70.27</v>
      </c>
      <c r="F19" s="126">
        <v>0</v>
      </c>
      <c r="G19" s="126">
        <f t="shared" si="0"/>
        <v>70.27</v>
      </c>
      <c r="H19" s="118">
        <f t="shared" si="1"/>
        <v>756.39</v>
      </c>
      <c r="I19" s="118">
        <f t="shared" si="2"/>
        <v>832.029</v>
      </c>
      <c r="J19" s="119" t="s">
        <v>184</v>
      </c>
    </row>
    <row r="20" spans="1:10" hidden="1" x14ac:dyDescent="0.3">
      <c r="A20" s="117">
        <v>19</v>
      </c>
      <c r="B20" s="125" t="s">
        <v>60</v>
      </c>
      <c r="C20" s="121">
        <v>601</v>
      </c>
      <c r="D20" s="127" t="s">
        <v>175</v>
      </c>
      <c r="E20" s="126">
        <v>99.31</v>
      </c>
      <c r="F20" s="126">
        <v>0</v>
      </c>
      <c r="G20" s="126">
        <f t="shared" si="0"/>
        <v>99.31</v>
      </c>
      <c r="H20" s="118">
        <f t="shared" si="1"/>
        <v>1068.97</v>
      </c>
      <c r="I20" s="118">
        <f t="shared" si="2"/>
        <v>1175.8670000000002</v>
      </c>
      <c r="J20" s="119" t="s">
        <v>52</v>
      </c>
    </row>
    <row r="21" spans="1:10" hidden="1" x14ac:dyDescent="0.3">
      <c r="A21" s="117">
        <v>20</v>
      </c>
      <c r="B21" s="125" t="s">
        <v>60</v>
      </c>
      <c r="C21" s="121">
        <v>602</v>
      </c>
      <c r="D21" s="127" t="s">
        <v>176</v>
      </c>
      <c r="E21" s="126">
        <v>43.42</v>
      </c>
      <c r="F21" s="126">
        <v>0</v>
      </c>
      <c r="G21" s="126">
        <f t="shared" si="0"/>
        <v>43.42</v>
      </c>
      <c r="H21" s="118">
        <f t="shared" si="1"/>
        <v>467.37</v>
      </c>
      <c r="I21" s="118">
        <f t="shared" si="2"/>
        <v>514.10700000000008</v>
      </c>
      <c r="J21" s="119" t="s">
        <v>184</v>
      </c>
    </row>
    <row r="22" spans="1:10" hidden="1" x14ac:dyDescent="0.3">
      <c r="A22" s="117">
        <v>21</v>
      </c>
      <c r="B22" s="125" t="s">
        <v>60</v>
      </c>
      <c r="C22" s="121">
        <v>603</v>
      </c>
      <c r="D22" s="127" t="s">
        <v>177</v>
      </c>
      <c r="E22" s="126">
        <v>70.27</v>
      </c>
      <c r="F22" s="126">
        <v>0</v>
      </c>
      <c r="G22" s="126">
        <f t="shared" si="0"/>
        <v>70.27</v>
      </c>
      <c r="H22" s="118">
        <f t="shared" si="1"/>
        <v>756.39</v>
      </c>
      <c r="I22" s="118">
        <f t="shared" si="2"/>
        <v>832.029</v>
      </c>
      <c r="J22" s="119" t="s">
        <v>184</v>
      </c>
    </row>
    <row r="23" spans="1:10" hidden="1" x14ac:dyDescent="0.3">
      <c r="A23" s="117">
        <v>22</v>
      </c>
      <c r="B23" s="125" t="s">
        <v>61</v>
      </c>
      <c r="C23" s="121">
        <v>701</v>
      </c>
      <c r="D23" s="127" t="s">
        <v>175</v>
      </c>
      <c r="E23" s="126">
        <v>99.31</v>
      </c>
      <c r="F23" s="126">
        <v>0</v>
      </c>
      <c r="G23" s="126">
        <f t="shared" si="0"/>
        <v>99.31</v>
      </c>
      <c r="H23" s="118">
        <f t="shared" si="1"/>
        <v>1068.97</v>
      </c>
      <c r="I23" s="118">
        <f t="shared" si="2"/>
        <v>1175.8670000000002</v>
      </c>
      <c r="J23" s="119" t="s">
        <v>52</v>
      </c>
    </row>
    <row r="24" spans="1:10" hidden="1" x14ac:dyDescent="0.3">
      <c r="A24" s="117">
        <v>23</v>
      </c>
      <c r="B24" s="125" t="s">
        <v>61</v>
      </c>
      <c r="C24" s="121">
        <v>702</v>
      </c>
      <c r="D24" s="127" t="s">
        <v>176</v>
      </c>
      <c r="E24" s="126">
        <v>43.42</v>
      </c>
      <c r="F24" s="126">
        <v>0</v>
      </c>
      <c r="G24" s="126">
        <f t="shared" si="0"/>
        <v>43.42</v>
      </c>
      <c r="H24" s="118">
        <f t="shared" si="1"/>
        <v>467.37</v>
      </c>
      <c r="I24" s="118">
        <f t="shared" si="2"/>
        <v>514.10700000000008</v>
      </c>
      <c r="J24" s="119" t="s">
        <v>184</v>
      </c>
    </row>
    <row r="25" spans="1:10" hidden="1" x14ac:dyDescent="0.3">
      <c r="A25" s="117">
        <v>24</v>
      </c>
      <c r="B25" s="125" t="s">
        <v>61</v>
      </c>
      <c r="C25" s="121">
        <v>703</v>
      </c>
      <c r="D25" s="127" t="s">
        <v>177</v>
      </c>
      <c r="E25" s="126">
        <v>70.27</v>
      </c>
      <c r="F25" s="126">
        <v>0</v>
      </c>
      <c r="G25" s="126">
        <f t="shared" si="0"/>
        <v>70.27</v>
      </c>
      <c r="H25" s="118">
        <f t="shared" si="1"/>
        <v>756.39</v>
      </c>
      <c r="I25" s="118">
        <f t="shared" si="2"/>
        <v>832.029</v>
      </c>
      <c r="J25" s="119" t="s">
        <v>184</v>
      </c>
    </row>
    <row r="26" spans="1:10" hidden="1" x14ac:dyDescent="0.3">
      <c r="A26" s="117">
        <v>25</v>
      </c>
      <c r="B26" s="125" t="s">
        <v>62</v>
      </c>
      <c r="C26" s="121">
        <v>801</v>
      </c>
      <c r="D26" s="127" t="s">
        <v>177</v>
      </c>
      <c r="E26" s="126">
        <v>85.01</v>
      </c>
      <c r="F26" s="126">
        <v>0</v>
      </c>
      <c r="G26" s="126">
        <f t="shared" si="0"/>
        <v>85.01</v>
      </c>
      <c r="H26" s="118">
        <f t="shared" si="1"/>
        <v>915.05</v>
      </c>
      <c r="I26" s="118">
        <f t="shared" si="2"/>
        <v>1006.5550000000001</v>
      </c>
      <c r="J26" s="119" t="s">
        <v>52</v>
      </c>
    </row>
    <row r="27" spans="1:10" hidden="1" x14ac:dyDescent="0.3">
      <c r="A27" s="117"/>
      <c r="B27" s="125" t="s">
        <v>62</v>
      </c>
      <c r="C27" s="121">
        <v>802</v>
      </c>
      <c r="D27" s="127" t="s">
        <v>68</v>
      </c>
      <c r="E27" s="126">
        <v>0</v>
      </c>
      <c r="F27" s="126">
        <v>0</v>
      </c>
      <c r="G27" s="126">
        <v>0</v>
      </c>
      <c r="H27" s="118">
        <f t="shared" si="1"/>
        <v>0</v>
      </c>
      <c r="I27" s="118">
        <f t="shared" si="2"/>
        <v>0</v>
      </c>
      <c r="J27" s="119" t="s">
        <v>68</v>
      </c>
    </row>
    <row r="28" spans="1:10" hidden="1" x14ac:dyDescent="0.3">
      <c r="A28" s="117">
        <v>26</v>
      </c>
      <c r="B28" s="125" t="s">
        <v>62</v>
      </c>
      <c r="C28" s="121">
        <v>803</v>
      </c>
      <c r="D28" s="127" t="s">
        <v>177</v>
      </c>
      <c r="E28" s="126">
        <v>70.27</v>
      </c>
      <c r="F28" s="126">
        <v>0</v>
      </c>
      <c r="G28" s="126">
        <f t="shared" si="0"/>
        <v>70.27</v>
      </c>
      <c r="H28" s="118">
        <f t="shared" si="1"/>
        <v>756.39</v>
      </c>
      <c r="I28" s="118">
        <f t="shared" si="2"/>
        <v>832.029</v>
      </c>
      <c r="J28" s="119" t="s">
        <v>184</v>
      </c>
    </row>
    <row r="29" spans="1:10" hidden="1" x14ac:dyDescent="0.3">
      <c r="A29" s="117">
        <v>27</v>
      </c>
      <c r="B29" s="125" t="s">
        <v>63</v>
      </c>
      <c r="C29" s="121">
        <v>901</v>
      </c>
      <c r="D29" s="127" t="s">
        <v>175</v>
      </c>
      <c r="E29" s="126">
        <v>99.31</v>
      </c>
      <c r="F29" s="126">
        <v>0</v>
      </c>
      <c r="G29" s="126">
        <f t="shared" si="0"/>
        <v>99.31</v>
      </c>
      <c r="H29" s="118">
        <f t="shared" si="1"/>
        <v>1068.97</v>
      </c>
      <c r="I29" s="118">
        <f t="shared" si="2"/>
        <v>1175.8670000000002</v>
      </c>
      <c r="J29" s="119" t="s">
        <v>52</v>
      </c>
    </row>
    <row r="30" spans="1:10" hidden="1" x14ac:dyDescent="0.3">
      <c r="A30" s="117">
        <v>28</v>
      </c>
      <c r="B30" s="125" t="s">
        <v>63</v>
      </c>
      <c r="C30" s="121">
        <v>902</v>
      </c>
      <c r="D30" s="127" t="s">
        <v>176</v>
      </c>
      <c r="E30" s="126">
        <v>43.42</v>
      </c>
      <c r="F30" s="126">
        <v>0</v>
      </c>
      <c r="G30" s="126">
        <f t="shared" si="0"/>
        <v>43.42</v>
      </c>
      <c r="H30" s="118">
        <f t="shared" si="1"/>
        <v>467.37</v>
      </c>
      <c r="I30" s="118">
        <f t="shared" si="2"/>
        <v>514.10700000000008</v>
      </c>
      <c r="J30" s="119" t="s">
        <v>184</v>
      </c>
    </row>
    <row r="31" spans="1:10" hidden="1" x14ac:dyDescent="0.3">
      <c r="A31" s="117">
        <v>29</v>
      </c>
      <c r="B31" s="125" t="s">
        <v>63</v>
      </c>
      <c r="C31" s="121">
        <v>903</v>
      </c>
      <c r="D31" s="127" t="s">
        <v>177</v>
      </c>
      <c r="E31" s="126">
        <v>70.27</v>
      </c>
      <c r="F31" s="126">
        <v>0</v>
      </c>
      <c r="G31" s="126">
        <f t="shared" si="0"/>
        <v>70.27</v>
      </c>
      <c r="H31" s="118">
        <f t="shared" si="1"/>
        <v>756.39</v>
      </c>
      <c r="I31" s="118">
        <f t="shared" si="2"/>
        <v>832.029</v>
      </c>
      <c r="J31" s="119" t="s">
        <v>184</v>
      </c>
    </row>
    <row r="32" spans="1:10" hidden="1" x14ac:dyDescent="0.3">
      <c r="A32" s="117">
        <v>30</v>
      </c>
      <c r="B32" s="125" t="s">
        <v>64</v>
      </c>
      <c r="C32" s="121">
        <v>1001</v>
      </c>
      <c r="D32" s="127" t="s">
        <v>175</v>
      </c>
      <c r="E32" s="126">
        <v>99.31</v>
      </c>
      <c r="F32" s="126">
        <v>0</v>
      </c>
      <c r="G32" s="126">
        <f t="shared" si="0"/>
        <v>99.31</v>
      </c>
      <c r="H32" s="118">
        <f t="shared" si="1"/>
        <v>1068.97</v>
      </c>
      <c r="I32" s="118">
        <f t="shared" si="2"/>
        <v>1175.8670000000002</v>
      </c>
      <c r="J32" s="119" t="s">
        <v>52</v>
      </c>
    </row>
    <row r="33" spans="1:10" hidden="1" x14ac:dyDescent="0.3">
      <c r="A33" s="117">
        <v>31</v>
      </c>
      <c r="B33" s="125" t="s">
        <v>64</v>
      </c>
      <c r="C33" s="121">
        <v>1002</v>
      </c>
      <c r="D33" s="127" t="s">
        <v>176</v>
      </c>
      <c r="E33" s="126">
        <v>43.42</v>
      </c>
      <c r="F33" s="126">
        <v>0</v>
      </c>
      <c r="G33" s="126">
        <f t="shared" si="0"/>
        <v>43.42</v>
      </c>
      <c r="H33" s="118">
        <f t="shared" si="1"/>
        <v>467.37</v>
      </c>
      <c r="I33" s="118">
        <f t="shared" si="2"/>
        <v>514.10700000000008</v>
      </c>
      <c r="J33" s="119" t="s">
        <v>184</v>
      </c>
    </row>
    <row r="34" spans="1:10" hidden="1" x14ac:dyDescent="0.3">
      <c r="A34" s="117">
        <v>32</v>
      </c>
      <c r="B34" s="125" t="s">
        <v>64</v>
      </c>
      <c r="C34" s="121">
        <v>1003</v>
      </c>
      <c r="D34" s="127" t="s">
        <v>177</v>
      </c>
      <c r="E34" s="126">
        <v>70.27</v>
      </c>
      <c r="F34" s="126">
        <v>0</v>
      </c>
      <c r="G34" s="126">
        <f t="shared" si="0"/>
        <v>70.27</v>
      </c>
      <c r="H34" s="118">
        <f t="shared" si="1"/>
        <v>756.39</v>
      </c>
      <c r="I34" s="118">
        <f t="shared" si="2"/>
        <v>832.029</v>
      </c>
      <c r="J34" s="119" t="s">
        <v>184</v>
      </c>
    </row>
    <row r="35" spans="1:10" hidden="1" x14ac:dyDescent="0.3">
      <c r="A35" s="117">
        <v>33</v>
      </c>
      <c r="B35" s="125" t="s">
        <v>65</v>
      </c>
      <c r="C35" s="121">
        <v>1101</v>
      </c>
      <c r="D35" s="127" t="s">
        <v>175</v>
      </c>
      <c r="E35" s="126">
        <v>99.31</v>
      </c>
      <c r="F35" s="126">
        <v>0</v>
      </c>
      <c r="G35" s="126">
        <f t="shared" si="0"/>
        <v>99.31</v>
      </c>
      <c r="H35" s="118">
        <f t="shared" si="1"/>
        <v>1068.97</v>
      </c>
      <c r="I35" s="118">
        <f t="shared" si="2"/>
        <v>1175.8670000000002</v>
      </c>
      <c r="J35" s="119" t="s">
        <v>52</v>
      </c>
    </row>
    <row r="36" spans="1:10" hidden="1" x14ac:dyDescent="0.3">
      <c r="A36" s="117">
        <v>34</v>
      </c>
      <c r="B36" s="125" t="s">
        <v>65</v>
      </c>
      <c r="C36" s="121">
        <v>1102</v>
      </c>
      <c r="D36" s="127" t="s">
        <v>176</v>
      </c>
      <c r="E36" s="126">
        <v>43.42</v>
      </c>
      <c r="F36" s="126">
        <v>0</v>
      </c>
      <c r="G36" s="126">
        <f t="shared" si="0"/>
        <v>43.42</v>
      </c>
      <c r="H36" s="118">
        <f t="shared" si="1"/>
        <v>467.37</v>
      </c>
      <c r="I36" s="118">
        <f t="shared" si="2"/>
        <v>514.10700000000008</v>
      </c>
      <c r="J36" s="119" t="s">
        <v>184</v>
      </c>
    </row>
    <row r="37" spans="1:10" hidden="1" x14ac:dyDescent="0.3">
      <c r="A37" s="117">
        <v>35</v>
      </c>
      <c r="B37" s="125" t="s">
        <v>65</v>
      </c>
      <c r="C37" s="121">
        <v>1103</v>
      </c>
      <c r="D37" s="127" t="s">
        <v>177</v>
      </c>
      <c r="E37" s="126">
        <v>70.27</v>
      </c>
      <c r="F37" s="126">
        <v>0</v>
      </c>
      <c r="G37" s="126">
        <f t="shared" si="0"/>
        <v>70.27</v>
      </c>
      <c r="H37" s="118">
        <f t="shared" si="1"/>
        <v>756.39</v>
      </c>
      <c r="I37" s="118">
        <f t="shared" si="2"/>
        <v>832.029</v>
      </c>
      <c r="J37" s="119" t="s">
        <v>184</v>
      </c>
    </row>
    <row r="38" spans="1:10" hidden="1" x14ac:dyDescent="0.3">
      <c r="A38" s="117">
        <v>36</v>
      </c>
      <c r="B38" s="125" t="s">
        <v>66</v>
      </c>
      <c r="C38" s="121">
        <v>1201</v>
      </c>
      <c r="D38" s="127" t="s">
        <v>175</v>
      </c>
      <c r="E38" s="126">
        <v>99.31</v>
      </c>
      <c r="F38" s="126">
        <v>0</v>
      </c>
      <c r="G38" s="126">
        <f t="shared" si="0"/>
        <v>99.31</v>
      </c>
      <c r="H38" s="118">
        <f t="shared" si="1"/>
        <v>1068.97</v>
      </c>
      <c r="I38" s="118">
        <f t="shared" si="2"/>
        <v>1175.8670000000002</v>
      </c>
      <c r="J38" s="119" t="s">
        <v>52</v>
      </c>
    </row>
    <row r="39" spans="1:10" hidden="1" x14ac:dyDescent="0.3">
      <c r="A39" s="117">
        <v>37</v>
      </c>
      <c r="B39" s="125" t="s">
        <v>66</v>
      </c>
      <c r="C39" s="121">
        <v>1202</v>
      </c>
      <c r="D39" s="127" t="s">
        <v>176</v>
      </c>
      <c r="E39" s="126">
        <v>43.42</v>
      </c>
      <c r="F39" s="126">
        <v>0</v>
      </c>
      <c r="G39" s="126">
        <f t="shared" si="0"/>
        <v>43.42</v>
      </c>
      <c r="H39" s="118">
        <f t="shared" si="1"/>
        <v>467.37</v>
      </c>
      <c r="I39" s="118">
        <f t="shared" si="2"/>
        <v>514.10700000000008</v>
      </c>
      <c r="J39" s="119" t="s">
        <v>52</v>
      </c>
    </row>
    <row r="40" spans="1:10" hidden="1" x14ac:dyDescent="0.3">
      <c r="A40" s="117">
        <v>38</v>
      </c>
      <c r="B40" s="125" t="s">
        <v>66</v>
      </c>
      <c r="C40" s="121">
        <v>1203</v>
      </c>
      <c r="D40" s="127" t="s">
        <v>177</v>
      </c>
      <c r="E40" s="126">
        <v>70.27</v>
      </c>
      <c r="F40" s="126">
        <v>0</v>
      </c>
      <c r="G40" s="126">
        <f t="shared" si="0"/>
        <v>70.27</v>
      </c>
      <c r="H40" s="118">
        <f t="shared" si="1"/>
        <v>756.39</v>
      </c>
      <c r="I40" s="118">
        <f t="shared" si="2"/>
        <v>832.029</v>
      </c>
      <c r="J40" s="119" t="s">
        <v>184</v>
      </c>
    </row>
    <row r="41" spans="1:10" hidden="1" x14ac:dyDescent="0.3">
      <c r="A41" s="117">
        <v>39</v>
      </c>
      <c r="B41" s="125" t="s">
        <v>83</v>
      </c>
      <c r="C41" s="121">
        <v>1301</v>
      </c>
      <c r="D41" s="127" t="s">
        <v>175</v>
      </c>
      <c r="E41" s="126">
        <v>99.31</v>
      </c>
      <c r="F41" s="126">
        <v>0</v>
      </c>
      <c r="G41" s="126">
        <f t="shared" si="0"/>
        <v>99.31</v>
      </c>
      <c r="H41" s="118">
        <f t="shared" si="1"/>
        <v>1068.97</v>
      </c>
      <c r="I41" s="118">
        <f t="shared" si="2"/>
        <v>1175.8670000000002</v>
      </c>
      <c r="J41" s="119" t="s">
        <v>52</v>
      </c>
    </row>
    <row r="42" spans="1:10" x14ac:dyDescent="0.3">
      <c r="A42" s="117">
        <v>40</v>
      </c>
      <c r="B42" s="125" t="s">
        <v>83</v>
      </c>
      <c r="C42" s="121">
        <v>1302</v>
      </c>
      <c r="D42" s="127" t="s">
        <v>176</v>
      </c>
      <c r="E42" s="126">
        <v>46.36</v>
      </c>
      <c r="F42" s="126">
        <v>0</v>
      </c>
      <c r="G42" s="126">
        <f t="shared" si="0"/>
        <v>46.36</v>
      </c>
      <c r="H42" s="118">
        <f t="shared" si="1"/>
        <v>499.02</v>
      </c>
      <c r="I42" s="118">
        <f t="shared" si="2"/>
        <v>548.92200000000003</v>
      </c>
      <c r="J42" s="119" t="s">
        <v>186</v>
      </c>
    </row>
    <row r="43" spans="1:10" hidden="1" x14ac:dyDescent="0.3">
      <c r="A43" s="117">
        <v>41</v>
      </c>
      <c r="B43" s="125" t="s">
        <v>83</v>
      </c>
      <c r="C43" s="121">
        <v>1303</v>
      </c>
      <c r="D43" s="127" t="s">
        <v>177</v>
      </c>
      <c r="E43" s="126">
        <v>70.27</v>
      </c>
      <c r="F43" s="126">
        <v>0</v>
      </c>
      <c r="G43" s="126">
        <f t="shared" si="0"/>
        <v>70.27</v>
      </c>
      <c r="H43" s="118">
        <f t="shared" si="1"/>
        <v>756.39</v>
      </c>
      <c r="I43" s="118">
        <f t="shared" si="2"/>
        <v>832.029</v>
      </c>
      <c r="J43" s="119" t="s">
        <v>184</v>
      </c>
    </row>
    <row r="44" spans="1:10" hidden="1" x14ac:dyDescent="0.3">
      <c r="A44" s="117">
        <v>42</v>
      </c>
      <c r="B44" s="125" t="s">
        <v>84</v>
      </c>
      <c r="C44" s="121">
        <v>1401</v>
      </c>
      <c r="D44" s="127" t="s">
        <v>175</v>
      </c>
      <c r="E44" s="126">
        <v>99.31</v>
      </c>
      <c r="F44" s="126">
        <v>0</v>
      </c>
      <c r="G44" s="126">
        <f t="shared" si="0"/>
        <v>99.31</v>
      </c>
      <c r="H44" s="118">
        <f t="shared" si="1"/>
        <v>1068.97</v>
      </c>
      <c r="I44" s="118">
        <f t="shared" si="2"/>
        <v>1175.8670000000002</v>
      </c>
      <c r="J44" s="119" t="s">
        <v>52</v>
      </c>
    </row>
    <row r="45" spans="1:10" hidden="1" x14ac:dyDescent="0.3">
      <c r="A45" s="117">
        <v>43</v>
      </c>
      <c r="B45" s="125" t="s">
        <v>84</v>
      </c>
      <c r="C45" s="121">
        <v>1402</v>
      </c>
      <c r="D45" s="127" t="s">
        <v>176</v>
      </c>
      <c r="E45" s="126">
        <v>46.36</v>
      </c>
      <c r="F45" s="126">
        <v>0</v>
      </c>
      <c r="G45" s="126">
        <f t="shared" si="0"/>
        <v>46.36</v>
      </c>
      <c r="H45" s="118">
        <f t="shared" si="1"/>
        <v>499.02</v>
      </c>
      <c r="I45" s="118">
        <f t="shared" si="2"/>
        <v>548.92200000000003</v>
      </c>
      <c r="J45" s="119" t="s">
        <v>52</v>
      </c>
    </row>
    <row r="46" spans="1:10" x14ac:dyDescent="0.3">
      <c r="A46" s="117">
        <v>44</v>
      </c>
      <c r="B46" s="125" t="s">
        <v>84</v>
      </c>
      <c r="C46" s="121">
        <v>1403</v>
      </c>
      <c r="D46" s="127" t="s">
        <v>177</v>
      </c>
      <c r="E46" s="126">
        <v>73.78</v>
      </c>
      <c r="F46" s="126">
        <v>0</v>
      </c>
      <c r="G46" s="126">
        <f t="shared" si="0"/>
        <v>73.78</v>
      </c>
      <c r="H46" s="118">
        <f t="shared" si="1"/>
        <v>794.17</v>
      </c>
      <c r="I46" s="118">
        <f t="shared" si="2"/>
        <v>873.58699999999999</v>
      </c>
      <c r="J46" s="119" t="s">
        <v>186</v>
      </c>
    </row>
    <row r="47" spans="1:10" hidden="1" x14ac:dyDescent="0.3">
      <c r="A47" s="117">
        <v>45</v>
      </c>
      <c r="B47" s="125" t="s">
        <v>85</v>
      </c>
      <c r="C47" s="121">
        <v>1501</v>
      </c>
      <c r="D47" s="127" t="s">
        <v>175</v>
      </c>
      <c r="E47" s="126">
        <v>99.31</v>
      </c>
      <c r="F47" s="126">
        <v>0</v>
      </c>
      <c r="G47" s="126">
        <f t="shared" si="0"/>
        <v>99.31</v>
      </c>
      <c r="H47" s="118">
        <f t="shared" si="1"/>
        <v>1068.97</v>
      </c>
      <c r="I47" s="118">
        <f t="shared" si="2"/>
        <v>1175.8670000000002</v>
      </c>
      <c r="J47" s="119" t="s">
        <v>52</v>
      </c>
    </row>
    <row r="48" spans="1:10" hidden="1" x14ac:dyDescent="0.3">
      <c r="A48" s="117"/>
      <c r="B48" s="125" t="s">
        <v>85</v>
      </c>
      <c r="C48" s="121">
        <v>1502</v>
      </c>
      <c r="D48" s="127" t="s">
        <v>68</v>
      </c>
      <c r="E48" s="126">
        <v>0</v>
      </c>
      <c r="F48" s="126">
        <v>0</v>
      </c>
      <c r="G48" s="126">
        <f t="shared" si="0"/>
        <v>0</v>
      </c>
      <c r="H48" s="118">
        <f t="shared" si="1"/>
        <v>0</v>
      </c>
      <c r="I48" s="118">
        <f t="shared" si="2"/>
        <v>0</v>
      </c>
      <c r="J48" s="119" t="s">
        <v>68</v>
      </c>
    </row>
    <row r="49" spans="1:10" hidden="1" x14ac:dyDescent="0.3">
      <c r="A49" s="117">
        <v>46</v>
      </c>
      <c r="B49" s="125" t="s">
        <v>85</v>
      </c>
      <c r="C49" s="121">
        <v>1503</v>
      </c>
      <c r="D49" s="127" t="s">
        <v>177</v>
      </c>
      <c r="E49" s="126">
        <v>73.78</v>
      </c>
      <c r="F49" s="126">
        <v>0</v>
      </c>
      <c r="G49" s="126">
        <f t="shared" si="0"/>
        <v>73.78</v>
      </c>
      <c r="H49" s="118">
        <f t="shared" si="1"/>
        <v>794.17</v>
      </c>
      <c r="I49" s="118">
        <f t="shared" si="2"/>
        <v>873.58699999999999</v>
      </c>
      <c r="J49" s="119" t="s">
        <v>52</v>
      </c>
    </row>
    <row r="50" spans="1:10" hidden="1" x14ac:dyDescent="0.3">
      <c r="A50" s="117">
        <v>47</v>
      </c>
      <c r="B50" s="125" t="s">
        <v>86</v>
      </c>
      <c r="C50" s="121">
        <v>1601</v>
      </c>
      <c r="D50" s="127" t="s">
        <v>175</v>
      </c>
      <c r="E50" s="126">
        <v>99.31</v>
      </c>
      <c r="F50" s="126">
        <v>0</v>
      </c>
      <c r="G50" s="126">
        <f t="shared" si="0"/>
        <v>99.31</v>
      </c>
      <c r="H50" s="118">
        <f t="shared" si="1"/>
        <v>1068.97</v>
      </c>
      <c r="I50" s="118">
        <f t="shared" si="2"/>
        <v>1175.8670000000002</v>
      </c>
      <c r="J50" s="119" t="s">
        <v>52</v>
      </c>
    </row>
    <row r="51" spans="1:10" hidden="1" x14ac:dyDescent="0.3">
      <c r="A51" s="117">
        <v>48</v>
      </c>
      <c r="B51" s="125" t="s">
        <v>86</v>
      </c>
      <c r="C51" s="121">
        <v>1602</v>
      </c>
      <c r="D51" s="127" t="s">
        <v>176</v>
      </c>
      <c r="E51" s="126">
        <v>46.36</v>
      </c>
      <c r="F51" s="126">
        <v>0</v>
      </c>
      <c r="G51" s="126">
        <f t="shared" si="0"/>
        <v>46.36</v>
      </c>
      <c r="H51" s="118">
        <f t="shared" si="1"/>
        <v>499.02</v>
      </c>
      <c r="I51" s="118">
        <f t="shared" si="2"/>
        <v>548.92200000000003</v>
      </c>
      <c r="J51" s="119" t="s">
        <v>52</v>
      </c>
    </row>
    <row r="52" spans="1:10" hidden="1" x14ac:dyDescent="0.3">
      <c r="A52" s="117">
        <v>49</v>
      </c>
      <c r="B52" s="125" t="s">
        <v>86</v>
      </c>
      <c r="C52" s="121">
        <v>1603</v>
      </c>
      <c r="D52" s="127" t="s">
        <v>177</v>
      </c>
      <c r="E52" s="126">
        <v>73.78</v>
      </c>
      <c r="F52" s="126">
        <v>0</v>
      </c>
      <c r="G52" s="126">
        <f t="shared" si="0"/>
        <v>73.78</v>
      </c>
      <c r="H52" s="118">
        <f t="shared" si="1"/>
        <v>794.17</v>
      </c>
      <c r="I52" s="118">
        <f t="shared" si="2"/>
        <v>873.58699999999999</v>
      </c>
      <c r="J52" s="119" t="s">
        <v>52</v>
      </c>
    </row>
    <row r="53" spans="1:10" hidden="1" x14ac:dyDescent="0.3">
      <c r="A53" s="117">
        <v>50</v>
      </c>
      <c r="B53" s="125" t="s">
        <v>87</v>
      </c>
      <c r="C53" s="121">
        <v>1701</v>
      </c>
      <c r="D53" s="127" t="s">
        <v>175</v>
      </c>
      <c r="E53" s="126">
        <v>99.31</v>
      </c>
      <c r="F53" s="126">
        <v>0</v>
      </c>
      <c r="G53" s="126">
        <f t="shared" si="0"/>
        <v>99.31</v>
      </c>
      <c r="H53" s="118">
        <f t="shared" si="1"/>
        <v>1068.97</v>
      </c>
      <c r="I53" s="118">
        <f t="shared" si="2"/>
        <v>1175.8670000000002</v>
      </c>
      <c r="J53" s="119" t="s">
        <v>52</v>
      </c>
    </row>
    <row r="54" spans="1:10" hidden="1" x14ac:dyDescent="0.3">
      <c r="A54" s="117">
        <v>51</v>
      </c>
      <c r="B54" s="125" t="s">
        <v>87</v>
      </c>
      <c r="C54" s="121">
        <v>1702</v>
      </c>
      <c r="D54" s="127" t="s">
        <v>176</v>
      </c>
      <c r="E54" s="126">
        <v>46.36</v>
      </c>
      <c r="F54" s="126">
        <v>0</v>
      </c>
      <c r="G54" s="126">
        <f t="shared" si="0"/>
        <v>46.36</v>
      </c>
      <c r="H54" s="118">
        <f t="shared" si="1"/>
        <v>499.02</v>
      </c>
      <c r="I54" s="118">
        <f t="shared" si="2"/>
        <v>548.92200000000003</v>
      </c>
      <c r="J54" s="119" t="s">
        <v>52</v>
      </c>
    </row>
    <row r="55" spans="1:10" hidden="1" x14ac:dyDescent="0.3">
      <c r="A55" s="117">
        <v>52</v>
      </c>
      <c r="B55" s="125" t="s">
        <v>87</v>
      </c>
      <c r="C55" s="121">
        <v>1703</v>
      </c>
      <c r="D55" s="127" t="s">
        <v>177</v>
      </c>
      <c r="E55" s="126">
        <v>73.78</v>
      </c>
      <c r="F55" s="126">
        <v>0</v>
      </c>
      <c r="G55" s="126">
        <f t="shared" si="0"/>
        <v>73.78</v>
      </c>
      <c r="H55" s="118">
        <f t="shared" si="1"/>
        <v>794.17</v>
      </c>
      <c r="I55" s="118">
        <f t="shared" si="2"/>
        <v>873.58699999999999</v>
      </c>
      <c r="J55" s="119" t="s">
        <v>52</v>
      </c>
    </row>
    <row r="56" spans="1:10" hidden="1" x14ac:dyDescent="0.3">
      <c r="A56" s="117">
        <v>53</v>
      </c>
      <c r="B56" s="125" t="s">
        <v>88</v>
      </c>
      <c r="C56" s="121">
        <v>1801</v>
      </c>
      <c r="D56" s="127" t="s">
        <v>175</v>
      </c>
      <c r="E56" s="126">
        <v>99.31</v>
      </c>
      <c r="F56" s="126">
        <v>0</v>
      </c>
      <c r="G56" s="126">
        <f t="shared" si="0"/>
        <v>99.31</v>
      </c>
      <c r="H56" s="118">
        <f t="shared" si="1"/>
        <v>1068.97</v>
      </c>
      <c r="I56" s="118">
        <f t="shared" si="2"/>
        <v>1175.8670000000002</v>
      </c>
      <c r="J56" s="119" t="s">
        <v>52</v>
      </c>
    </row>
    <row r="57" spans="1:10" hidden="1" x14ac:dyDescent="0.3">
      <c r="A57" s="117">
        <v>54</v>
      </c>
      <c r="B57" s="125" t="s">
        <v>88</v>
      </c>
      <c r="C57" s="121">
        <v>1802</v>
      </c>
      <c r="D57" s="127" t="s">
        <v>176</v>
      </c>
      <c r="E57" s="126">
        <v>46.36</v>
      </c>
      <c r="F57" s="126">
        <v>0</v>
      </c>
      <c r="G57" s="126">
        <f t="shared" si="0"/>
        <v>46.36</v>
      </c>
      <c r="H57" s="118">
        <f t="shared" si="1"/>
        <v>499.02</v>
      </c>
      <c r="I57" s="118">
        <f t="shared" si="2"/>
        <v>548.92200000000003</v>
      </c>
      <c r="J57" s="119" t="s">
        <v>52</v>
      </c>
    </row>
    <row r="58" spans="1:10" hidden="1" x14ac:dyDescent="0.3">
      <c r="A58" s="117">
        <v>55</v>
      </c>
      <c r="B58" s="125" t="s">
        <v>88</v>
      </c>
      <c r="C58" s="121">
        <v>1803</v>
      </c>
      <c r="D58" s="127" t="s">
        <v>177</v>
      </c>
      <c r="E58" s="126">
        <v>73.78</v>
      </c>
      <c r="F58" s="126">
        <v>0</v>
      </c>
      <c r="G58" s="126">
        <f t="shared" si="0"/>
        <v>73.78</v>
      </c>
      <c r="H58" s="118">
        <f t="shared" si="1"/>
        <v>794.17</v>
      </c>
      <c r="I58" s="118">
        <f t="shared" si="2"/>
        <v>873.58699999999999</v>
      </c>
      <c r="J58" s="119" t="s">
        <v>52</v>
      </c>
    </row>
    <row r="59" spans="1:10" hidden="1" x14ac:dyDescent="0.3">
      <c r="A59" s="117">
        <v>56</v>
      </c>
      <c r="B59" s="125" t="s">
        <v>89</v>
      </c>
      <c r="C59" s="121">
        <v>1901</v>
      </c>
      <c r="D59" s="127" t="s">
        <v>175</v>
      </c>
      <c r="E59" s="126">
        <v>99.31</v>
      </c>
      <c r="F59" s="126">
        <v>0</v>
      </c>
      <c r="G59" s="126">
        <f t="shared" si="0"/>
        <v>99.31</v>
      </c>
      <c r="H59" s="118">
        <f t="shared" si="1"/>
        <v>1068.97</v>
      </c>
      <c r="I59" s="118">
        <f t="shared" si="2"/>
        <v>1175.8670000000002</v>
      </c>
      <c r="J59" s="119" t="s">
        <v>52</v>
      </c>
    </row>
    <row r="60" spans="1:10" hidden="1" x14ac:dyDescent="0.3">
      <c r="A60" s="117">
        <v>57</v>
      </c>
      <c r="B60" s="125" t="s">
        <v>89</v>
      </c>
      <c r="C60" s="121">
        <v>1902</v>
      </c>
      <c r="D60" s="127" t="s">
        <v>176</v>
      </c>
      <c r="E60" s="126">
        <v>46.36</v>
      </c>
      <c r="F60" s="126">
        <v>0</v>
      </c>
      <c r="G60" s="126">
        <f t="shared" si="0"/>
        <v>46.36</v>
      </c>
      <c r="H60" s="118">
        <f t="shared" si="1"/>
        <v>499.02</v>
      </c>
      <c r="I60" s="118">
        <f t="shared" si="2"/>
        <v>548.92200000000003</v>
      </c>
      <c r="J60" s="119" t="s">
        <v>52</v>
      </c>
    </row>
    <row r="61" spans="1:10" hidden="1" x14ac:dyDescent="0.3">
      <c r="A61" s="117">
        <v>58</v>
      </c>
      <c r="B61" s="125" t="s">
        <v>89</v>
      </c>
      <c r="C61" s="121">
        <v>1903</v>
      </c>
      <c r="D61" s="127" t="s">
        <v>177</v>
      </c>
      <c r="E61" s="126">
        <v>73.78</v>
      </c>
      <c r="F61" s="126">
        <v>0</v>
      </c>
      <c r="G61" s="126">
        <f t="shared" si="0"/>
        <v>73.78</v>
      </c>
      <c r="H61" s="118">
        <f t="shared" si="1"/>
        <v>794.17</v>
      </c>
      <c r="I61" s="118">
        <f t="shared" si="2"/>
        <v>873.58699999999999</v>
      </c>
      <c r="J61" s="119" t="s">
        <v>52</v>
      </c>
    </row>
    <row r="62" spans="1:10" hidden="1" x14ac:dyDescent="0.3">
      <c r="A62" s="117">
        <v>59</v>
      </c>
      <c r="B62" s="125" t="s">
        <v>90</v>
      </c>
      <c r="C62" s="121">
        <v>2001</v>
      </c>
      <c r="D62" s="127" t="s">
        <v>175</v>
      </c>
      <c r="E62" s="126">
        <v>99.31</v>
      </c>
      <c r="F62" s="126">
        <v>0</v>
      </c>
      <c r="G62" s="126">
        <f t="shared" si="0"/>
        <v>99.31</v>
      </c>
      <c r="H62" s="118">
        <f t="shared" si="1"/>
        <v>1068.97</v>
      </c>
      <c r="I62" s="118">
        <f t="shared" si="2"/>
        <v>1175.8670000000002</v>
      </c>
      <c r="J62" s="119" t="s">
        <v>52</v>
      </c>
    </row>
    <row r="63" spans="1:10" hidden="1" x14ac:dyDescent="0.3">
      <c r="A63" s="117"/>
      <c r="B63" s="125" t="s">
        <v>90</v>
      </c>
      <c r="C63" s="121">
        <v>2002</v>
      </c>
      <c r="D63" s="127" t="s">
        <v>42</v>
      </c>
      <c r="E63" s="126">
        <v>0</v>
      </c>
      <c r="F63" s="126">
        <v>0</v>
      </c>
      <c r="G63" s="126">
        <f t="shared" si="0"/>
        <v>0</v>
      </c>
      <c r="H63" s="118">
        <f t="shared" si="1"/>
        <v>0</v>
      </c>
      <c r="I63" s="118">
        <f t="shared" si="2"/>
        <v>0</v>
      </c>
      <c r="J63" s="119" t="s">
        <v>42</v>
      </c>
    </row>
    <row r="64" spans="1:10" hidden="1" x14ac:dyDescent="0.3">
      <c r="A64" s="117">
        <v>60</v>
      </c>
      <c r="B64" s="125" t="s">
        <v>90</v>
      </c>
      <c r="C64" s="121">
        <v>2003</v>
      </c>
      <c r="D64" s="127" t="s">
        <v>175</v>
      </c>
      <c r="E64" s="126">
        <v>88.81</v>
      </c>
      <c r="F64" s="126">
        <v>0</v>
      </c>
      <c r="G64" s="126">
        <f t="shared" si="0"/>
        <v>88.81</v>
      </c>
      <c r="H64" s="118">
        <f t="shared" si="1"/>
        <v>955.95</v>
      </c>
      <c r="I64" s="118">
        <f t="shared" si="2"/>
        <v>1051.5450000000001</v>
      </c>
      <c r="J64" s="119" t="s">
        <v>52</v>
      </c>
    </row>
    <row r="65" spans="1:10" hidden="1" x14ac:dyDescent="0.3">
      <c r="A65" s="200" t="s">
        <v>35</v>
      </c>
      <c r="B65" s="201"/>
      <c r="C65" s="201"/>
      <c r="D65" s="202"/>
      <c r="E65" s="120">
        <f>SUM(E2:E64)</f>
        <v>4159.050000000002</v>
      </c>
      <c r="F65" s="120">
        <f>SUM(F2:F64)</f>
        <v>18.78</v>
      </c>
      <c r="G65" s="120">
        <f>SUM(G2:G64)</f>
        <v>4177.8300000000017</v>
      </c>
      <c r="H65" s="120">
        <f>SUM(H2:H64)</f>
        <v>44970.139999999985</v>
      </c>
      <c r="I65" s="120">
        <f>SUM(I2:I64)</f>
        <v>49467.153999999966</v>
      </c>
      <c r="J65" s="125"/>
    </row>
  </sheetData>
  <autoFilter ref="A1:J65" xr:uid="{40B74F0D-E014-40EB-AF55-707631C54C21}">
    <filterColumn colId="9">
      <filters>
        <filter val="Reserved for Society"/>
      </filters>
    </filterColumn>
  </autoFilter>
  <mergeCells count="1">
    <mergeCell ref="A65:D65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0659-0340-4F07-B865-6AE94A473EE4}">
  <dimension ref="A1:H4"/>
  <sheetViews>
    <sheetView workbookViewId="0">
      <selection sqref="A1:G4"/>
    </sheetView>
  </sheetViews>
  <sheetFormatPr defaultRowHeight="14" x14ac:dyDescent="0.3"/>
  <cols>
    <col min="1" max="1" width="5" bestFit="1" customWidth="1"/>
    <col min="5" max="5" width="8.58203125" bestFit="1" customWidth="1"/>
  </cols>
  <sheetData>
    <row r="1" spans="1:8" ht="56" x14ac:dyDescent="0.3">
      <c r="A1" s="116" t="s">
        <v>48</v>
      </c>
      <c r="B1" s="116" t="s">
        <v>37</v>
      </c>
      <c r="C1" s="116" t="s">
        <v>51</v>
      </c>
      <c r="D1" s="116" t="s">
        <v>178</v>
      </c>
      <c r="E1" s="116" t="s">
        <v>179</v>
      </c>
      <c r="F1" s="116" t="s">
        <v>233</v>
      </c>
      <c r="G1" s="116" t="s">
        <v>188</v>
      </c>
      <c r="H1" s="116" t="s">
        <v>185</v>
      </c>
    </row>
    <row r="2" spans="1:8" x14ac:dyDescent="0.3">
      <c r="A2" s="117">
        <v>1</v>
      </c>
      <c r="B2" s="125" t="s">
        <v>83</v>
      </c>
      <c r="C2" s="121">
        <v>1302</v>
      </c>
      <c r="D2" s="117" t="s">
        <v>176</v>
      </c>
      <c r="E2" s="126">
        <v>46.36</v>
      </c>
      <c r="F2" s="118">
        <v>499.02</v>
      </c>
      <c r="G2" s="118">
        <v>548.92200000000003</v>
      </c>
      <c r="H2" s="125" t="s">
        <v>186</v>
      </c>
    </row>
    <row r="3" spans="1:8" x14ac:dyDescent="0.3">
      <c r="A3" s="117">
        <v>2</v>
      </c>
      <c r="B3" s="125" t="s">
        <v>84</v>
      </c>
      <c r="C3" s="121">
        <v>1403</v>
      </c>
      <c r="D3" s="117" t="s">
        <v>177</v>
      </c>
      <c r="E3" s="126">
        <v>73.78</v>
      </c>
      <c r="F3" s="118">
        <v>794.17</v>
      </c>
      <c r="G3" s="118">
        <v>873.58699999999999</v>
      </c>
      <c r="H3" s="125" t="s">
        <v>186</v>
      </c>
    </row>
    <row r="4" spans="1:8" x14ac:dyDescent="0.3">
      <c r="A4" s="203" t="s">
        <v>26</v>
      </c>
      <c r="B4" s="203"/>
      <c r="C4" s="203"/>
      <c r="D4" s="203"/>
      <c r="E4" s="178">
        <f>SUM(E2:E3)</f>
        <v>120.14</v>
      </c>
      <c r="F4" s="178">
        <f t="shared" ref="F4:G4" si="0">SUM(F2:F3)</f>
        <v>1293.19</v>
      </c>
      <c r="G4" s="178">
        <f t="shared" si="0"/>
        <v>1422.509</v>
      </c>
      <c r="H4" s="73"/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3861-AD62-4ED9-AB63-2DFE07C12D06}">
  <dimension ref="A1:V31"/>
  <sheetViews>
    <sheetView topLeftCell="J1" workbookViewId="0">
      <selection activeCell="V2" sqref="V2:V4"/>
    </sheetView>
  </sheetViews>
  <sheetFormatPr defaultRowHeight="14" x14ac:dyDescent="0.3"/>
  <cols>
    <col min="1" max="1" width="3.9140625" customWidth="1"/>
    <col min="2" max="2" width="10.08203125" bestFit="1" customWidth="1"/>
    <col min="3" max="3" width="8.08203125" bestFit="1" customWidth="1"/>
    <col min="4" max="4" width="5.33203125" bestFit="1" customWidth="1"/>
    <col min="5" max="5" width="11.83203125" hidden="1" customWidth="1"/>
    <col min="6" max="6" width="14.58203125" hidden="1" customWidth="1"/>
    <col min="7" max="7" width="15.75" customWidth="1"/>
    <col min="8" max="8" width="11.33203125" customWidth="1"/>
    <col min="9" max="9" width="13.75" style="130" customWidth="1"/>
    <col min="10" max="10" width="15.25" customWidth="1"/>
    <col min="13" max="13" width="3.33203125" customWidth="1"/>
    <col min="14" max="14" width="10.08203125" bestFit="1" customWidth="1"/>
    <col min="15" max="15" width="8.08203125" bestFit="1" customWidth="1"/>
    <col min="16" max="16" width="5.33203125" bestFit="1" customWidth="1"/>
    <col min="17" max="17" width="12.25" hidden="1" customWidth="1"/>
    <col min="18" max="18" width="14.75" hidden="1" customWidth="1"/>
    <col min="19" max="19" width="16.25" customWidth="1"/>
    <col min="20" max="20" width="12.08203125" customWidth="1"/>
    <col min="21" max="21" width="13.33203125" customWidth="1"/>
    <col min="22" max="22" width="11.83203125" bestFit="1" customWidth="1"/>
  </cols>
  <sheetData>
    <row r="1" spans="1:22" ht="28" x14ac:dyDescent="0.3">
      <c r="A1" s="116" t="s">
        <v>48</v>
      </c>
      <c r="B1" s="116" t="s">
        <v>37</v>
      </c>
      <c r="C1" s="116" t="s">
        <v>38</v>
      </c>
      <c r="D1" s="116" t="s">
        <v>178</v>
      </c>
      <c r="E1" s="116" t="s">
        <v>179</v>
      </c>
      <c r="F1" s="116" t="s">
        <v>181</v>
      </c>
      <c r="G1" s="116" t="s">
        <v>187</v>
      </c>
      <c r="H1" s="116" t="s">
        <v>188</v>
      </c>
      <c r="I1" s="128" t="s">
        <v>189</v>
      </c>
      <c r="J1" s="116" t="s">
        <v>190</v>
      </c>
      <c r="M1" s="116" t="s">
        <v>48</v>
      </c>
      <c r="N1" s="116" t="s">
        <v>37</v>
      </c>
      <c r="O1" s="116" t="s">
        <v>191</v>
      </c>
      <c r="P1" s="116" t="s">
        <v>178</v>
      </c>
      <c r="Q1" s="116" t="s">
        <v>179</v>
      </c>
      <c r="R1" s="116" t="s">
        <v>181</v>
      </c>
      <c r="S1" s="116" t="s">
        <v>187</v>
      </c>
      <c r="T1" s="116" t="s">
        <v>188</v>
      </c>
      <c r="U1" s="128" t="s">
        <v>189</v>
      </c>
      <c r="V1" s="116" t="s">
        <v>190</v>
      </c>
    </row>
    <row r="2" spans="1:22" x14ac:dyDescent="0.3">
      <c r="A2" s="117">
        <v>1</v>
      </c>
      <c r="B2" s="125" t="s">
        <v>56</v>
      </c>
      <c r="C2" s="121">
        <v>202</v>
      </c>
      <c r="D2" s="127" t="s">
        <v>176</v>
      </c>
      <c r="E2" s="126">
        <v>43.42</v>
      </c>
      <c r="F2" s="126">
        <v>43.42</v>
      </c>
      <c r="G2" s="118">
        <v>467.37</v>
      </c>
      <c r="H2" s="118">
        <v>514.10700000000008</v>
      </c>
      <c r="I2" s="129">
        <v>38000</v>
      </c>
      <c r="J2" s="129">
        <f>I2*G2</f>
        <v>17760060</v>
      </c>
      <c r="M2" s="117">
        <v>1</v>
      </c>
      <c r="N2" s="125" t="s">
        <v>54</v>
      </c>
      <c r="O2" s="117">
        <v>1</v>
      </c>
      <c r="P2" s="117" t="s">
        <v>174</v>
      </c>
      <c r="Q2" s="126">
        <v>51.2</v>
      </c>
      <c r="R2" s="126">
        <v>51.2</v>
      </c>
      <c r="S2" s="118">
        <v>551.12</v>
      </c>
      <c r="T2" s="118">
        <v>606.23200000000008</v>
      </c>
      <c r="U2" s="129">
        <v>45000</v>
      </c>
      <c r="V2" s="129">
        <f>U2*S2</f>
        <v>24800400</v>
      </c>
    </row>
    <row r="3" spans="1:22" x14ac:dyDescent="0.3">
      <c r="A3" s="117">
        <v>2</v>
      </c>
      <c r="B3" s="125" t="s">
        <v>59</v>
      </c>
      <c r="C3" s="121">
        <v>501</v>
      </c>
      <c r="D3" s="127" t="s">
        <v>175</v>
      </c>
      <c r="E3" s="126">
        <v>99.31</v>
      </c>
      <c r="F3" s="126">
        <v>99.31</v>
      </c>
      <c r="G3" s="118">
        <v>1068.97</v>
      </c>
      <c r="H3" s="118">
        <v>1175.8670000000002</v>
      </c>
      <c r="I3" s="129">
        <v>38000</v>
      </c>
      <c r="J3" s="129">
        <f t="shared" ref="J3:J30" si="0">I3*G3</f>
        <v>40620860</v>
      </c>
      <c r="M3" s="117">
        <v>2</v>
      </c>
      <c r="N3" s="125" t="s">
        <v>54</v>
      </c>
      <c r="O3" s="117">
        <v>2</v>
      </c>
      <c r="P3" s="117" t="s">
        <v>174</v>
      </c>
      <c r="Q3" s="126">
        <v>39.43</v>
      </c>
      <c r="R3" s="126">
        <v>39.43</v>
      </c>
      <c r="S3" s="118">
        <v>424.42</v>
      </c>
      <c r="T3" s="118">
        <v>466.86200000000008</v>
      </c>
      <c r="U3" s="129">
        <v>45000</v>
      </c>
      <c r="V3" s="129">
        <f t="shared" ref="V3:V4" si="1">U3*S3</f>
        <v>19098900</v>
      </c>
    </row>
    <row r="4" spans="1:22" x14ac:dyDescent="0.3">
      <c r="A4" s="117">
        <v>3</v>
      </c>
      <c r="B4" s="125" t="s">
        <v>60</v>
      </c>
      <c r="C4" s="121">
        <v>601</v>
      </c>
      <c r="D4" s="127" t="s">
        <v>175</v>
      </c>
      <c r="E4" s="126">
        <v>99.31</v>
      </c>
      <c r="F4" s="126">
        <v>99.31</v>
      </c>
      <c r="G4" s="118">
        <v>1068.97</v>
      </c>
      <c r="H4" s="118">
        <v>1175.8670000000002</v>
      </c>
      <c r="I4" s="129">
        <v>38000</v>
      </c>
      <c r="J4" s="129">
        <f t="shared" si="0"/>
        <v>40620860</v>
      </c>
      <c r="M4" s="117">
        <v>3</v>
      </c>
      <c r="N4" s="125" t="s">
        <v>54</v>
      </c>
      <c r="O4" s="117">
        <v>3</v>
      </c>
      <c r="P4" s="117" t="s">
        <v>174</v>
      </c>
      <c r="Q4" s="126">
        <v>28.21</v>
      </c>
      <c r="R4" s="126">
        <v>28.21</v>
      </c>
      <c r="S4" s="118">
        <v>303.64999999999998</v>
      </c>
      <c r="T4" s="118">
        <v>334.01499999999999</v>
      </c>
      <c r="U4" s="129">
        <v>45000</v>
      </c>
      <c r="V4" s="129">
        <f t="shared" si="1"/>
        <v>13664249.999999998</v>
      </c>
    </row>
    <row r="5" spans="1:22" x14ac:dyDescent="0.3">
      <c r="A5" s="117">
        <v>4</v>
      </c>
      <c r="B5" s="125" t="s">
        <v>61</v>
      </c>
      <c r="C5" s="121">
        <v>701</v>
      </c>
      <c r="D5" s="127" t="s">
        <v>175</v>
      </c>
      <c r="E5" s="126">
        <v>99.31</v>
      </c>
      <c r="F5" s="126">
        <v>99.31</v>
      </c>
      <c r="G5" s="118">
        <v>1068.97</v>
      </c>
      <c r="H5" s="118">
        <v>1175.8670000000002</v>
      </c>
      <c r="I5" s="129">
        <v>38000</v>
      </c>
      <c r="J5" s="129">
        <f t="shared" si="0"/>
        <v>40620860</v>
      </c>
      <c r="M5" s="194" t="s">
        <v>26</v>
      </c>
      <c r="N5" s="194"/>
      <c r="O5" s="194"/>
      <c r="P5" s="194"/>
      <c r="Q5" s="131">
        <f>SUM(Q2:Q4)</f>
        <v>118.84</v>
      </c>
      <c r="R5" s="131">
        <f t="shared" ref="R5:V5" si="2">SUM(R2:R4)</f>
        <v>118.84</v>
      </c>
      <c r="S5" s="131">
        <f t="shared" si="2"/>
        <v>1279.19</v>
      </c>
      <c r="T5" s="131">
        <f t="shared" si="2"/>
        <v>1407.1089999999999</v>
      </c>
      <c r="U5" s="131"/>
      <c r="V5" s="131">
        <f t="shared" si="2"/>
        <v>57563550</v>
      </c>
    </row>
    <row r="6" spans="1:22" x14ac:dyDescent="0.3">
      <c r="A6" s="117">
        <v>5</v>
      </c>
      <c r="B6" s="125" t="s">
        <v>62</v>
      </c>
      <c r="C6" s="121">
        <v>801</v>
      </c>
      <c r="D6" s="127" t="s">
        <v>177</v>
      </c>
      <c r="E6" s="126">
        <v>85.01</v>
      </c>
      <c r="F6" s="126">
        <v>85.01</v>
      </c>
      <c r="G6" s="118">
        <v>915.05</v>
      </c>
      <c r="H6" s="118">
        <v>1006.5550000000001</v>
      </c>
      <c r="I6" s="129">
        <v>38000</v>
      </c>
      <c r="J6" s="129">
        <f t="shared" si="0"/>
        <v>34771900</v>
      </c>
    </row>
    <row r="7" spans="1:22" x14ac:dyDescent="0.3">
      <c r="A7" s="117">
        <v>6</v>
      </c>
      <c r="B7" s="125" t="s">
        <v>63</v>
      </c>
      <c r="C7" s="121">
        <v>901</v>
      </c>
      <c r="D7" s="127" t="s">
        <v>175</v>
      </c>
      <c r="E7" s="126">
        <v>99.31</v>
      </c>
      <c r="F7" s="126">
        <v>99.31</v>
      </c>
      <c r="G7" s="118">
        <v>1068.97</v>
      </c>
      <c r="H7" s="118">
        <v>1175.8670000000002</v>
      </c>
      <c r="I7" s="129">
        <v>38000</v>
      </c>
      <c r="J7" s="129">
        <f t="shared" si="0"/>
        <v>40620860</v>
      </c>
    </row>
    <row r="8" spans="1:22" x14ac:dyDescent="0.3">
      <c r="A8" s="117">
        <v>7</v>
      </c>
      <c r="B8" s="125" t="s">
        <v>64</v>
      </c>
      <c r="C8" s="121">
        <v>1001</v>
      </c>
      <c r="D8" s="127" t="s">
        <v>175</v>
      </c>
      <c r="E8" s="126">
        <v>99.31</v>
      </c>
      <c r="F8" s="126">
        <v>99.31</v>
      </c>
      <c r="G8" s="118">
        <v>1068.97</v>
      </c>
      <c r="H8" s="118">
        <v>1175.8670000000002</v>
      </c>
      <c r="I8" s="129">
        <v>38000</v>
      </c>
      <c r="J8" s="129">
        <f t="shared" si="0"/>
        <v>40620860</v>
      </c>
    </row>
    <row r="9" spans="1:22" x14ac:dyDescent="0.3">
      <c r="A9" s="117">
        <v>8</v>
      </c>
      <c r="B9" s="125" t="s">
        <v>65</v>
      </c>
      <c r="C9" s="121">
        <v>1101</v>
      </c>
      <c r="D9" s="127" t="s">
        <v>175</v>
      </c>
      <c r="E9" s="126">
        <v>99.31</v>
      </c>
      <c r="F9" s="126">
        <v>99.31</v>
      </c>
      <c r="G9" s="118">
        <v>1068.97</v>
      </c>
      <c r="H9" s="118">
        <v>1175.8670000000002</v>
      </c>
      <c r="I9" s="129">
        <v>38000</v>
      </c>
      <c r="J9" s="129">
        <f t="shared" si="0"/>
        <v>40620860</v>
      </c>
    </row>
    <row r="10" spans="1:22" x14ac:dyDescent="0.3">
      <c r="A10" s="117">
        <v>9</v>
      </c>
      <c r="B10" s="125" t="s">
        <v>66</v>
      </c>
      <c r="C10" s="121">
        <v>1201</v>
      </c>
      <c r="D10" s="127" t="s">
        <v>175</v>
      </c>
      <c r="E10" s="126">
        <v>99.31</v>
      </c>
      <c r="F10" s="126">
        <v>99.31</v>
      </c>
      <c r="G10" s="118">
        <v>1068.97</v>
      </c>
      <c r="H10" s="118">
        <v>1175.8670000000002</v>
      </c>
      <c r="I10" s="129">
        <v>38000</v>
      </c>
      <c r="J10" s="129">
        <f t="shared" si="0"/>
        <v>40620860</v>
      </c>
    </row>
    <row r="11" spans="1:22" x14ac:dyDescent="0.3">
      <c r="A11" s="117">
        <v>10</v>
      </c>
      <c r="B11" s="125" t="s">
        <v>66</v>
      </c>
      <c r="C11" s="121">
        <v>1202</v>
      </c>
      <c r="D11" s="127" t="s">
        <v>176</v>
      </c>
      <c r="E11" s="126">
        <v>43.42</v>
      </c>
      <c r="F11" s="126">
        <v>43.42</v>
      </c>
      <c r="G11" s="118">
        <v>467.37</v>
      </c>
      <c r="H11" s="118">
        <v>514.10700000000008</v>
      </c>
      <c r="I11" s="129">
        <v>38000</v>
      </c>
      <c r="J11" s="129">
        <f t="shared" si="0"/>
        <v>17760060</v>
      </c>
    </row>
    <row r="12" spans="1:22" x14ac:dyDescent="0.3">
      <c r="A12" s="117">
        <v>11</v>
      </c>
      <c r="B12" s="125" t="s">
        <v>83</v>
      </c>
      <c r="C12" s="121">
        <v>1301</v>
      </c>
      <c r="D12" s="127" t="s">
        <v>175</v>
      </c>
      <c r="E12" s="126">
        <v>99.31</v>
      </c>
      <c r="F12" s="126">
        <v>99.31</v>
      </c>
      <c r="G12" s="118">
        <v>1068.97</v>
      </c>
      <c r="H12" s="118">
        <v>1175.8670000000002</v>
      </c>
      <c r="I12" s="129">
        <v>38000</v>
      </c>
      <c r="J12" s="129">
        <f t="shared" si="0"/>
        <v>40620860</v>
      </c>
    </row>
    <row r="13" spans="1:22" x14ac:dyDescent="0.3">
      <c r="A13" s="117">
        <v>12</v>
      </c>
      <c r="B13" s="125" t="s">
        <v>84</v>
      </c>
      <c r="C13" s="121">
        <v>1401</v>
      </c>
      <c r="D13" s="127" t="s">
        <v>175</v>
      </c>
      <c r="E13" s="126">
        <v>99.31</v>
      </c>
      <c r="F13" s="126">
        <v>99.31</v>
      </c>
      <c r="G13" s="118">
        <v>1068.97</v>
      </c>
      <c r="H13" s="118">
        <v>1175.8670000000002</v>
      </c>
      <c r="I13" s="129">
        <v>38000</v>
      </c>
      <c r="J13" s="129">
        <f t="shared" si="0"/>
        <v>40620860</v>
      </c>
    </row>
    <row r="14" spans="1:22" x14ac:dyDescent="0.3">
      <c r="A14" s="117">
        <v>13</v>
      </c>
      <c r="B14" s="125" t="s">
        <v>84</v>
      </c>
      <c r="C14" s="121">
        <v>1402</v>
      </c>
      <c r="D14" s="127" t="s">
        <v>176</v>
      </c>
      <c r="E14" s="126">
        <v>46.36</v>
      </c>
      <c r="F14" s="126">
        <v>46.36</v>
      </c>
      <c r="G14" s="118">
        <v>499.02</v>
      </c>
      <c r="H14" s="118">
        <v>548.92200000000003</v>
      </c>
      <c r="I14" s="129">
        <v>38000</v>
      </c>
      <c r="J14" s="129">
        <f t="shared" si="0"/>
        <v>18962760</v>
      </c>
    </row>
    <row r="15" spans="1:22" x14ac:dyDescent="0.3">
      <c r="A15" s="117">
        <v>14</v>
      </c>
      <c r="B15" s="125" t="s">
        <v>85</v>
      </c>
      <c r="C15" s="121">
        <v>1501</v>
      </c>
      <c r="D15" s="127" t="s">
        <v>175</v>
      </c>
      <c r="E15" s="126">
        <v>99.31</v>
      </c>
      <c r="F15" s="126">
        <v>99.31</v>
      </c>
      <c r="G15" s="118">
        <v>1068.97</v>
      </c>
      <c r="H15" s="118">
        <v>1175.8670000000002</v>
      </c>
      <c r="I15" s="129">
        <v>38000</v>
      </c>
      <c r="J15" s="129">
        <f t="shared" si="0"/>
        <v>40620860</v>
      </c>
    </row>
    <row r="16" spans="1:22" x14ac:dyDescent="0.3">
      <c r="A16" s="117">
        <v>15</v>
      </c>
      <c r="B16" s="125" t="s">
        <v>85</v>
      </c>
      <c r="C16" s="121">
        <v>1503</v>
      </c>
      <c r="D16" s="127" t="s">
        <v>177</v>
      </c>
      <c r="E16" s="126">
        <v>73.78</v>
      </c>
      <c r="F16" s="126">
        <v>73.78</v>
      </c>
      <c r="G16" s="118">
        <v>794.17</v>
      </c>
      <c r="H16" s="118">
        <v>873.58699999999999</v>
      </c>
      <c r="I16" s="129">
        <v>38000</v>
      </c>
      <c r="J16" s="129">
        <f t="shared" si="0"/>
        <v>30178460</v>
      </c>
    </row>
    <row r="17" spans="1:10" x14ac:dyDescent="0.3">
      <c r="A17" s="117">
        <v>16</v>
      </c>
      <c r="B17" s="125" t="s">
        <v>86</v>
      </c>
      <c r="C17" s="121">
        <v>1601</v>
      </c>
      <c r="D17" s="127" t="s">
        <v>175</v>
      </c>
      <c r="E17" s="126">
        <v>99.31</v>
      </c>
      <c r="F17" s="126">
        <v>99.31</v>
      </c>
      <c r="G17" s="118">
        <v>1068.97</v>
      </c>
      <c r="H17" s="118">
        <v>1175.8670000000002</v>
      </c>
      <c r="I17" s="129">
        <v>38000</v>
      </c>
      <c r="J17" s="129">
        <f t="shared" si="0"/>
        <v>40620860</v>
      </c>
    </row>
    <row r="18" spans="1:10" x14ac:dyDescent="0.3">
      <c r="A18" s="117">
        <v>17</v>
      </c>
      <c r="B18" s="125" t="s">
        <v>86</v>
      </c>
      <c r="C18" s="121">
        <v>1602</v>
      </c>
      <c r="D18" s="127" t="s">
        <v>176</v>
      </c>
      <c r="E18" s="126">
        <v>46.36</v>
      </c>
      <c r="F18" s="126">
        <v>46.36</v>
      </c>
      <c r="G18" s="118">
        <v>499.02</v>
      </c>
      <c r="H18" s="118">
        <v>548.92200000000003</v>
      </c>
      <c r="I18" s="129">
        <v>38000</v>
      </c>
      <c r="J18" s="129">
        <f t="shared" si="0"/>
        <v>18962760</v>
      </c>
    </row>
    <row r="19" spans="1:10" x14ac:dyDescent="0.3">
      <c r="A19" s="117">
        <v>18</v>
      </c>
      <c r="B19" s="125" t="s">
        <v>86</v>
      </c>
      <c r="C19" s="121">
        <v>1603</v>
      </c>
      <c r="D19" s="127" t="s">
        <v>177</v>
      </c>
      <c r="E19" s="126">
        <v>73.78</v>
      </c>
      <c r="F19" s="126">
        <v>73.78</v>
      </c>
      <c r="G19" s="118">
        <v>794.17</v>
      </c>
      <c r="H19" s="118">
        <v>873.58699999999999</v>
      </c>
      <c r="I19" s="129">
        <v>38000</v>
      </c>
      <c r="J19" s="129">
        <f t="shared" si="0"/>
        <v>30178460</v>
      </c>
    </row>
    <row r="20" spans="1:10" x14ac:dyDescent="0.3">
      <c r="A20" s="117">
        <v>19</v>
      </c>
      <c r="B20" s="125" t="s">
        <v>87</v>
      </c>
      <c r="C20" s="121">
        <v>1701</v>
      </c>
      <c r="D20" s="127" t="s">
        <v>175</v>
      </c>
      <c r="E20" s="126">
        <v>99.31</v>
      </c>
      <c r="F20" s="126">
        <v>99.31</v>
      </c>
      <c r="G20" s="118">
        <v>1068.97</v>
      </c>
      <c r="H20" s="118">
        <v>1175.8670000000002</v>
      </c>
      <c r="I20" s="129">
        <v>38000</v>
      </c>
      <c r="J20" s="129">
        <f t="shared" si="0"/>
        <v>40620860</v>
      </c>
    </row>
    <row r="21" spans="1:10" x14ac:dyDescent="0.3">
      <c r="A21" s="117">
        <v>20</v>
      </c>
      <c r="B21" s="125" t="s">
        <v>87</v>
      </c>
      <c r="C21" s="121">
        <v>1702</v>
      </c>
      <c r="D21" s="127" t="s">
        <v>176</v>
      </c>
      <c r="E21" s="126">
        <v>46.36</v>
      </c>
      <c r="F21" s="126">
        <v>46.36</v>
      </c>
      <c r="G21" s="118">
        <v>499.02</v>
      </c>
      <c r="H21" s="118">
        <v>548.92200000000003</v>
      </c>
      <c r="I21" s="129">
        <v>38000</v>
      </c>
      <c r="J21" s="129">
        <f t="shared" si="0"/>
        <v>18962760</v>
      </c>
    </row>
    <row r="22" spans="1:10" x14ac:dyDescent="0.3">
      <c r="A22" s="117">
        <v>21</v>
      </c>
      <c r="B22" s="125" t="s">
        <v>87</v>
      </c>
      <c r="C22" s="121">
        <v>1703</v>
      </c>
      <c r="D22" s="127" t="s">
        <v>177</v>
      </c>
      <c r="E22" s="126">
        <v>73.78</v>
      </c>
      <c r="F22" s="126">
        <v>73.78</v>
      </c>
      <c r="G22" s="118">
        <v>794.17</v>
      </c>
      <c r="H22" s="118">
        <v>873.58699999999999</v>
      </c>
      <c r="I22" s="129">
        <v>38000</v>
      </c>
      <c r="J22" s="129">
        <f t="shared" si="0"/>
        <v>30178460</v>
      </c>
    </row>
    <row r="23" spans="1:10" x14ac:dyDescent="0.3">
      <c r="A23" s="117">
        <v>22</v>
      </c>
      <c r="B23" s="125" t="s">
        <v>88</v>
      </c>
      <c r="C23" s="121">
        <v>1801</v>
      </c>
      <c r="D23" s="127" t="s">
        <v>175</v>
      </c>
      <c r="E23" s="126">
        <v>99.31</v>
      </c>
      <c r="F23" s="126">
        <v>99.31</v>
      </c>
      <c r="G23" s="118">
        <v>1068.97</v>
      </c>
      <c r="H23" s="118">
        <v>1175.8670000000002</v>
      </c>
      <c r="I23" s="129">
        <v>38000</v>
      </c>
      <c r="J23" s="129">
        <f t="shared" si="0"/>
        <v>40620860</v>
      </c>
    </row>
    <row r="24" spans="1:10" x14ac:dyDescent="0.3">
      <c r="A24" s="117">
        <v>23</v>
      </c>
      <c r="B24" s="125" t="s">
        <v>88</v>
      </c>
      <c r="C24" s="121">
        <v>1802</v>
      </c>
      <c r="D24" s="127" t="s">
        <v>176</v>
      </c>
      <c r="E24" s="126">
        <v>46.36</v>
      </c>
      <c r="F24" s="126">
        <v>46.36</v>
      </c>
      <c r="G24" s="118">
        <v>499.02</v>
      </c>
      <c r="H24" s="118">
        <v>548.92200000000003</v>
      </c>
      <c r="I24" s="129">
        <v>38000</v>
      </c>
      <c r="J24" s="129">
        <f t="shared" si="0"/>
        <v>18962760</v>
      </c>
    </row>
    <row r="25" spans="1:10" x14ac:dyDescent="0.3">
      <c r="A25" s="117">
        <v>24</v>
      </c>
      <c r="B25" s="125" t="s">
        <v>88</v>
      </c>
      <c r="C25" s="121">
        <v>1803</v>
      </c>
      <c r="D25" s="127" t="s">
        <v>177</v>
      </c>
      <c r="E25" s="126">
        <v>73.78</v>
      </c>
      <c r="F25" s="126">
        <v>73.78</v>
      </c>
      <c r="G25" s="118">
        <v>794.17</v>
      </c>
      <c r="H25" s="118">
        <v>873.58699999999999</v>
      </c>
      <c r="I25" s="129">
        <v>38000</v>
      </c>
      <c r="J25" s="129">
        <f t="shared" si="0"/>
        <v>30178460</v>
      </c>
    </row>
    <row r="26" spans="1:10" x14ac:dyDescent="0.3">
      <c r="A26" s="117">
        <v>25</v>
      </c>
      <c r="B26" s="125" t="s">
        <v>89</v>
      </c>
      <c r="C26" s="121">
        <v>1901</v>
      </c>
      <c r="D26" s="127" t="s">
        <v>175</v>
      </c>
      <c r="E26" s="126">
        <v>99.31</v>
      </c>
      <c r="F26" s="126">
        <v>99.31</v>
      </c>
      <c r="G26" s="118">
        <v>1068.97</v>
      </c>
      <c r="H26" s="118">
        <v>1175.8670000000002</v>
      </c>
      <c r="I26" s="129">
        <v>38000</v>
      </c>
      <c r="J26" s="129">
        <f t="shared" si="0"/>
        <v>40620860</v>
      </c>
    </row>
    <row r="27" spans="1:10" x14ac:dyDescent="0.3">
      <c r="A27" s="117">
        <v>26</v>
      </c>
      <c r="B27" s="125" t="s">
        <v>89</v>
      </c>
      <c r="C27" s="121">
        <v>1902</v>
      </c>
      <c r="D27" s="127" t="s">
        <v>176</v>
      </c>
      <c r="E27" s="126">
        <v>46.36</v>
      </c>
      <c r="F27" s="126">
        <v>46.36</v>
      </c>
      <c r="G27" s="118">
        <v>499.02</v>
      </c>
      <c r="H27" s="118">
        <v>548.92200000000003</v>
      </c>
      <c r="I27" s="129">
        <v>38000</v>
      </c>
      <c r="J27" s="129">
        <f t="shared" si="0"/>
        <v>18962760</v>
      </c>
    </row>
    <row r="28" spans="1:10" x14ac:dyDescent="0.3">
      <c r="A28" s="117">
        <v>27</v>
      </c>
      <c r="B28" s="125" t="s">
        <v>89</v>
      </c>
      <c r="C28" s="121">
        <v>1903</v>
      </c>
      <c r="D28" s="127" t="s">
        <v>177</v>
      </c>
      <c r="E28" s="126">
        <v>73.78</v>
      </c>
      <c r="F28" s="126">
        <v>73.78</v>
      </c>
      <c r="G28" s="118">
        <v>794.17</v>
      </c>
      <c r="H28" s="118">
        <v>873.58699999999999</v>
      </c>
      <c r="I28" s="129">
        <v>38000</v>
      </c>
      <c r="J28" s="129">
        <f t="shared" si="0"/>
        <v>30178460</v>
      </c>
    </row>
    <row r="29" spans="1:10" x14ac:dyDescent="0.3">
      <c r="A29" s="117">
        <v>28</v>
      </c>
      <c r="B29" s="125" t="s">
        <v>90</v>
      </c>
      <c r="C29" s="121">
        <v>2001</v>
      </c>
      <c r="D29" s="127" t="s">
        <v>175</v>
      </c>
      <c r="E29" s="126">
        <v>99.31</v>
      </c>
      <c r="F29" s="126">
        <v>99.31</v>
      </c>
      <c r="G29" s="118">
        <v>1068.97</v>
      </c>
      <c r="H29" s="118">
        <v>1175.8670000000002</v>
      </c>
      <c r="I29" s="129">
        <v>38000</v>
      </c>
      <c r="J29" s="129">
        <f t="shared" si="0"/>
        <v>40620860</v>
      </c>
    </row>
    <row r="30" spans="1:10" x14ac:dyDescent="0.3">
      <c r="A30" s="117">
        <v>29</v>
      </c>
      <c r="B30" s="125" t="s">
        <v>90</v>
      </c>
      <c r="C30" s="121">
        <v>2003</v>
      </c>
      <c r="D30" s="127" t="s">
        <v>175</v>
      </c>
      <c r="E30" s="126">
        <v>88.81</v>
      </c>
      <c r="F30" s="126">
        <v>88.81</v>
      </c>
      <c r="G30" s="118">
        <v>955.95</v>
      </c>
      <c r="H30" s="118">
        <v>1051.5450000000001</v>
      </c>
      <c r="I30" s="129">
        <v>38000</v>
      </c>
      <c r="J30" s="129">
        <f t="shared" si="0"/>
        <v>36326100</v>
      </c>
    </row>
    <row r="31" spans="1:10" x14ac:dyDescent="0.3">
      <c r="A31" s="194" t="s">
        <v>26</v>
      </c>
      <c r="B31" s="194"/>
      <c r="C31" s="194"/>
      <c r="D31" s="194"/>
      <c r="E31" s="131">
        <f>SUM(E2:E30)</f>
        <v>2351.0099999999993</v>
      </c>
      <c r="F31" s="131">
        <f t="shared" ref="F31:J31" si="3">SUM(F2:F30)</f>
        <v>2351.0099999999993</v>
      </c>
      <c r="G31" s="131">
        <f t="shared" si="3"/>
        <v>25306.240000000002</v>
      </c>
      <c r="H31" s="131">
        <f t="shared" si="3"/>
        <v>27836.863999999987</v>
      </c>
      <c r="I31" s="131"/>
      <c r="J31" s="131">
        <f t="shared" si="3"/>
        <v>961637120</v>
      </c>
    </row>
  </sheetData>
  <mergeCells count="2">
    <mergeCell ref="A31:D31"/>
    <mergeCell ref="M5:P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92AD-D3EF-49BE-86A9-9609AFFEEBB7}">
  <dimension ref="A1:L34"/>
  <sheetViews>
    <sheetView topLeftCell="A3" workbookViewId="0">
      <selection sqref="A1:L26"/>
    </sheetView>
  </sheetViews>
  <sheetFormatPr defaultRowHeight="14" x14ac:dyDescent="0.3"/>
  <cols>
    <col min="1" max="1" width="5.08203125" bestFit="1" customWidth="1"/>
    <col min="2" max="2" width="7.83203125" bestFit="1" customWidth="1"/>
    <col min="3" max="3" width="8.08203125" bestFit="1" customWidth="1"/>
    <col min="4" max="4" width="5.33203125" bestFit="1" customWidth="1"/>
    <col min="5" max="5" width="10.6640625" bestFit="1" customWidth="1"/>
    <col min="6" max="6" width="14.4140625" bestFit="1" customWidth="1"/>
    <col min="7" max="7" width="17.5" customWidth="1"/>
    <col min="8" max="8" width="15.33203125" customWidth="1"/>
    <col min="9" max="9" width="11.5" hidden="1" customWidth="1"/>
    <col min="10" max="10" width="12.75" style="130" hidden="1" customWidth="1"/>
    <col min="11" max="11" width="10.75" customWidth="1"/>
    <col min="12" max="12" width="11.25" customWidth="1"/>
  </cols>
  <sheetData>
    <row r="1" spans="1:12" ht="28" x14ac:dyDescent="0.3">
      <c r="A1" s="116" t="s">
        <v>48</v>
      </c>
      <c r="B1" s="116" t="s">
        <v>37</v>
      </c>
      <c r="C1" s="116" t="s">
        <v>38</v>
      </c>
      <c r="D1" s="116" t="s">
        <v>178</v>
      </c>
      <c r="E1" s="116" t="s">
        <v>179</v>
      </c>
      <c r="F1" s="116" t="s">
        <v>180</v>
      </c>
      <c r="G1" s="116" t="s">
        <v>181</v>
      </c>
      <c r="H1" s="116" t="s">
        <v>187</v>
      </c>
      <c r="I1" s="116" t="s">
        <v>188</v>
      </c>
      <c r="J1" s="128" t="s">
        <v>195</v>
      </c>
      <c r="K1" s="116" t="s">
        <v>196</v>
      </c>
      <c r="L1" s="116" t="s">
        <v>197</v>
      </c>
    </row>
    <row r="2" spans="1:12" x14ac:dyDescent="0.3">
      <c r="A2" s="117">
        <v>1</v>
      </c>
      <c r="B2" s="125" t="s">
        <v>55</v>
      </c>
      <c r="C2" s="117">
        <v>101</v>
      </c>
      <c r="D2" s="127" t="s">
        <v>175</v>
      </c>
      <c r="E2" s="126">
        <v>94.94</v>
      </c>
      <c r="F2" s="126">
        <v>4.37</v>
      </c>
      <c r="G2" s="126">
        <v>99.31</v>
      </c>
      <c r="H2" s="118">
        <v>1068.97</v>
      </c>
      <c r="I2" s="118">
        <v>1175.8670000000002</v>
      </c>
      <c r="J2" s="137">
        <v>1311300</v>
      </c>
      <c r="K2" s="137">
        <v>0</v>
      </c>
      <c r="L2" s="137">
        <f>J2-K2</f>
        <v>1311300</v>
      </c>
    </row>
    <row r="3" spans="1:12" x14ac:dyDescent="0.3">
      <c r="A3" s="117">
        <v>2</v>
      </c>
      <c r="B3" s="125" t="s">
        <v>56</v>
      </c>
      <c r="C3" s="121">
        <v>201</v>
      </c>
      <c r="D3" s="127" t="s">
        <v>175</v>
      </c>
      <c r="E3" s="126">
        <v>94.94</v>
      </c>
      <c r="F3" s="126">
        <v>4.37</v>
      </c>
      <c r="G3" s="126">
        <v>99.31</v>
      </c>
      <c r="H3" s="118">
        <v>1068.97</v>
      </c>
      <c r="I3" s="118">
        <v>1175.8670000000002</v>
      </c>
      <c r="J3" s="137">
        <v>1311300</v>
      </c>
      <c r="K3" s="137">
        <v>0</v>
      </c>
      <c r="L3" s="137">
        <f t="shared" ref="L3:L25" si="0">J3-K3</f>
        <v>1311300</v>
      </c>
    </row>
    <row r="4" spans="1:12" x14ac:dyDescent="0.3">
      <c r="A4" s="117">
        <v>3</v>
      </c>
      <c r="B4" s="125" t="s">
        <v>56</v>
      </c>
      <c r="C4" s="121">
        <v>203</v>
      </c>
      <c r="D4" s="127" t="s">
        <v>177</v>
      </c>
      <c r="E4" s="126">
        <v>70.27</v>
      </c>
      <c r="F4" s="126">
        <v>0</v>
      </c>
      <c r="G4" s="126">
        <v>70.27</v>
      </c>
      <c r="H4" s="118">
        <v>756.39</v>
      </c>
      <c r="I4" s="118">
        <v>832.029</v>
      </c>
      <c r="J4" s="137">
        <v>0</v>
      </c>
      <c r="K4" s="137">
        <v>0</v>
      </c>
      <c r="L4" s="137">
        <f t="shared" si="0"/>
        <v>0</v>
      </c>
    </row>
    <row r="5" spans="1:12" x14ac:dyDescent="0.3">
      <c r="A5" s="117">
        <v>4</v>
      </c>
      <c r="B5" s="125" t="s">
        <v>57</v>
      </c>
      <c r="C5" s="121">
        <v>301</v>
      </c>
      <c r="D5" s="127" t="s">
        <v>175</v>
      </c>
      <c r="E5" s="126">
        <v>94.94</v>
      </c>
      <c r="F5" s="126">
        <v>4.37</v>
      </c>
      <c r="G5" s="126">
        <v>99.31</v>
      </c>
      <c r="H5" s="118">
        <v>1068.97</v>
      </c>
      <c r="I5" s="118">
        <v>1175.8670000000002</v>
      </c>
      <c r="J5" s="137">
        <v>1311300</v>
      </c>
      <c r="K5" s="137">
        <v>0</v>
      </c>
      <c r="L5" s="137">
        <f t="shared" si="0"/>
        <v>1311300</v>
      </c>
    </row>
    <row r="6" spans="1:12" x14ac:dyDescent="0.3">
      <c r="A6" s="117">
        <v>5</v>
      </c>
      <c r="B6" s="125" t="s">
        <v>57</v>
      </c>
      <c r="C6" s="121">
        <v>302</v>
      </c>
      <c r="D6" s="127" t="s">
        <v>176</v>
      </c>
      <c r="E6" s="126">
        <v>42.120000000000005</v>
      </c>
      <c r="F6" s="126">
        <v>1.3</v>
      </c>
      <c r="G6" s="126">
        <v>43.42</v>
      </c>
      <c r="H6" s="118">
        <v>467.37</v>
      </c>
      <c r="I6" s="118">
        <v>514.10700000000008</v>
      </c>
      <c r="J6" s="137">
        <v>390600</v>
      </c>
      <c r="K6" s="137">
        <v>0</v>
      </c>
      <c r="L6" s="137">
        <f t="shared" si="0"/>
        <v>390600</v>
      </c>
    </row>
    <row r="7" spans="1:12" x14ac:dyDescent="0.3">
      <c r="A7" s="117">
        <v>6</v>
      </c>
      <c r="B7" s="125" t="s">
        <v>57</v>
      </c>
      <c r="C7" s="121">
        <v>303</v>
      </c>
      <c r="D7" s="127" t="s">
        <v>177</v>
      </c>
      <c r="E7" s="126">
        <v>70.27</v>
      </c>
      <c r="F7" s="126">
        <v>0</v>
      </c>
      <c r="G7" s="126">
        <v>70.27</v>
      </c>
      <c r="H7" s="118">
        <v>756.39</v>
      </c>
      <c r="I7" s="118">
        <v>832.029</v>
      </c>
      <c r="J7" s="137">
        <v>0</v>
      </c>
      <c r="K7" s="137">
        <v>0</v>
      </c>
      <c r="L7" s="137">
        <f t="shared" si="0"/>
        <v>0</v>
      </c>
    </row>
    <row r="8" spans="1:12" x14ac:dyDescent="0.3">
      <c r="A8" s="117">
        <v>7</v>
      </c>
      <c r="B8" s="125" t="s">
        <v>58</v>
      </c>
      <c r="C8" s="121">
        <v>401</v>
      </c>
      <c r="D8" s="127" t="s">
        <v>175</v>
      </c>
      <c r="E8" s="126">
        <v>94.94</v>
      </c>
      <c r="F8" s="126">
        <v>4.37</v>
      </c>
      <c r="G8" s="126">
        <v>99.31</v>
      </c>
      <c r="H8" s="118">
        <v>1068.97</v>
      </c>
      <c r="I8" s="118">
        <v>1175.8670000000002</v>
      </c>
      <c r="J8" s="137">
        <v>1311300</v>
      </c>
      <c r="K8" s="137">
        <v>0</v>
      </c>
      <c r="L8" s="137">
        <f t="shared" si="0"/>
        <v>1311300</v>
      </c>
    </row>
    <row r="9" spans="1:12" x14ac:dyDescent="0.3">
      <c r="A9" s="117">
        <v>8</v>
      </c>
      <c r="B9" s="125" t="s">
        <v>58</v>
      </c>
      <c r="C9" s="121">
        <v>402</v>
      </c>
      <c r="D9" s="127" t="s">
        <v>176</v>
      </c>
      <c r="E9" s="126">
        <v>43.42</v>
      </c>
      <c r="F9" s="126">
        <v>0</v>
      </c>
      <c r="G9" s="126">
        <v>43.42</v>
      </c>
      <c r="H9" s="118">
        <v>467.37</v>
      </c>
      <c r="I9" s="118">
        <v>514.10700000000008</v>
      </c>
      <c r="J9" s="137">
        <v>0</v>
      </c>
      <c r="K9" s="137">
        <v>0</v>
      </c>
      <c r="L9" s="137">
        <f t="shared" si="0"/>
        <v>0</v>
      </c>
    </row>
    <row r="10" spans="1:12" x14ac:dyDescent="0.3">
      <c r="A10" s="117">
        <v>9</v>
      </c>
      <c r="B10" s="125" t="s">
        <v>58</v>
      </c>
      <c r="C10" s="121">
        <v>403</v>
      </c>
      <c r="D10" s="127" t="s">
        <v>177</v>
      </c>
      <c r="E10" s="126">
        <v>70.27</v>
      </c>
      <c r="F10" s="126">
        <v>0</v>
      </c>
      <c r="G10" s="126">
        <v>70.27</v>
      </c>
      <c r="H10" s="118">
        <v>756.39</v>
      </c>
      <c r="I10" s="118">
        <v>832.029</v>
      </c>
      <c r="J10" s="137">
        <v>0</v>
      </c>
      <c r="K10" s="137">
        <v>0</v>
      </c>
      <c r="L10" s="137">
        <f t="shared" si="0"/>
        <v>0</v>
      </c>
    </row>
    <row r="11" spans="1:12" x14ac:dyDescent="0.3">
      <c r="A11" s="117">
        <v>10</v>
      </c>
      <c r="B11" s="125" t="s">
        <v>59</v>
      </c>
      <c r="C11" s="121">
        <v>502</v>
      </c>
      <c r="D11" s="127" t="s">
        <v>176</v>
      </c>
      <c r="E11" s="126">
        <v>43.42</v>
      </c>
      <c r="F11" s="126">
        <v>0</v>
      </c>
      <c r="G11" s="126">
        <v>43.42</v>
      </c>
      <c r="H11" s="118">
        <v>467.37</v>
      </c>
      <c r="I11" s="118">
        <v>514.10700000000008</v>
      </c>
      <c r="J11" s="137">
        <v>0</v>
      </c>
      <c r="K11" s="137">
        <v>0</v>
      </c>
      <c r="L11" s="137">
        <f t="shared" si="0"/>
        <v>0</v>
      </c>
    </row>
    <row r="12" spans="1:12" x14ac:dyDescent="0.3">
      <c r="A12" s="117">
        <v>11</v>
      </c>
      <c r="B12" s="125" t="s">
        <v>59</v>
      </c>
      <c r="C12" s="121">
        <v>503</v>
      </c>
      <c r="D12" s="127" t="s">
        <v>177</v>
      </c>
      <c r="E12" s="126">
        <v>70.27</v>
      </c>
      <c r="F12" s="126">
        <v>0</v>
      </c>
      <c r="G12" s="126">
        <v>70.27</v>
      </c>
      <c r="H12" s="118">
        <v>756.39</v>
      </c>
      <c r="I12" s="118">
        <v>832.029</v>
      </c>
      <c r="J12" s="137">
        <v>0</v>
      </c>
      <c r="K12" s="137">
        <v>0</v>
      </c>
      <c r="L12" s="137">
        <f t="shared" si="0"/>
        <v>0</v>
      </c>
    </row>
    <row r="13" spans="1:12" x14ac:dyDescent="0.3">
      <c r="A13" s="117">
        <v>12</v>
      </c>
      <c r="B13" s="125" t="s">
        <v>60</v>
      </c>
      <c r="C13" s="121">
        <v>602</v>
      </c>
      <c r="D13" s="127" t="s">
        <v>176</v>
      </c>
      <c r="E13" s="126">
        <v>43.42</v>
      </c>
      <c r="F13" s="126">
        <v>0</v>
      </c>
      <c r="G13" s="126">
        <v>43.42</v>
      </c>
      <c r="H13" s="118">
        <v>467.37</v>
      </c>
      <c r="I13" s="118">
        <v>514.10700000000008</v>
      </c>
      <c r="J13" s="137">
        <v>0</v>
      </c>
      <c r="K13" s="137">
        <v>0</v>
      </c>
      <c r="L13" s="137">
        <f t="shared" si="0"/>
        <v>0</v>
      </c>
    </row>
    <row r="14" spans="1:12" x14ac:dyDescent="0.3">
      <c r="A14" s="117">
        <v>13</v>
      </c>
      <c r="B14" s="125" t="s">
        <v>60</v>
      </c>
      <c r="C14" s="121">
        <v>603</v>
      </c>
      <c r="D14" s="127" t="s">
        <v>177</v>
      </c>
      <c r="E14" s="126">
        <v>70.27</v>
      </c>
      <c r="F14" s="126">
        <v>0</v>
      </c>
      <c r="G14" s="126">
        <v>70.27</v>
      </c>
      <c r="H14" s="118">
        <v>756.39</v>
      </c>
      <c r="I14" s="118">
        <v>832.029</v>
      </c>
      <c r="J14" s="137">
        <v>0</v>
      </c>
      <c r="K14" s="137">
        <v>0</v>
      </c>
      <c r="L14" s="137">
        <f t="shared" si="0"/>
        <v>0</v>
      </c>
    </row>
    <row r="15" spans="1:12" x14ac:dyDescent="0.3">
      <c r="A15" s="117">
        <v>14</v>
      </c>
      <c r="B15" s="125" t="s">
        <v>61</v>
      </c>
      <c r="C15" s="121">
        <v>702</v>
      </c>
      <c r="D15" s="127" t="s">
        <v>176</v>
      </c>
      <c r="E15" s="126">
        <v>43.42</v>
      </c>
      <c r="F15" s="126">
        <v>0</v>
      </c>
      <c r="G15" s="126">
        <v>43.42</v>
      </c>
      <c r="H15" s="118">
        <v>467.37</v>
      </c>
      <c r="I15" s="118">
        <v>514.10700000000008</v>
      </c>
      <c r="J15" s="137">
        <v>0</v>
      </c>
      <c r="K15" s="137">
        <v>0</v>
      </c>
      <c r="L15" s="137">
        <f t="shared" si="0"/>
        <v>0</v>
      </c>
    </row>
    <row r="16" spans="1:12" x14ac:dyDescent="0.3">
      <c r="A16" s="117">
        <v>15</v>
      </c>
      <c r="B16" s="125" t="s">
        <v>61</v>
      </c>
      <c r="C16" s="121">
        <v>703</v>
      </c>
      <c r="D16" s="127" t="s">
        <v>177</v>
      </c>
      <c r="E16" s="126">
        <v>70.27</v>
      </c>
      <c r="F16" s="126">
        <v>0</v>
      </c>
      <c r="G16" s="126">
        <v>70.27</v>
      </c>
      <c r="H16" s="118">
        <v>756.39</v>
      </c>
      <c r="I16" s="118">
        <v>832.029</v>
      </c>
      <c r="J16" s="137">
        <v>0</v>
      </c>
      <c r="K16" s="137">
        <v>0</v>
      </c>
      <c r="L16" s="137">
        <f t="shared" si="0"/>
        <v>0</v>
      </c>
    </row>
    <row r="17" spans="1:12" x14ac:dyDescent="0.3">
      <c r="A17" s="117">
        <v>16</v>
      </c>
      <c r="B17" s="125" t="s">
        <v>62</v>
      </c>
      <c r="C17" s="121">
        <v>803</v>
      </c>
      <c r="D17" s="127" t="s">
        <v>177</v>
      </c>
      <c r="E17" s="126">
        <v>70.27</v>
      </c>
      <c r="F17" s="126">
        <v>0</v>
      </c>
      <c r="G17" s="126">
        <v>70.27</v>
      </c>
      <c r="H17" s="118">
        <v>756.39</v>
      </c>
      <c r="I17" s="118">
        <v>832.029</v>
      </c>
      <c r="J17" s="137">
        <v>0</v>
      </c>
      <c r="K17" s="137">
        <v>0</v>
      </c>
      <c r="L17" s="137">
        <f t="shared" si="0"/>
        <v>0</v>
      </c>
    </row>
    <row r="18" spans="1:12" x14ac:dyDescent="0.3">
      <c r="A18" s="117">
        <v>17</v>
      </c>
      <c r="B18" s="125" t="s">
        <v>63</v>
      </c>
      <c r="C18" s="121">
        <v>902</v>
      </c>
      <c r="D18" s="127" t="s">
        <v>176</v>
      </c>
      <c r="E18" s="126">
        <v>43.42</v>
      </c>
      <c r="F18" s="126">
        <v>0</v>
      </c>
      <c r="G18" s="126">
        <v>43.42</v>
      </c>
      <c r="H18" s="118">
        <v>467.37</v>
      </c>
      <c r="I18" s="118">
        <v>514.10700000000008</v>
      </c>
      <c r="J18" s="137">
        <v>0</v>
      </c>
      <c r="K18" s="137">
        <v>0</v>
      </c>
      <c r="L18" s="137">
        <f t="shared" si="0"/>
        <v>0</v>
      </c>
    </row>
    <row r="19" spans="1:12" x14ac:dyDescent="0.3">
      <c r="A19" s="117">
        <v>18</v>
      </c>
      <c r="B19" s="125" t="s">
        <v>63</v>
      </c>
      <c r="C19" s="121">
        <v>903</v>
      </c>
      <c r="D19" s="127" t="s">
        <v>177</v>
      </c>
      <c r="E19" s="126">
        <v>70.27</v>
      </c>
      <c r="F19" s="126">
        <v>0</v>
      </c>
      <c r="G19" s="126">
        <v>70.27</v>
      </c>
      <c r="H19" s="118">
        <v>756.39</v>
      </c>
      <c r="I19" s="118">
        <v>832.029</v>
      </c>
      <c r="J19" s="137">
        <v>0</v>
      </c>
      <c r="K19" s="137">
        <v>0</v>
      </c>
      <c r="L19" s="137">
        <f t="shared" si="0"/>
        <v>0</v>
      </c>
    </row>
    <row r="20" spans="1:12" x14ac:dyDescent="0.3">
      <c r="A20" s="117">
        <v>19</v>
      </c>
      <c r="B20" s="125" t="s">
        <v>64</v>
      </c>
      <c r="C20" s="121">
        <v>1002</v>
      </c>
      <c r="D20" s="127" t="s">
        <v>176</v>
      </c>
      <c r="E20" s="126">
        <v>43.42</v>
      </c>
      <c r="F20" s="126">
        <v>0</v>
      </c>
      <c r="G20" s="126">
        <v>43.42</v>
      </c>
      <c r="H20" s="118">
        <v>467.37</v>
      </c>
      <c r="I20" s="118">
        <v>514.10700000000008</v>
      </c>
      <c r="J20" s="137">
        <v>0</v>
      </c>
      <c r="K20" s="137">
        <v>0</v>
      </c>
      <c r="L20" s="137">
        <f t="shared" si="0"/>
        <v>0</v>
      </c>
    </row>
    <row r="21" spans="1:12" x14ac:dyDescent="0.3">
      <c r="A21" s="117">
        <v>20</v>
      </c>
      <c r="B21" s="125" t="s">
        <v>64</v>
      </c>
      <c r="C21" s="121">
        <v>1003</v>
      </c>
      <c r="D21" s="127" t="s">
        <v>177</v>
      </c>
      <c r="E21" s="126">
        <v>70.27</v>
      </c>
      <c r="F21" s="126">
        <v>0</v>
      </c>
      <c r="G21" s="126">
        <v>70.27</v>
      </c>
      <c r="H21" s="118">
        <v>756.39</v>
      </c>
      <c r="I21" s="118">
        <v>832.029</v>
      </c>
      <c r="J21" s="137">
        <v>0</v>
      </c>
      <c r="K21" s="137">
        <v>0</v>
      </c>
      <c r="L21" s="137">
        <f t="shared" si="0"/>
        <v>0</v>
      </c>
    </row>
    <row r="22" spans="1:12" x14ac:dyDescent="0.3">
      <c r="A22" s="117">
        <v>21</v>
      </c>
      <c r="B22" s="125" t="s">
        <v>65</v>
      </c>
      <c r="C22" s="121">
        <v>1102</v>
      </c>
      <c r="D22" s="127" t="s">
        <v>176</v>
      </c>
      <c r="E22" s="126">
        <v>43.42</v>
      </c>
      <c r="F22" s="126">
        <v>0</v>
      </c>
      <c r="G22" s="126">
        <v>43.42</v>
      </c>
      <c r="H22" s="118">
        <v>467.37</v>
      </c>
      <c r="I22" s="118">
        <v>514.10700000000008</v>
      </c>
      <c r="J22" s="137">
        <v>0</v>
      </c>
      <c r="K22" s="137">
        <v>0</v>
      </c>
      <c r="L22" s="137">
        <f t="shared" si="0"/>
        <v>0</v>
      </c>
    </row>
    <row r="23" spans="1:12" x14ac:dyDescent="0.3">
      <c r="A23" s="117">
        <v>22</v>
      </c>
      <c r="B23" s="125" t="s">
        <v>65</v>
      </c>
      <c r="C23" s="121">
        <v>1103</v>
      </c>
      <c r="D23" s="127" t="s">
        <v>177</v>
      </c>
      <c r="E23" s="126">
        <v>70.27</v>
      </c>
      <c r="F23" s="126">
        <v>0</v>
      </c>
      <c r="G23" s="126">
        <v>70.27</v>
      </c>
      <c r="H23" s="118">
        <v>756.39</v>
      </c>
      <c r="I23" s="118">
        <v>832.029</v>
      </c>
      <c r="J23" s="137">
        <v>0</v>
      </c>
      <c r="K23" s="137">
        <v>0</v>
      </c>
      <c r="L23" s="137">
        <f t="shared" si="0"/>
        <v>0</v>
      </c>
    </row>
    <row r="24" spans="1:12" x14ac:dyDescent="0.3">
      <c r="A24" s="117">
        <v>23</v>
      </c>
      <c r="B24" s="125" t="s">
        <v>66</v>
      </c>
      <c r="C24" s="121">
        <v>1203</v>
      </c>
      <c r="D24" s="127" t="s">
        <v>177</v>
      </c>
      <c r="E24" s="126">
        <v>70.27</v>
      </c>
      <c r="F24" s="126">
        <v>0</v>
      </c>
      <c r="G24" s="126">
        <v>70.27</v>
      </c>
      <c r="H24" s="118">
        <v>756.39</v>
      </c>
      <c r="I24" s="118">
        <v>832.029</v>
      </c>
      <c r="J24" s="137">
        <v>0</v>
      </c>
      <c r="K24" s="137">
        <v>0</v>
      </c>
      <c r="L24" s="137">
        <f t="shared" si="0"/>
        <v>0</v>
      </c>
    </row>
    <row r="25" spans="1:12" x14ac:dyDescent="0.3">
      <c r="A25" s="117">
        <v>24</v>
      </c>
      <c r="B25" s="132" t="s">
        <v>83</v>
      </c>
      <c r="C25" s="133">
        <v>1303</v>
      </c>
      <c r="D25" s="134" t="s">
        <v>177</v>
      </c>
      <c r="E25" s="135">
        <v>70.27</v>
      </c>
      <c r="F25" s="135">
        <v>0</v>
      </c>
      <c r="G25" s="135">
        <v>70.27</v>
      </c>
      <c r="H25" s="136">
        <v>756.39</v>
      </c>
      <c r="I25" s="136">
        <v>832.029</v>
      </c>
      <c r="J25" s="137">
        <v>0</v>
      </c>
      <c r="K25" s="137">
        <v>0</v>
      </c>
      <c r="L25" s="137">
        <f t="shared" si="0"/>
        <v>0</v>
      </c>
    </row>
    <row r="26" spans="1:12" x14ac:dyDescent="0.3">
      <c r="A26" s="194" t="s">
        <v>26</v>
      </c>
      <c r="B26" s="194"/>
      <c r="C26" s="194"/>
      <c r="D26" s="194"/>
      <c r="E26" s="131">
        <f>SUM(E2:E25)</f>
        <v>1569.06</v>
      </c>
      <c r="F26" s="131">
        <f t="shared" ref="F26:L26" si="1">SUM(F2:F25)</f>
        <v>18.78</v>
      </c>
      <c r="G26" s="131">
        <f t="shared" si="1"/>
        <v>1587.84</v>
      </c>
      <c r="H26" s="131">
        <f t="shared" si="1"/>
        <v>17091.52</v>
      </c>
      <c r="I26" s="131">
        <f t="shared" si="1"/>
        <v>18800.672000000002</v>
      </c>
      <c r="J26" s="131">
        <f t="shared" si="1"/>
        <v>5635800</v>
      </c>
      <c r="K26" s="131">
        <f t="shared" si="1"/>
        <v>0</v>
      </c>
      <c r="L26" s="131">
        <f t="shared" si="1"/>
        <v>5635800</v>
      </c>
    </row>
    <row r="31" spans="1:12" ht="42" x14ac:dyDescent="0.3">
      <c r="A31" s="116" t="s">
        <v>48</v>
      </c>
      <c r="B31" s="116" t="s">
        <v>37</v>
      </c>
      <c r="C31" s="116" t="s">
        <v>38</v>
      </c>
      <c r="D31" s="116" t="s">
        <v>178</v>
      </c>
      <c r="E31" s="116" t="s">
        <v>179</v>
      </c>
      <c r="F31" s="116" t="s">
        <v>180</v>
      </c>
      <c r="G31" s="116" t="s">
        <v>181</v>
      </c>
      <c r="H31" s="116" t="s">
        <v>187</v>
      </c>
      <c r="I31" s="116" t="s">
        <v>188</v>
      </c>
      <c r="J31" s="116" t="s">
        <v>185</v>
      </c>
    </row>
    <row r="32" spans="1:12" x14ac:dyDescent="0.3">
      <c r="A32" s="117">
        <v>1</v>
      </c>
      <c r="B32" s="125" t="s">
        <v>83</v>
      </c>
      <c r="C32" s="121">
        <v>1302</v>
      </c>
      <c r="D32" s="127" t="s">
        <v>176</v>
      </c>
      <c r="E32" s="126">
        <v>46.36</v>
      </c>
      <c r="F32" s="126">
        <v>0</v>
      </c>
      <c r="G32" s="126">
        <v>46.36</v>
      </c>
      <c r="H32" s="118">
        <v>499.02</v>
      </c>
      <c r="I32" s="118">
        <v>548.92200000000003</v>
      </c>
      <c r="J32" s="119" t="s">
        <v>186</v>
      </c>
    </row>
    <row r="33" spans="1:10" x14ac:dyDescent="0.3">
      <c r="A33" s="117">
        <v>2</v>
      </c>
      <c r="B33" s="125" t="s">
        <v>84</v>
      </c>
      <c r="C33" s="121">
        <v>1403</v>
      </c>
      <c r="D33" s="127" t="s">
        <v>177</v>
      </c>
      <c r="E33" s="126">
        <v>73.78</v>
      </c>
      <c r="F33" s="126">
        <v>0</v>
      </c>
      <c r="G33" s="126">
        <v>73.78</v>
      </c>
      <c r="H33" s="118">
        <v>794.17</v>
      </c>
      <c r="I33" s="118">
        <v>873.58699999999999</v>
      </c>
      <c r="J33" s="119" t="s">
        <v>186</v>
      </c>
    </row>
    <row r="34" spans="1:10" x14ac:dyDescent="0.3">
      <c r="A34" s="194" t="s">
        <v>26</v>
      </c>
      <c r="B34" s="194"/>
      <c r="C34" s="194"/>
      <c r="D34" s="194"/>
      <c r="E34" s="131">
        <f>SUM(E32:E33)</f>
        <v>120.14</v>
      </c>
      <c r="F34" s="131">
        <f t="shared" ref="F34:I34" si="2">SUM(F32:F33)</f>
        <v>0</v>
      </c>
      <c r="G34" s="131">
        <f t="shared" si="2"/>
        <v>120.14</v>
      </c>
      <c r="H34" s="131">
        <f t="shared" si="2"/>
        <v>1293.19</v>
      </c>
      <c r="I34" s="131">
        <f t="shared" si="2"/>
        <v>1422.509</v>
      </c>
    </row>
  </sheetData>
  <mergeCells count="2">
    <mergeCell ref="A26:D26"/>
    <mergeCell ref="A34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VCIPL</vt:lpstr>
      <vt:lpstr>Land, Stamp Duty and PTC cost</vt:lpstr>
      <vt:lpstr>Rent Cost</vt:lpstr>
      <vt:lpstr>Approval Cost</vt:lpstr>
      <vt:lpstr>Construction Area</vt:lpstr>
      <vt:lpstr>MIS </vt:lpstr>
      <vt:lpstr>Sheet1</vt:lpstr>
      <vt:lpstr>Unsold List</vt:lpstr>
      <vt:lpstr>Tenant List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Desk-107</dc:creator>
  <cp:lastModifiedBy>admin</cp:lastModifiedBy>
  <dcterms:created xsi:type="dcterms:W3CDTF">2006-09-16T00:00:00Z</dcterms:created>
  <dcterms:modified xsi:type="dcterms:W3CDTF">2024-08-12T02:19:23Z</dcterms:modified>
</cp:coreProperties>
</file>