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amdas Laxmidas Kanani  - SBI\Kanani Shops\Kanani Shops\"/>
    </mc:Choice>
  </mc:AlternateContent>
  <xr:revisionPtr revIDLastSave="0" documentId="13_ncr:1_{5C20ECAA-863F-4F9D-B276-6AA9F688C6E3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Calculation VCIPL" sheetId="23" r:id="rId1"/>
    <sheet name="Depreciation (2)" sheetId="27" r:id="rId2"/>
    <sheet name="Sheet2" sheetId="28" r:id="rId3"/>
    <sheet name="Sheet3" sheetId="29" r:id="rId4"/>
    <sheet name="Sheet4" sheetId="30" r:id="rId5"/>
    <sheet name="Sheet5" sheetId="31" r:id="rId6"/>
    <sheet name="Sheet6" sheetId="32" r:id="rId7"/>
  </sheets>
  <calcPr calcId="191029"/>
</workbook>
</file>

<file path=xl/calcChain.xml><?xml version="1.0" encoding="utf-8"?>
<calcChain xmlns="http://schemas.openxmlformats.org/spreadsheetml/2006/main">
  <c r="F23" i="23" l="1"/>
  <c r="B23" i="23"/>
  <c r="G18" i="23"/>
  <c r="F24" i="23" s="1"/>
  <c r="F10" i="23"/>
  <c r="F11" i="23" s="1"/>
  <c r="F8" i="23"/>
  <c r="F7" i="23"/>
  <c r="F6" i="23"/>
  <c r="F12" i="23" s="1"/>
  <c r="F13" i="23" s="1"/>
  <c r="F5" i="23"/>
  <c r="F14" i="23" s="1"/>
  <c r="C18" i="23"/>
  <c r="B7" i="23"/>
  <c r="C5" i="27"/>
  <c r="C14" i="27"/>
  <c r="C15" i="27" s="1"/>
  <c r="P10" i="27"/>
  <c r="P11" i="27" s="1"/>
  <c r="P12" i="27" s="1"/>
  <c r="P13" i="27" s="1"/>
  <c r="P14" i="27" s="1"/>
  <c r="P15" i="27" s="1"/>
  <c r="P16" i="27" s="1"/>
  <c r="P17" i="27" s="1"/>
  <c r="P18" i="27" s="1"/>
  <c r="P19" i="27" s="1"/>
  <c r="P20" i="27" s="1"/>
  <c r="P21" i="27" s="1"/>
  <c r="P22" i="27" s="1"/>
  <c r="P23" i="27" s="1"/>
  <c r="P24" i="27" s="1"/>
  <c r="P25" i="27" s="1"/>
  <c r="P26" i="27" s="1"/>
  <c r="P27" i="27" s="1"/>
  <c r="P28" i="27" s="1"/>
  <c r="P29" i="27" s="1"/>
  <c r="P30" i="27" s="1"/>
  <c r="P31" i="27" s="1"/>
  <c r="P32" i="27" s="1"/>
  <c r="P33" i="27" s="1"/>
  <c r="P34" i="27" s="1"/>
  <c r="P35" i="27" s="1"/>
  <c r="P36" i="27" s="1"/>
  <c r="P37" i="27" s="1"/>
  <c r="P38" i="27" s="1"/>
  <c r="P39" i="27" s="1"/>
  <c r="P40" i="27" s="1"/>
  <c r="P41" i="27" s="1"/>
  <c r="P42" i="27" s="1"/>
  <c r="P43" i="27" s="1"/>
  <c r="P44" i="27" s="1"/>
  <c r="P45" i="27" s="1"/>
  <c r="P46" i="27" s="1"/>
  <c r="P47" i="27" s="1"/>
  <c r="P48" i="27" s="1"/>
  <c r="P49" i="27" s="1"/>
  <c r="P50" i="27" s="1"/>
  <c r="P51" i="27" s="1"/>
  <c r="P52" i="27" s="1"/>
  <c r="P53" i="27" s="1"/>
  <c r="P54" i="27" s="1"/>
  <c r="P55" i="27" s="1"/>
  <c r="P56" i="27" s="1"/>
  <c r="P57" i="27" s="1"/>
  <c r="P58" i="27" s="1"/>
  <c r="P59" i="27" s="1"/>
  <c r="P60" i="27" s="1"/>
  <c r="P61" i="27" s="1"/>
  <c r="P62" i="27" s="1"/>
  <c r="P63" i="27" s="1"/>
  <c r="D8" i="27"/>
  <c r="F16" i="23" l="1"/>
  <c r="F19" i="23" s="1"/>
  <c r="F20" i="23" s="1"/>
  <c r="C7" i="27"/>
  <c r="E5" i="27"/>
  <c r="F22" i="23" l="1"/>
  <c r="F26" i="23"/>
  <c r="F21" i="23"/>
  <c r="C9" i="27"/>
  <c r="C10" i="27" s="1"/>
  <c r="E10" i="27" s="1"/>
  <c r="B24" i="23"/>
  <c r="B85" i="23" l="1"/>
  <c r="B8" i="23"/>
  <c r="B6" i="23"/>
  <c r="B5" i="23"/>
  <c r="B14" i="23" s="1"/>
  <c r="B10" i="23" l="1"/>
  <c r="B11" i="23" s="1"/>
  <c r="B12" i="23" s="1"/>
  <c r="B13" i="23" s="1"/>
  <c r="B16" i="23" s="1"/>
  <c r="B19" i="23" s="1"/>
  <c r="B20" i="23" l="1"/>
  <c r="B22" i="23" l="1"/>
  <c r="B26" i="23"/>
  <c r="B21" i="23"/>
</calcChain>
</file>

<file path=xl/sharedStrings.xml><?xml version="1.0" encoding="utf-8"?>
<sst xmlns="http://schemas.openxmlformats.org/spreadsheetml/2006/main" count="79" uniqueCount="52">
  <si>
    <t>Floor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</si>
  <si>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</si>
  <si>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</si>
  <si>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</si>
  <si>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</si>
  <si>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</si>
  <si>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</si>
  <si>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</si>
  <si>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</si>
  <si>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</si>
  <si>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</si>
  <si>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</si>
  <si>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</si>
  <si>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</si>
  <si>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</si>
  <si>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</si>
  <si>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</si>
  <si>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</si>
  <si>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</si>
  <si>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</si>
  <si>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</si>
  <si>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</si>
  <si>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</si>
  <si>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</si>
  <si>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</si>
  <si>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</si>
  <si>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</si>
  <si>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</si>
  <si>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</si>
  <si>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</si>
  <si>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</si>
  <si>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FMV</t>
  </si>
  <si>
    <t>Govt. Value</t>
  </si>
  <si>
    <t>CA</t>
  </si>
  <si>
    <t>rate on CA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</si>
  <si>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</si>
  <si>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</si>
  <si>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</si>
  <si>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</si>
  <si>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</si>
  <si>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</si>
  <si>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</si>
  <si>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</si>
  <si>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</si>
  <si>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</si>
  <si>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</si>
  <si>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</si>
  <si>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Commercial</t>
  </si>
  <si>
    <t>Total Composite Rate</t>
  </si>
  <si>
    <t>Shop No. 10</t>
  </si>
  <si>
    <t>Shop Value</t>
  </si>
  <si>
    <t>Shop No. 11 &amp; 11A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</si>
</sst>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5" fillId="2" borderId="0" xfId="1" applyFont="1" applyFill="1" applyBorder="1"/>
    <xf numFmtId="0" fontId="0" fillId="0" borderId="4" xfId="0" applyBorder="1" applyAlignment="1">
      <alignment wrapText="1"/>
    </xf>
    <xf numFmtId="43" fontId="5" fillId="0" borderId="0" xfId="1" applyFont="1" applyFill="1" applyBorder="1"/>
    <xf numFmtId="0" fontId="5" fillId="0" borderId="0" xfId="0" applyFont="1"/>
    <xf numFmtId="10" fontId="5" fillId="0" borderId="0" xfId="0" applyNumberFormat="1" applyFont="1"/>
    <xf numFmtId="0" fontId="0" fillId="2" borderId="4" xfId="0" applyFill="1" applyBorder="1"/>
    <xf numFmtId="43" fontId="5" fillId="0" borderId="0" xfId="0" applyNumberFormat="1" applyFont="1"/>
    <xf numFmtId="43" fontId="4" fillId="0" borderId="0" xfId="0" applyNumberFormat="1" applyFont="1"/>
    <xf numFmtId="0" fontId="0" fillId="0" borderId="6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0" fillId="0" borderId="8" xfId="0" applyBorder="1"/>
    <xf numFmtId="0" fontId="1" fillId="0" borderId="8" xfId="0" applyFont="1" applyBorder="1"/>
    <xf numFmtId="43" fontId="0" fillId="0" borderId="8" xfId="1" applyFont="1" applyBorder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1" fillId="0" borderId="8" xfId="1" applyNumberFormat="1" applyFont="1" applyBorder="1"/>
    <xf numFmtId="43" fontId="2" fillId="0" borderId="4" xfId="0" applyNumberFormat="1" applyFont="1" applyBorder="1"/>
    <xf numFmtId="43" fontId="5" fillId="0" borderId="0" xfId="1" applyFont="1"/>
    <xf numFmtId="43" fontId="5" fillId="2" borderId="0" xfId="1" applyFont="1" applyFill="1"/>
    <xf numFmtId="0" fontId="0" fillId="0" borderId="0" xfId="0" applyAlignment="1">
      <alignment horizontal="center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0" fillId="0" borderId="13" xfId="0" applyBorder="1"/>
    <xf numFmtId="0" fontId="7" fillId="0" borderId="13" xfId="0" applyFont="1" applyBorder="1" applyAlignment="1">
      <alignment wrapText="1"/>
    </xf>
    <xf numFmtId="0" fontId="0" fillId="0" borderId="14" xfId="0" applyBorder="1"/>
    <xf numFmtId="0" fontId="7" fillId="0" borderId="9" xfId="0" applyFont="1" applyBorder="1"/>
    <xf numFmtId="0" fontId="0" fillId="0" borderId="15" xfId="0" applyBorder="1"/>
    <xf numFmtId="0" fontId="0" fillId="0" borderId="10" xfId="0" applyBorder="1"/>
    <xf numFmtId="0" fontId="7" fillId="0" borderId="16" xfId="0" applyFont="1" applyBorder="1" applyAlignment="1">
      <alignment horizontal="center" wrapText="1"/>
    </xf>
    <xf numFmtId="0" fontId="7" fillId="0" borderId="17" xfId="0" applyFont="1" applyBorder="1" applyAlignment="1">
      <alignment horizontal="center" wrapText="1"/>
    </xf>
    <xf numFmtId="0" fontId="0" fillId="0" borderId="18" xfId="0" applyBorder="1"/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7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7" fillId="0" borderId="16" xfId="0" applyFont="1" applyBorder="1" applyAlignment="1">
      <alignment horizontal="right" wrapText="1"/>
    </xf>
    <xf numFmtId="0" fontId="1" fillId="0" borderId="18" xfId="0" applyFont="1" applyBorder="1"/>
    <xf numFmtId="0" fontId="1" fillId="0" borderId="19" xfId="0" applyFont="1" applyBorder="1"/>
    <xf numFmtId="9" fontId="0" fillId="0" borderId="8" xfId="1" applyNumberFormat="1" applyFont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8" fillId="0" borderId="8" xfId="0" applyFont="1" applyBorder="1"/>
    <xf numFmtId="0" fontId="7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7" fillId="0" borderId="0" xfId="0" applyFont="1" applyAlignment="1">
      <alignment horizontal="right" wrapText="1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486949</xdr:colOff>
      <xdr:row>36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26C523-B40C-1FF5-2180-6E998031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11749" cy="6935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17</xdr:col>
      <xdr:colOff>153612</xdr:colOff>
      <xdr:row>45</xdr:row>
      <xdr:rowOff>984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D26A93-6B0A-49ED-A3DB-298AC9065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8688012" cy="7049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0</xdr:rowOff>
    </xdr:from>
    <xdr:to>
      <xdr:col>14</xdr:col>
      <xdr:colOff>525094</xdr:colOff>
      <xdr:row>37</xdr:row>
      <xdr:rowOff>58142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342214-8CB9-4AA7-9A8C-2189771B4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0"/>
          <a:ext cx="8735644" cy="7106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248365</xdr:colOff>
      <xdr:row>38</xdr:row>
      <xdr:rowOff>105694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FC3324-9B51-4402-BB72-E1D4ADD43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5125165" cy="6582694"/>
        </a:xfrm>
        <a:prstGeom prst="rect">
          <a:avLst/>
        </a:prstGeom>
      </xdr:spPr>
    </xdr:pic>
    <xdr:clientData/>
  </xdr:twoCellAnchor>
  <xdr:twoCellAnchor editAs="oneCell">
    <xdr:from>
      <xdr:col>10</xdr:col>
      <xdr:colOff>257175</xdr:colOff>
      <xdr:row>4</xdr:row>
      <xdr:rowOff>38100</xdr:rowOff>
    </xdr:from>
    <xdr:to>
      <xdr:col>18</xdr:col>
      <xdr:colOff>505540</xdr:colOff>
      <xdr:row>43</xdr:row>
      <xdr:rowOff>86769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5BA73C-9D91-41C6-91B1-E4C79A435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3175" y="800100"/>
          <a:ext cx="5125165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G85"/>
  <sheetViews>
    <sheetView tabSelected="1" workbookViewId="0">
      <selection activeCell="K16" sqref="K16"/>
    </sheetView>
  </sheetViews>
  <sheetFormatPr defaultColWidth="14.140625" defaultRowHeight="15" x14ac:dyDescent="0.25"/>
  <cols>
    <col min="1" max="1" width="21.5703125" customWidth="1"/>
    <col min="2" max="3" width="14.140625" style="5"/>
    <col min="5" max="5" width="21.7109375" bestFit="1" customWidth="1"/>
  </cols>
  <sheetData>
    <row r="1" spans="1:7" x14ac:dyDescent="0.25">
      <c r="A1" s="1"/>
      <c r="B1" s="2"/>
      <c r="C1" s="3"/>
    </row>
    <row r="2" spans="1:7" x14ac:dyDescent="0.25">
      <c r="A2" s="69" t="s">
        <v>49</v>
      </c>
      <c r="B2" s="70"/>
      <c r="C2" s="6"/>
      <c r="E2" s="69" t="s">
        <v>51</v>
      </c>
      <c r="F2" s="70"/>
      <c r="G2" s="6"/>
    </row>
    <row r="3" spans="1:7" x14ac:dyDescent="0.25">
      <c r="A3" s="4" t="s">
        <v>1</v>
      </c>
      <c r="B3" s="7">
        <v>66750</v>
      </c>
      <c r="C3" s="8" t="s">
        <v>34</v>
      </c>
      <c r="E3" s="4" t="s">
        <v>1</v>
      </c>
      <c r="F3" s="7">
        <v>66750</v>
      </c>
      <c r="G3" s="8" t="s">
        <v>34</v>
      </c>
    </row>
    <row r="4" spans="1:7" ht="45" x14ac:dyDescent="0.25">
      <c r="A4" s="9" t="s">
        <v>2</v>
      </c>
      <c r="B4" s="7">
        <v>3000</v>
      </c>
      <c r="C4" s="10"/>
      <c r="E4" s="9" t="s">
        <v>2</v>
      </c>
      <c r="F4" s="7">
        <v>3000</v>
      </c>
      <c r="G4" s="10"/>
    </row>
    <row r="5" spans="1:7" x14ac:dyDescent="0.25">
      <c r="A5" s="4" t="s">
        <v>3</v>
      </c>
      <c r="B5" s="7">
        <f>B3-B4</f>
        <v>63750</v>
      </c>
      <c r="C5" s="10"/>
      <c r="E5" s="4" t="s">
        <v>3</v>
      </c>
      <c r="F5" s="7">
        <f>F3-F4</f>
        <v>63750</v>
      </c>
      <c r="G5" s="10"/>
    </row>
    <row r="6" spans="1:7" x14ac:dyDescent="0.25">
      <c r="A6" s="4" t="s">
        <v>4</v>
      </c>
      <c r="B6" s="7">
        <f>B4</f>
        <v>3000</v>
      </c>
      <c r="C6" s="10"/>
      <c r="E6" s="4" t="s">
        <v>4</v>
      </c>
      <c r="F6" s="7">
        <f>F4</f>
        <v>3000</v>
      </c>
      <c r="G6" s="10"/>
    </row>
    <row r="7" spans="1:7" x14ac:dyDescent="0.25">
      <c r="A7" s="4" t="s">
        <v>5</v>
      </c>
      <c r="B7" s="11">
        <f>C7-C8</f>
        <v>15</v>
      </c>
      <c r="C7" s="11">
        <v>2024</v>
      </c>
      <c r="E7" s="4" t="s">
        <v>5</v>
      </c>
      <c r="F7" s="11">
        <f>G7-G8</f>
        <v>15</v>
      </c>
      <c r="G7" s="11">
        <v>2024</v>
      </c>
    </row>
    <row r="8" spans="1:7" x14ac:dyDescent="0.25">
      <c r="A8" s="4" t="s">
        <v>6</v>
      </c>
      <c r="B8" s="11">
        <f>B9-B7</f>
        <v>45</v>
      </c>
      <c r="C8" s="11">
        <v>2009</v>
      </c>
      <c r="E8" s="4" t="s">
        <v>6</v>
      </c>
      <c r="F8" s="11">
        <f>F9-F7</f>
        <v>45</v>
      </c>
      <c r="G8" s="11">
        <v>2009</v>
      </c>
    </row>
    <row r="9" spans="1:7" x14ac:dyDescent="0.25">
      <c r="A9" s="4" t="s">
        <v>7</v>
      </c>
      <c r="B9" s="11">
        <v>60</v>
      </c>
      <c r="C9" s="11"/>
      <c r="E9" s="4" t="s">
        <v>7</v>
      </c>
      <c r="F9" s="11">
        <v>60</v>
      </c>
      <c r="G9" s="11"/>
    </row>
    <row r="10" spans="1:7" ht="45" x14ac:dyDescent="0.25">
      <c r="A10" s="9" t="s">
        <v>8</v>
      </c>
      <c r="B10" s="11">
        <f>90*B7/B9</f>
        <v>22.5</v>
      </c>
      <c r="C10" s="11"/>
      <c r="E10" s="9" t="s">
        <v>8</v>
      </c>
      <c r="F10" s="11">
        <f>90*F7/F9</f>
        <v>22.5</v>
      </c>
      <c r="G10" s="11"/>
    </row>
    <row r="11" spans="1:7" x14ac:dyDescent="0.25">
      <c r="A11" s="4"/>
      <c r="B11" s="12">
        <f>B10%</f>
        <v>0.22500000000000001</v>
      </c>
      <c r="C11" s="12"/>
      <c r="E11" s="4"/>
      <c r="F11" s="12">
        <f>F10%</f>
        <v>0.22500000000000001</v>
      </c>
      <c r="G11" s="12"/>
    </row>
    <row r="12" spans="1:7" x14ac:dyDescent="0.25">
      <c r="A12" s="4" t="s">
        <v>9</v>
      </c>
      <c r="B12" s="7">
        <f>B6*B11</f>
        <v>675</v>
      </c>
      <c r="C12" s="10"/>
      <c r="E12" s="4" t="s">
        <v>9</v>
      </c>
      <c r="F12" s="7">
        <f>F6*F11</f>
        <v>675</v>
      </c>
      <c r="G12" s="10"/>
    </row>
    <row r="13" spans="1:7" x14ac:dyDescent="0.25">
      <c r="A13" s="4" t="s">
        <v>10</v>
      </c>
      <c r="B13" s="7">
        <f>B6-B12</f>
        <v>2325</v>
      </c>
      <c r="C13" s="10"/>
      <c r="E13" s="4" t="s">
        <v>10</v>
      </c>
      <c r="F13" s="7">
        <f>F6-F12</f>
        <v>2325</v>
      </c>
      <c r="G13" s="10"/>
    </row>
    <row r="14" spans="1:7" x14ac:dyDescent="0.25">
      <c r="A14" s="4" t="s">
        <v>3</v>
      </c>
      <c r="B14" s="7">
        <f>B5</f>
        <v>63750</v>
      </c>
      <c r="C14" s="10"/>
      <c r="E14" s="4" t="s">
        <v>3</v>
      </c>
      <c r="F14" s="7">
        <f>F5</f>
        <v>63750</v>
      </c>
      <c r="G14" s="10"/>
    </row>
    <row r="15" spans="1:7" x14ac:dyDescent="0.25">
      <c r="B15" s="7"/>
      <c r="C15" s="10"/>
      <c r="F15" s="7"/>
      <c r="G15" s="10"/>
    </row>
    <row r="16" spans="1:7" x14ac:dyDescent="0.25">
      <c r="A16" s="13" t="s">
        <v>48</v>
      </c>
      <c r="B16" s="8">
        <f>B14+B13</f>
        <v>66075</v>
      </c>
      <c r="C16" s="10"/>
      <c r="E16" s="13" t="s">
        <v>48</v>
      </c>
      <c r="F16" s="8">
        <f>F14+F13</f>
        <v>66075</v>
      </c>
      <c r="G16" s="10"/>
    </row>
    <row r="17" spans="1:7" x14ac:dyDescent="0.25">
      <c r="B17" s="11"/>
      <c r="C17" s="11"/>
      <c r="F17" s="11"/>
      <c r="G17" s="11"/>
    </row>
    <row r="18" spans="1:7" x14ac:dyDescent="0.25">
      <c r="A18" s="13" t="s">
        <v>33</v>
      </c>
      <c r="B18" s="34">
        <v>211</v>
      </c>
      <c r="C18" s="33">
        <f>B18*1.2</f>
        <v>253.2</v>
      </c>
      <c r="E18" s="13" t="s">
        <v>33</v>
      </c>
      <c r="F18" s="34">
        <v>296</v>
      </c>
      <c r="G18" s="33">
        <f>F18*1.2</f>
        <v>355.2</v>
      </c>
    </row>
    <row r="19" spans="1:7" x14ac:dyDescent="0.25">
      <c r="A19" s="13" t="s">
        <v>50</v>
      </c>
      <c r="B19" s="34">
        <f>B18*B16</f>
        <v>13941825</v>
      </c>
      <c r="C19" s="33"/>
      <c r="E19" s="13" t="s">
        <v>50</v>
      </c>
      <c r="F19" s="34">
        <f>F18*F16</f>
        <v>19558200</v>
      </c>
      <c r="G19" s="33"/>
    </row>
    <row r="20" spans="1:7" x14ac:dyDescent="0.25">
      <c r="A20" s="4" t="s">
        <v>31</v>
      </c>
      <c r="B20" s="14">
        <f>B19</f>
        <v>13941825</v>
      </c>
      <c r="C20" s="32"/>
      <c r="E20" s="4" t="s">
        <v>31</v>
      </c>
      <c r="F20" s="14">
        <f>F19</f>
        <v>19558200</v>
      </c>
      <c r="G20" s="32"/>
    </row>
    <row r="21" spans="1:7" x14ac:dyDescent="0.25">
      <c r="A21" s="4" t="s">
        <v>11</v>
      </c>
      <c r="B21" s="15">
        <f>B20*90%</f>
        <v>12547642.5</v>
      </c>
      <c r="C21" s="14"/>
      <c r="E21" s="4" t="s">
        <v>11</v>
      </c>
      <c r="F21" s="15">
        <f>F20*90%</f>
        <v>17602380</v>
      </c>
      <c r="G21" s="14"/>
    </row>
    <row r="22" spans="1:7" x14ac:dyDescent="0.25">
      <c r="A22" s="4" t="s">
        <v>12</v>
      </c>
      <c r="B22" s="15">
        <f>B20*80%</f>
        <v>11153460</v>
      </c>
      <c r="C22" s="15"/>
      <c r="E22" s="4" t="s">
        <v>12</v>
      </c>
      <c r="F22" s="15">
        <f>F20*80%</f>
        <v>15646560</v>
      </c>
      <c r="G22" s="15"/>
    </row>
    <row r="23" spans="1:7" x14ac:dyDescent="0.25">
      <c r="A23" s="4" t="s">
        <v>32</v>
      </c>
      <c r="B23" s="15">
        <f>C18*'Depreciation (2)'!E10</f>
        <v>5432912.3999999994</v>
      </c>
      <c r="C23" s="11"/>
      <c r="E23" s="4" t="s">
        <v>32</v>
      </c>
      <c r="F23" s="15">
        <f>G18*'Depreciation (2)'!E10</f>
        <v>7621526.3999999994</v>
      </c>
      <c r="G23" s="11"/>
    </row>
    <row r="24" spans="1:7" x14ac:dyDescent="0.25">
      <c r="A24" s="16" t="s">
        <v>13</v>
      </c>
      <c r="B24" s="17">
        <f>B4*C18</f>
        <v>759600</v>
      </c>
      <c r="C24" s="17"/>
      <c r="E24" s="16" t="s">
        <v>13</v>
      </c>
      <c r="F24" s="17">
        <f>F4*G18</f>
        <v>1065600</v>
      </c>
      <c r="G24" s="17"/>
    </row>
    <row r="25" spans="1:7" x14ac:dyDescent="0.25">
      <c r="A25" s="4" t="s">
        <v>14</v>
      </c>
      <c r="E25" s="4" t="s">
        <v>14</v>
      </c>
      <c r="F25" s="5"/>
      <c r="G25" s="5"/>
    </row>
    <row r="26" spans="1:7" x14ac:dyDescent="0.25">
      <c r="A26" s="18" t="s">
        <v>15</v>
      </c>
      <c r="B26" s="15">
        <f>ROUND(B20*0.045/12,0)</f>
        <v>52282</v>
      </c>
      <c r="C26" s="15"/>
      <c r="E26" s="18" t="s">
        <v>15</v>
      </c>
      <c r="F26" s="15">
        <f>ROUND(F20*0.045/12,0)</f>
        <v>73343</v>
      </c>
      <c r="G26" s="15"/>
    </row>
    <row r="27" spans="1:7" x14ac:dyDescent="0.25">
      <c r="B27" s="15"/>
      <c r="C27" s="15"/>
      <c r="F27" s="15"/>
      <c r="G27" s="15"/>
    </row>
    <row r="28" spans="1:7" x14ac:dyDescent="0.25">
      <c r="B28" s="15"/>
      <c r="C28" s="14"/>
    </row>
    <row r="29" spans="1:7" x14ac:dyDescent="0.25">
      <c r="B29"/>
      <c r="C29" s="30"/>
    </row>
    <row r="30" spans="1:7" x14ac:dyDescent="0.25">
      <c r="B30"/>
      <c r="C30"/>
    </row>
    <row r="31" spans="1:7" x14ac:dyDescent="0.25">
      <c r="B31"/>
      <c r="C31"/>
    </row>
    <row r="32" spans="1:7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1" spans="1:3" x14ac:dyDescent="0.25">
      <c r="B41"/>
      <c r="C41"/>
    </row>
    <row r="47" spans="1:3" x14ac:dyDescent="0.25">
      <c r="A47" s="19"/>
    </row>
    <row r="60" spans="1:1" ht="15.75" x14ac:dyDescent="0.25">
      <c r="A60" s="20"/>
    </row>
    <row r="61" spans="1:1" ht="15.75" x14ac:dyDescent="0.25">
      <c r="A61" s="20"/>
    </row>
    <row r="62" spans="1:1" ht="15.75" x14ac:dyDescent="0.25">
      <c r="A62" s="20"/>
    </row>
    <row r="63" spans="1:1" ht="15.75" x14ac:dyDescent="0.25">
      <c r="A63" s="20"/>
    </row>
    <row r="64" spans="1:1" ht="15.75" x14ac:dyDescent="0.25">
      <c r="A64" s="20"/>
    </row>
    <row r="65" spans="1:1" ht="15.75" x14ac:dyDescent="0.25">
      <c r="A65" s="20"/>
    </row>
    <row r="66" spans="1:1" ht="15.75" x14ac:dyDescent="0.25">
      <c r="A66" s="20"/>
    </row>
    <row r="85" spans="2:2" x14ac:dyDescent="0.25">
      <c r="B85" s="5">
        <f>B84*B83</f>
        <v>0</v>
      </c>
    </row>
  </sheetData>
  <mergeCells count="2">
    <mergeCell ref="A2:B2"/>
    <mergeCell ref="E2: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2511A-E02C-4D83-8E69-3F89074543BF}">
  <dimension ref="A1:Q75"/>
  <sheetViews>
    <sheetView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0.7109375" bestFit="1" customWidth="1"/>
    <col min="5" max="5" width="15.42578125" bestFit="1" customWidth="1"/>
    <col min="6" max="6" width="6.42578125" bestFit="1" customWidth="1"/>
    <col min="7" max="7" width="8.28515625" style="35" customWidth="1"/>
    <col min="8" max="8" width="13.7109375" style="67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35"/>
    </row>
    <row r="2" spans="2:17" ht="15.75" thickBot="1" x14ac:dyDescent="0.3">
      <c r="G2" s="71" t="s">
        <v>35</v>
      </c>
      <c r="H2" s="72"/>
    </row>
    <row r="3" spans="2:17" ht="27" thickBot="1" x14ac:dyDescent="0.3">
      <c r="B3" s="21" t="s">
        <v>47</v>
      </c>
      <c r="C3" s="23">
        <v>256500</v>
      </c>
      <c r="D3" s="21"/>
      <c r="E3" s="21"/>
      <c r="F3" s="21"/>
      <c r="G3" s="36" t="s">
        <v>36</v>
      </c>
      <c r="H3" s="37" t="s">
        <v>37</v>
      </c>
      <c r="I3" s="38"/>
      <c r="K3" s="39" t="s">
        <v>38</v>
      </c>
      <c r="L3" s="40"/>
      <c r="N3" s="41" t="s">
        <v>39</v>
      </c>
      <c r="O3" s="42"/>
      <c r="P3" s="42"/>
      <c r="Q3" s="43"/>
    </row>
    <row r="4" spans="2:17" ht="27" thickBot="1" x14ac:dyDescent="0.3">
      <c r="B4" s="21" t="s">
        <v>25</v>
      </c>
      <c r="C4" s="23">
        <v>0</v>
      </c>
      <c r="D4" s="21"/>
      <c r="E4" s="21"/>
      <c r="F4" s="21"/>
      <c r="G4" s="44">
        <v>1</v>
      </c>
      <c r="H4" s="45">
        <v>0</v>
      </c>
      <c r="I4" s="46">
        <v>100</v>
      </c>
      <c r="K4" s="47" t="s">
        <v>16</v>
      </c>
      <c r="L4" s="48" t="s">
        <v>17</v>
      </c>
      <c r="N4" s="36" t="s">
        <v>36</v>
      </c>
      <c r="O4" s="49" t="s">
        <v>37</v>
      </c>
      <c r="P4" s="50"/>
    </row>
    <row r="5" spans="2:17" ht="15.75" thickBot="1" x14ac:dyDescent="0.3">
      <c r="B5" s="21" t="s">
        <v>40</v>
      </c>
      <c r="C5" s="25">
        <f>C3+C4</f>
        <v>256500</v>
      </c>
      <c r="D5" s="26" t="s">
        <v>26</v>
      </c>
      <c r="E5" s="27">
        <f>ROUND(C5/10.764,0)</f>
        <v>23829</v>
      </c>
      <c r="F5" s="26" t="s">
        <v>27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1" t="s">
        <v>41</v>
      </c>
      <c r="C6" s="23">
        <v>86260</v>
      </c>
      <c r="D6" s="21"/>
      <c r="E6" s="21"/>
      <c r="F6" s="21"/>
      <c r="G6" s="44">
        <v>3</v>
      </c>
      <c r="H6" s="45">
        <v>5</v>
      </c>
      <c r="I6" s="46">
        <v>95</v>
      </c>
      <c r="K6" s="53" t="s">
        <v>0</v>
      </c>
      <c r="L6" s="54" t="s">
        <v>18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1" t="s">
        <v>42</v>
      </c>
      <c r="C7" s="23">
        <f>C5-C6</f>
        <v>170240</v>
      </c>
      <c r="D7" s="21"/>
      <c r="E7" s="21"/>
      <c r="F7" s="21"/>
      <c r="G7" s="44">
        <v>4</v>
      </c>
      <c r="H7" s="45">
        <v>5</v>
      </c>
      <c r="I7" s="46">
        <v>95</v>
      </c>
      <c r="K7" s="46" t="s">
        <v>20</v>
      </c>
      <c r="L7" s="51" t="s">
        <v>21</v>
      </c>
      <c r="N7" s="44">
        <v>3</v>
      </c>
      <c r="O7" s="52">
        <v>5</v>
      </c>
      <c r="P7" s="46">
        <v>95</v>
      </c>
    </row>
    <row r="8" spans="2:17" ht="15.75" thickBot="1" x14ac:dyDescent="0.3">
      <c r="B8" s="21" t="s">
        <v>43</v>
      </c>
      <c r="C8" s="55">
        <v>0.15</v>
      </c>
      <c r="D8" s="24">
        <f>1-C8</f>
        <v>0.85</v>
      </c>
      <c r="E8" s="21"/>
      <c r="F8" s="21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8" t="s">
        <v>44</v>
      </c>
      <c r="C9" s="23">
        <f>ROUND(C7*D8,0)</f>
        <v>144704</v>
      </c>
      <c r="E9" s="21"/>
      <c r="F9" s="21"/>
      <c r="G9" s="44">
        <v>6</v>
      </c>
      <c r="H9" s="45">
        <v>6</v>
      </c>
      <c r="I9" s="46">
        <v>94</v>
      </c>
      <c r="K9" s="56" t="s">
        <v>19</v>
      </c>
      <c r="L9" s="57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1" t="s">
        <v>45</v>
      </c>
      <c r="C10" s="25">
        <f>C6+C9</f>
        <v>230964</v>
      </c>
      <c r="D10" s="26" t="s">
        <v>26</v>
      </c>
      <c r="E10" s="27">
        <f>ROUND(C10/10.764,0)</f>
        <v>21457</v>
      </c>
      <c r="F10" s="26" t="s">
        <v>27</v>
      </c>
      <c r="G10" s="44">
        <v>7</v>
      </c>
      <c r="H10" s="45">
        <v>7</v>
      </c>
      <c r="I10" s="46">
        <v>93</v>
      </c>
      <c r="K10" s="58" t="s">
        <v>22</v>
      </c>
      <c r="L10" s="57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29"/>
      <c r="G11" s="44">
        <v>8</v>
      </c>
      <c r="H11" s="45">
        <v>8</v>
      </c>
      <c r="I11" s="46">
        <v>92</v>
      </c>
      <c r="K11" s="46" t="s">
        <v>23</v>
      </c>
      <c r="L11" s="57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2" t="s">
        <v>28</v>
      </c>
      <c r="C12" s="31">
        <v>2024</v>
      </c>
      <c r="E12" s="30"/>
      <c r="G12" s="44">
        <v>9</v>
      </c>
      <c r="H12" s="45">
        <v>9</v>
      </c>
      <c r="I12" s="46">
        <v>91</v>
      </c>
      <c r="K12" s="59" t="s">
        <v>24</v>
      </c>
      <c r="L12" s="60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2" t="s">
        <v>29</v>
      </c>
      <c r="C13" s="31">
        <v>2009</v>
      </c>
      <c r="D13" s="30"/>
      <c r="G13" s="44">
        <v>10</v>
      </c>
      <c r="H13" s="45">
        <v>10</v>
      </c>
      <c r="I13" s="46">
        <v>90</v>
      </c>
      <c r="K13" s="61"/>
      <c r="L13" s="62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2" t="s">
        <v>30</v>
      </c>
      <c r="C14" s="31">
        <f>C12-C13</f>
        <v>15</v>
      </c>
      <c r="G14" s="44">
        <v>11</v>
      </c>
      <c r="H14" s="45">
        <v>11</v>
      </c>
      <c r="I14" s="46">
        <v>89</v>
      </c>
      <c r="K14" s="63"/>
      <c r="L14" s="64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5" t="s">
        <v>46</v>
      </c>
      <c r="C15" s="22">
        <f>60-C14</f>
        <v>45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0"/>
      <c r="G16" s="44">
        <v>13</v>
      </c>
      <c r="H16" s="45">
        <v>13</v>
      </c>
      <c r="I16" s="46">
        <v>87</v>
      </c>
      <c r="J16" s="30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G17" s="44">
        <v>14</v>
      </c>
      <c r="H17" s="45">
        <v>14</v>
      </c>
      <c r="I17" s="46">
        <v>86</v>
      </c>
      <c r="K17" s="30"/>
      <c r="L17" s="30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0"/>
      <c r="L18" s="30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1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1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1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1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1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8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1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59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6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6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6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6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6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6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6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6"/>
    </row>
    <row r="73" spans="7:15" ht="15.75" thickBot="1" x14ac:dyDescent="0.3">
      <c r="G73" s="44">
        <v>70</v>
      </c>
      <c r="H73" s="45">
        <v>70</v>
      </c>
      <c r="I73" s="59">
        <v>30</v>
      </c>
      <c r="N73" s="44">
        <v>69</v>
      </c>
      <c r="O73" s="66"/>
    </row>
    <row r="74" spans="7:15" ht="15.75" thickBot="1" x14ac:dyDescent="0.3">
      <c r="I74" s="68"/>
      <c r="N74" s="44">
        <v>70</v>
      </c>
      <c r="O74" s="66"/>
    </row>
    <row r="75" spans="7:15" ht="15.75" thickBot="1" x14ac:dyDescent="0.3">
      <c r="N75" s="44"/>
      <c r="O75" s="66"/>
    </row>
  </sheetData>
  <mergeCells count="1">
    <mergeCell ref="G2:H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4F3A3-BDB3-4F08-97AF-1ADAD26A430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8DCB9-232C-4E47-8F23-72119F4EC0A3}">
  <dimension ref="A1"/>
  <sheetViews>
    <sheetView topLeftCell="A7" workbookViewId="0">
      <selection activeCell="T27" sqref="T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9CFC8-7C7B-4653-B5DA-7C7B98B9CFCE}">
  <dimension ref="A1"/>
  <sheetViews>
    <sheetView workbookViewId="0">
      <selection activeCell="Q12" sqref="Q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F48A4-2F3F-4063-A50A-F07329452AC8}">
  <dimension ref="A1"/>
  <sheetViews>
    <sheetView topLeftCell="A7" workbookViewId="0">
      <selection activeCell="V17" sqref="V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53154-7998-4E2E-8540-6337BC12CC73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Calculation VCIPL</vt:lpstr>
      <vt:lpstr>Depreciation (2)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2024-08-10T07:16:56Z</dcterms:modified>
</cp:coreProperties>
</file>