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UBI\Industrial Finance Branch(Mumbai)\Manish Tibrewal And Ekta Tibrewal\"/>
    </mc:Choice>
  </mc:AlternateContent>
  <xr:revisionPtr revIDLastSave="0" documentId="13_ncr:1_{450DEB41-1A4E-4598-AD43-C7E163B7D43C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9" i="4" l="1"/>
  <c r="I20" i="23" l="1"/>
  <c r="I21" i="23"/>
  <c r="I19" i="23"/>
  <c r="H21" i="23"/>
  <c r="H20" i="23"/>
  <c r="E21" i="23"/>
  <c r="E20" i="23"/>
  <c r="H19" i="23"/>
  <c r="G19" i="23"/>
  <c r="E19" i="23"/>
  <c r="D19" i="23"/>
  <c r="P6" i="4"/>
  <c r="D31" i="4"/>
  <c r="F84" i="23"/>
  <c r="F23" i="23"/>
  <c r="F7" i="23"/>
  <c r="F8" i="23" s="1"/>
  <c r="F6" i="23"/>
  <c r="F5" i="23"/>
  <c r="F14" i="23" s="1"/>
  <c r="P3" i="4"/>
  <c r="P2" i="4"/>
  <c r="G39" i="4"/>
  <c r="G41" i="4" s="1"/>
  <c r="H37" i="4"/>
  <c r="F10" i="23" l="1"/>
  <c r="F11" i="23" s="1"/>
  <c r="F12" i="23" s="1"/>
  <c r="F13" i="23" s="1"/>
  <c r="F16" i="23" s="1"/>
  <c r="F19" i="23" s="1"/>
  <c r="H39" i="4"/>
  <c r="G40" i="4"/>
  <c r="C5" i="25"/>
  <c r="C4" i="25"/>
  <c r="C3" i="25"/>
  <c r="Q2" i="4"/>
  <c r="B2" i="4" s="1"/>
  <c r="C2" i="4" s="1"/>
  <c r="B3" i="4"/>
  <c r="C3" i="4" s="1"/>
  <c r="D3" i="4" s="1"/>
  <c r="P4" i="4"/>
  <c r="P5" i="4"/>
  <c r="B6" i="4"/>
  <c r="C6" i="4" s="1"/>
  <c r="P7" i="4"/>
  <c r="B7" i="4" s="1"/>
  <c r="C7" i="4" s="1"/>
  <c r="D7" i="4" s="1"/>
  <c r="Q8" i="4"/>
  <c r="B8" i="4" s="1"/>
  <c r="C8" i="4" s="1"/>
  <c r="D8" i="4" s="1"/>
  <c r="B9" i="4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F25" i="23" l="1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<sst xmlns="http://schemas.openxmlformats.org/spreadsheetml/2006/main" count="150" uniqueCount="96">
  <si>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</si>
  <si>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</si>
  <si>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</si>
  <si>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</si>
  <si>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</si>
  <si>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</si>
  <si>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</si>
  <si>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</si>
  <si>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</si>
  <si>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</si>
  <si>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</si>
  <si>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</si>
  <si>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</si>
  <si>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</si>
  <si>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</si>
  <si>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</si>
  <si>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</si>
  <si>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</si>
  <si>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</si>
  <si>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</si>
  <si>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</si>
  <si>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</si>
  <si>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</si>
  <si>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</si>
  <si>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</si>
  <si>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</si>
  <si>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</si>
  <si>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</si>
  <si>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</si>
  <si>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</si>
  <si>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</si>
  <si>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</si>
  <si>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</si>
  <si>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</si>
  <si>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</si>
  <si>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</si>
  <si>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</si>
  <si>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</si>
  <si>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</si>
  <si>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</si>
  <si>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</si>
  <si>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</si>
  <si>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</si>
  <si>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</si>
  <si>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</si>
  <si>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</si>
  <si>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</si>
  <si>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</si>
  <si>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</si>
  <si>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</si>
  <si>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</si>
  <si>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</si>
  <si>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</si>
  <si>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</si>
  <si>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</si>
  <si>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</si>
  <si>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</si>
  <si>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</si>
  <si>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</si>
  <si>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</si>
  <si>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</si>
  <si>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</si>
  <si>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</si>
  <si>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</si>
  <si>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</si>
  <si>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</si>
  <si>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</si>
  <si>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</si>
  <si>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</si>
  <si>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</si>
  <si>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</si>
  <si>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</si>
  <si>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</si>
  <si>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</si>
  <si>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</si>
  <si>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</si>
  <si>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</si>
  <si>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</si>
  <si>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</si>
  <si>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</si>
  <si>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</si>
  <si>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</si>
  <si>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</si>
  <si>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</si>
  <si>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</si>
  <si>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04.10.2018</t>
  </si>
  <si>
    <t xml:space="preserve">FLAT NO. </t>
  </si>
  <si>
    <t>igr-18.07.24</t>
  </si>
  <si>
    <t>igr-21.05.24</t>
  </si>
  <si>
    <t>igr-25.04.24</t>
  </si>
  <si>
    <t>igr-21.10.23</t>
  </si>
  <si>
    <t>igr-24.05.23</t>
  </si>
  <si>
    <t>igr-18.01.24</t>
  </si>
  <si>
    <t>Interior</t>
  </si>
  <si>
    <t>Total Value</t>
  </si>
  <si>
    <t>discussed with umang sir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</si>
</sst>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  <xf numFmtId="43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C905A8-9AA0-4558-A6DC-499959F15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FB281E-A8CD-4553-A664-5B8626360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BEB0A7-27BF-4548-9F9D-BD11D73EA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21BBB6-D443-45DC-97E2-EE62CB5B9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8C4724-B817-4364-A389-0C6A8F89C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FF155D-83DA-41A0-82AE-58D4125F3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20244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E9A424-73C9-45BD-80CC-C7F8721CC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54644" cy="8726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534666</xdr:colOff>
      <xdr:row>46</xdr:row>
      <xdr:rowOff>29802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025AF6C-A1B2-4603-B783-1C1C41D821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69066" cy="8792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250453.39799999999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279853.39799999999</v>
      </c>
      <c r="D9" s="58" t="s">
        <v>62</v>
      </c>
      <c r="E9" s="59">
        <f>C9/10.764</f>
        <v>25999.015050167225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2002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22</v>
      </c>
      <c r="D13" s="65">
        <f>D12-C13</f>
        <v>78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J84"/>
  <sheetViews>
    <sheetView workbookViewId="0">
      <selection activeCell="I18" sqref="I18:I22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customWidth="1"/>
    <col min="5" max="5" width="14.28515625" customWidth="1"/>
    <col min="6" max="6" width="17.140625" style="16" customWidth="1"/>
    <col min="7" max="7" width="14.28515625" style="16" bestFit="1" customWidth="1"/>
    <col min="8" max="9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8"/>
      <c r="C3" s="19">
        <v>26000</v>
      </c>
      <c r="D3" s="22" t="s">
        <v>76</v>
      </c>
      <c r="E3" s="6" t="s">
        <v>84</v>
      </c>
      <c r="F3" s="19">
        <v>26000</v>
      </c>
      <c r="G3" s="22" t="s">
        <v>76</v>
      </c>
      <c r="H3" s="6" t="s">
        <v>84</v>
      </c>
    </row>
    <row r="4" spans="1:8" ht="30" x14ac:dyDescent="0.25">
      <c r="A4" s="21" t="s">
        <v>14</v>
      </c>
      <c r="B4" s="18"/>
      <c r="C4" s="19">
        <v>3000</v>
      </c>
      <c r="D4" s="22"/>
      <c r="F4" s="19">
        <v>3000</v>
      </c>
      <c r="G4" s="22"/>
    </row>
    <row r="5" spans="1:8" x14ac:dyDescent="0.25">
      <c r="A5" s="15" t="s">
        <v>15</v>
      </c>
      <c r="B5" s="18"/>
      <c r="C5" s="19">
        <f>C3-C4</f>
        <v>23000</v>
      </c>
      <c r="D5" s="22"/>
      <c r="F5" s="19">
        <f>F3-F4</f>
        <v>23000</v>
      </c>
      <c r="G5" s="22"/>
    </row>
    <row r="6" spans="1:8" x14ac:dyDescent="0.25">
      <c r="A6" s="15" t="s">
        <v>16</v>
      </c>
      <c r="B6" s="18"/>
      <c r="C6" s="19">
        <f>C4</f>
        <v>3000</v>
      </c>
      <c r="D6" s="22"/>
      <c r="F6" s="19">
        <f>F4</f>
        <v>3000</v>
      </c>
      <c r="G6" s="22"/>
    </row>
    <row r="7" spans="1:8" x14ac:dyDescent="0.25">
      <c r="A7" s="15" t="s">
        <v>17</v>
      </c>
      <c r="B7" s="23"/>
      <c r="C7" s="24">
        <f>D7-D8</f>
        <v>22</v>
      </c>
      <c r="D7" s="24">
        <v>2024</v>
      </c>
      <c r="F7" s="24">
        <f>G7-G8</f>
        <v>22</v>
      </c>
      <c r="G7" s="24">
        <v>2024</v>
      </c>
    </row>
    <row r="8" spans="1:8" x14ac:dyDescent="0.25">
      <c r="A8" s="15" t="s">
        <v>18</v>
      </c>
      <c r="B8" s="23"/>
      <c r="C8" s="24">
        <f>C9-C7</f>
        <v>38</v>
      </c>
      <c r="D8" s="24">
        <v>2002</v>
      </c>
      <c r="F8" s="24">
        <f>F9-F7</f>
        <v>38</v>
      </c>
      <c r="G8" s="24">
        <v>2002</v>
      </c>
    </row>
    <row r="9" spans="1:8" x14ac:dyDescent="0.25">
      <c r="A9" s="15" t="s">
        <v>19</v>
      </c>
      <c r="B9" s="23"/>
      <c r="C9" s="24">
        <v>60</v>
      </c>
      <c r="D9" s="24"/>
      <c r="F9" s="24">
        <v>60</v>
      </c>
      <c r="G9" s="24"/>
    </row>
    <row r="10" spans="1:8" ht="30" x14ac:dyDescent="0.25">
      <c r="A10" s="21" t="s">
        <v>20</v>
      </c>
      <c r="B10" s="23"/>
      <c r="C10" s="24">
        <f>90*C7/C9</f>
        <v>33</v>
      </c>
      <c r="D10" s="24"/>
      <c r="F10" s="24">
        <f>90*F7/F9</f>
        <v>33</v>
      </c>
      <c r="G10" s="24"/>
    </row>
    <row r="11" spans="1:8" x14ac:dyDescent="0.25">
      <c r="A11" s="15"/>
      <c r="B11" s="25"/>
      <c r="C11" s="26">
        <f>C10%</f>
        <v>0.33</v>
      </c>
      <c r="D11" s="26"/>
      <c r="F11" s="26">
        <f>F10%</f>
        <v>0.33</v>
      </c>
      <c r="G11" s="26"/>
    </row>
    <row r="12" spans="1:8" x14ac:dyDescent="0.25">
      <c r="A12" s="15" t="s">
        <v>21</v>
      </c>
      <c r="B12" s="18"/>
      <c r="C12" s="19">
        <f>C6*C11</f>
        <v>990</v>
      </c>
      <c r="D12" s="22"/>
      <c r="F12" s="19">
        <f>F6*F11</f>
        <v>990</v>
      </c>
      <c r="G12" s="22"/>
    </row>
    <row r="13" spans="1:8" x14ac:dyDescent="0.25">
      <c r="A13" s="15" t="s">
        <v>22</v>
      </c>
      <c r="B13" s="18"/>
      <c r="C13" s="19">
        <f>C6-C12</f>
        <v>2010</v>
      </c>
      <c r="D13" s="22"/>
      <c r="F13" s="19">
        <f>F6-F12</f>
        <v>2010</v>
      </c>
      <c r="G13" s="22"/>
    </row>
    <row r="14" spans="1:8" x14ac:dyDescent="0.25">
      <c r="A14" s="15" t="s">
        <v>15</v>
      </c>
      <c r="B14" s="18"/>
      <c r="C14" s="19">
        <f>C5</f>
        <v>23000</v>
      </c>
      <c r="D14" s="22"/>
      <c r="F14" s="19">
        <f>F5</f>
        <v>23000</v>
      </c>
      <c r="G14" s="22"/>
    </row>
    <row r="15" spans="1:8" x14ac:dyDescent="0.25">
      <c r="B15" s="18"/>
      <c r="C15" s="19"/>
      <c r="D15" s="22"/>
      <c r="F15" s="19"/>
      <c r="G15" s="22"/>
    </row>
    <row r="16" spans="1:8" x14ac:dyDescent="0.25">
      <c r="A16" s="27" t="s">
        <v>23</v>
      </c>
      <c r="B16" s="28"/>
      <c r="C16" s="20">
        <f>C14+C13</f>
        <v>25010</v>
      </c>
      <c r="D16" s="22">
        <v>3000</v>
      </c>
      <c r="F16" s="20">
        <f>F14+F13</f>
        <v>25010</v>
      </c>
      <c r="G16" s="20">
        <v>3000</v>
      </c>
    </row>
    <row r="17" spans="1:10" x14ac:dyDescent="0.25">
      <c r="B17" s="23"/>
      <c r="C17" s="24">
        <v>401</v>
      </c>
      <c r="D17" s="24" t="s">
        <v>93</v>
      </c>
      <c r="F17" s="24">
        <v>402</v>
      </c>
      <c r="G17" s="24" t="s">
        <v>93</v>
      </c>
    </row>
    <row r="18" spans="1:10" x14ac:dyDescent="0.25">
      <c r="A18" s="71" t="str">
        <f>E3</f>
        <v>ACA</v>
      </c>
      <c r="B18" s="7"/>
      <c r="C18" s="29">
        <v>730</v>
      </c>
      <c r="D18" s="29">
        <v>730</v>
      </c>
      <c r="F18" s="29">
        <v>730</v>
      </c>
      <c r="G18" s="29">
        <v>730</v>
      </c>
      <c r="I18" s="7" t="s">
        <v>94</v>
      </c>
    </row>
    <row r="19" spans="1:10" x14ac:dyDescent="0.25">
      <c r="A19" s="15" t="s">
        <v>74</v>
      </c>
      <c r="B19" s="6"/>
      <c r="C19" s="30">
        <f>C18*C16</f>
        <v>18257300</v>
      </c>
      <c r="D19" s="72">
        <f>D16*D18</f>
        <v>2190000</v>
      </c>
      <c r="E19" s="65">
        <f>C19+D19</f>
        <v>20447300</v>
      </c>
      <c r="F19" s="30">
        <f>F18*F16</f>
        <v>18257300</v>
      </c>
      <c r="G19" s="30">
        <f>G18*G16</f>
        <v>2190000</v>
      </c>
      <c r="H19" s="65">
        <f>F19+G19</f>
        <v>20447300</v>
      </c>
      <c r="I19" s="76">
        <f>E19+H19</f>
        <v>40894600</v>
      </c>
      <c r="J19" t="s">
        <v>74</v>
      </c>
    </row>
    <row r="20" spans="1:10" x14ac:dyDescent="0.25">
      <c r="A20" s="15" t="s">
        <v>24</v>
      </c>
      <c r="C20" s="31"/>
      <c r="D20" s="31"/>
      <c r="E20" s="65">
        <f>E19*0.9</f>
        <v>18402570</v>
      </c>
      <c r="F20" s="31"/>
      <c r="G20" s="31"/>
      <c r="H20" s="65">
        <f>H19*0.9</f>
        <v>18402570</v>
      </c>
      <c r="I20" s="76">
        <f t="shared" ref="I20:I21" si="0">E20+H20</f>
        <v>36805140</v>
      </c>
      <c r="J20" t="s">
        <v>24</v>
      </c>
    </row>
    <row r="21" spans="1:10" x14ac:dyDescent="0.25">
      <c r="A21" s="15" t="s">
        <v>25</v>
      </c>
      <c r="C21" s="31"/>
      <c r="D21" s="31"/>
      <c r="E21" s="65">
        <f>E19*0.8</f>
        <v>16357840</v>
      </c>
      <c r="F21" s="31"/>
      <c r="G21" s="31"/>
      <c r="H21" s="65">
        <f>H19*0.8</f>
        <v>16357840</v>
      </c>
      <c r="I21" s="76">
        <f t="shared" si="0"/>
        <v>32715680</v>
      </c>
      <c r="J21" t="s">
        <v>25</v>
      </c>
    </row>
    <row r="22" spans="1:10" x14ac:dyDescent="0.25">
      <c r="A22" s="15"/>
      <c r="D22" s="24"/>
      <c r="G22" s="24"/>
      <c r="I22" s="7"/>
    </row>
    <row r="23" spans="1:10" x14ac:dyDescent="0.25">
      <c r="A23" s="32" t="s">
        <v>26</v>
      </c>
      <c r="B23" s="33"/>
      <c r="C23" s="34">
        <f>C4*C18</f>
        <v>2190000</v>
      </c>
      <c r="D23" s="34"/>
      <c r="F23" s="34">
        <f>F4*F18</f>
        <v>2190000</v>
      </c>
      <c r="G23" s="34"/>
    </row>
    <row r="24" spans="1:10" x14ac:dyDescent="0.25">
      <c r="A24" s="15" t="s">
        <v>27</v>
      </c>
    </row>
    <row r="25" spans="1:10" x14ac:dyDescent="0.25">
      <c r="A25" s="35" t="s">
        <v>28</v>
      </c>
      <c r="B25" s="16"/>
      <c r="C25" s="31">
        <f>C19*0.025/12</f>
        <v>38036.041666666664</v>
      </c>
      <c r="D25" s="31"/>
      <c r="E25" s="31"/>
      <c r="F25" s="31">
        <f>F19*0.025/12</f>
        <v>38036.041666666664</v>
      </c>
      <c r="G25" s="31"/>
      <c r="H25" s="31"/>
    </row>
    <row r="26" spans="1:10" x14ac:dyDescent="0.25">
      <c r="C26" s="31"/>
      <c r="D26" s="31"/>
      <c r="F26" s="31"/>
      <c r="G26" s="31"/>
    </row>
    <row r="27" spans="1:10" x14ac:dyDescent="0.25">
      <c r="C27" s="31"/>
      <c r="D27" s="31"/>
      <c r="F27" s="31"/>
      <c r="G27" s="31"/>
    </row>
    <row r="28" spans="1:10" x14ac:dyDescent="0.25">
      <c r="C28"/>
      <c r="D28"/>
      <c r="F28"/>
      <c r="G28"/>
    </row>
    <row r="29" spans="1:10" x14ac:dyDescent="0.25">
      <c r="C29"/>
      <c r="D29"/>
      <c r="F29"/>
      <c r="G29"/>
    </row>
    <row r="30" spans="1:10" x14ac:dyDescent="0.25">
      <c r="C30"/>
      <c r="D30"/>
      <c r="F30"/>
      <c r="G30"/>
    </row>
    <row r="31" spans="1:10" x14ac:dyDescent="0.25">
      <c r="C31"/>
      <c r="D31"/>
      <c r="F31"/>
      <c r="G31"/>
    </row>
    <row r="32" spans="1:10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1"/>
  <sheetViews>
    <sheetView tabSelected="1" workbookViewId="0">
      <selection activeCell="F24" sqref="F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365.79660000000001</v>
      </c>
      <c r="C2" s="4">
        <f t="shared" ref="C2:C16" si="1">B2*1.2</f>
        <v>438.95591999999999</v>
      </c>
      <c r="D2" s="4">
        <f t="shared" ref="D2:D16" si="2">C2*1.2</f>
        <v>526.74710399999992</v>
      </c>
      <c r="E2" s="5">
        <f t="shared" ref="E2:E16" si="3">R2</f>
        <v>8977500</v>
      </c>
      <c r="F2" s="4">
        <f t="shared" ref="F2:F15" si="4">ROUND((E2/B2),0)</f>
        <v>24542</v>
      </c>
      <c r="G2" s="4">
        <f t="shared" ref="G2:G15" si="5">ROUND((E2/C2),0)</f>
        <v>20452</v>
      </c>
      <c r="H2" s="4">
        <f t="shared" ref="H2:H15" si="6">ROUND((E2/D2),0)</f>
        <v>17043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40.78*10.764</f>
        <v>438.95591999999999</v>
      </c>
      <c r="Q2">
        <f t="shared" ref="Q2:Q10" si="9">P2/1.2</f>
        <v>365.79660000000001</v>
      </c>
      <c r="R2" s="2">
        <v>8977500</v>
      </c>
      <c r="S2" s="2" t="s">
        <v>87</v>
      </c>
    </row>
    <row r="3" spans="1:19" x14ac:dyDescent="0.25">
      <c r="A3" s="4">
        <v>2</v>
      </c>
      <c r="B3" s="4">
        <f t="shared" si="0"/>
        <v>400</v>
      </c>
      <c r="C3" s="4">
        <f t="shared" si="1"/>
        <v>480</v>
      </c>
      <c r="D3" s="4">
        <f t="shared" si="2"/>
        <v>576</v>
      </c>
      <c r="E3" s="5">
        <f t="shared" si="3"/>
        <v>10400000</v>
      </c>
      <c r="F3" s="4">
        <f t="shared" si="4"/>
        <v>26000</v>
      </c>
      <c r="G3" s="4">
        <f t="shared" si="5"/>
        <v>21667</v>
      </c>
      <c r="H3" s="4">
        <f t="shared" si="6"/>
        <v>18056</v>
      </c>
      <c r="I3" s="4">
        <f t="shared" si="7"/>
        <v>0</v>
      </c>
      <c r="J3" s="4">
        <f t="shared" si="8"/>
        <v>0</v>
      </c>
      <c r="O3">
        <v>0</v>
      </c>
      <c r="P3">
        <f t="shared" ref="P3:P10" si="10">O3/1.2</f>
        <v>0</v>
      </c>
      <c r="Q3">
        <v>400</v>
      </c>
      <c r="R3" s="2">
        <v>10400000</v>
      </c>
      <c r="S3" s="2" t="s">
        <v>88</v>
      </c>
    </row>
    <row r="4" spans="1:19" x14ac:dyDescent="0.25">
      <c r="A4" s="4">
        <v>3</v>
      </c>
      <c r="B4" s="4">
        <f t="shared" si="0"/>
        <v>802</v>
      </c>
      <c r="C4" s="4">
        <f t="shared" si="1"/>
        <v>962.4</v>
      </c>
      <c r="D4" s="4">
        <f t="shared" si="2"/>
        <v>1154.8799999999999</v>
      </c>
      <c r="E4" s="5">
        <f t="shared" si="3"/>
        <v>19600000</v>
      </c>
      <c r="F4" s="73">
        <f t="shared" si="4"/>
        <v>24439</v>
      </c>
      <c r="G4" s="73">
        <f t="shared" si="5"/>
        <v>20366</v>
      </c>
      <c r="H4" s="73">
        <f t="shared" si="6"/>
        <v>16971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f t="shared" si="10"/>
        <v>0</v>
      </c>
      <c r="Q4" s="7">
        <v>802</v>
      </c>
      <c r="R4" s="74">
        <v>19600000</v>
      </c>
      <c r="S4" s="74" t="s">
        <v>89</v>
      </c>
    </row>
    <row r="5" spans="1:19" x14ac:dyDescent="0.25">
      <c r="A5" s="4">
        <v>4</v>
      </c>
      <c r="B5" s="4">
        <f t="shared" si="0"/>
        <v>786</v>
      </c>
      <c r="C5" s="4">
        <f t="shared" si="1"/>
        <v>943.19999999999993</v>
      </c>
      <c r="D5" s="4">
        <f t="shared" si="2"/>
        <v>1131.8399999999999</v>
      </c>
      <c r="E5" s="5">
        <f t="shared" si="3"/>
        <v>18800000</v>
      </c>
      <c r="F5" s="73">
        <f t="shared" si="4"/>
        <v>23919</v>
      </c>
      <c r="G5" s="73">
        <f t="shared" si="5"/>
        <v>19932</v>
      </c>
      <c r="H5" s="73">
        <f t="shared" si="6"/>
        <v>16610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10"/>
        <v>0</v>
      </c>
      <c r="Q5" s="7">
        <v>786</v>
      </c>
      <c r="R5" s="74">
        <v>18800000</v>
      </c>
      <c r="S5" s="74" t="s">
        <v>90</v>
      </c>
    </row>
    <row r="6" spans="1:19" x14ac:dyDescent="0.25">
      <c r="A6" s="4">
        <v>5</v>
      </c>
      <c r="B6" s="4">
        <f t="shared" si="0"/>
        <v>992</v>
      </c>
      <c r="C6" s="4">
        <f t="shared" si="1"/>
        <v>1190.3999999999999</v>
      </c>
      <c r="D6" s="4">
        <f t="shared" si="2"/>
        <v>1428.4799999999998</v>
      </c>
      <c r="E6" s="5">
        <f t="shared" si="3"/>
        <v>22300000</v>
      </c>
      <c r="F6" s="4">
        <f t="shared" si="4"/>
        <v>22480</v>
      </c>
      <c r="G6" s="4">
        <f t="shared" si="5"/>
        <v>18733</v>
      </c>
      <c r="H6" s="4">
        <f t="shared" si="6"/>
        <v>15611</v>
      </c>
      <c r="I6" s="4">
        <f t="shared" si="7"/>
        <v>0</v>
      </c>
      <c r="J6" s="4">
        <f t="shared" si="8"/>
        <v>0</v>
      </c>
      <c r="O6">
        <v>0</v>
      </c>
      <c r="P6">
        <f t="shared" ref="P6" si="11">O6/1.2</f>
        <v>0</v>
      </c>
      <c r="Q6">
        <v>992</v>
      </c>
      <c r="R6" s="2">
        <v>22300000</v>
      </c>
      <c r="S6" s="2" t="s">
        <v>91</v>
      </c>
    </row>
    <row r="7" spans="1:19" x14ac:dyDescent="0.25">
      <c r="A7" s="4">
        <v>6</v>
      </c>
      <c r="B7" s="4">
        <f t="shared" si="0"/>
        <v>992</v>
      </c>
      <c r="C7" s="4">
        <f t="shared" si="1"/>
        <v>1190.3999999999999</v>
      </c>
      <c r="D7" s="4">
        <f t="shared" si="2"/>
        <v>1428.4799999999998</v>
      </c>
      <c r="E7" s="5">
        <f t="shared" si="3"/>
        <v>22500000</v>
      </c>
      <c r="F7" s="4">
        <f t="shared" si="4"/>
        <v>22681</v>
      </c>
      <c r="G7" s="4">
        <f t="shared" si="5"/>
        <v>18901</v>
      </c>
      <c r="H7" s="4">
        <f t="shared" si="6"/>
        <v>15751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v>992</v>
      </c>
      <c r="R7" s="2">
        <v>22500000</v>
      </c>
      <c r="S7" s="2" t="s">
        <v>92</v>
      </c>
    </row>
    <row r="8" spans="1:19" x14ac:dyDescent="0.25">
      <c r="A8" s="4">
        <v>7</v>
      </c>
      <c r="B8" s="4">
        <f t="shared" si="0"/>
        <v>900</v>
      </c>
      <c r="C8" s="4">
        <f t="shared" si="1"/>
        <v>1080</v>
      </c>
      <c r="D8" s="4">
        <f t="shared" si="2"/>
        <v>1296</v>
      </c>
      <c r="E8" s="5">
        <f t="shared" si="3"/>
        <v>25000000</v>
      </c>
      <c r="F8" s="73">
        <f t="shared" si="4"/>
        <v>27778</v>
      </c>
      <c r="G8" s="73">
        <f t="shared" si="5"/>
        <v>23148</v>
      </c>
      <c r="H8" s="73">
        <f t="shared" si="6"/>
        <v>19290</v>
      </c>
      <c r="I8" s="73">
        <f t="shared" si="7"/>
        <v>0</v>
      </c>
      <c r="J8" s="73">
        <f t="shared" si="8"/>
        <v>0</v>
      </c>
      <c r="K8" s="7"/>
      <c r="L8" s="7"/>
      <c r="M8" s="7"/>
      <c r="N8" s="7"/>
      <c r="O8" s="7">
        <v>0</v>
      </c>
      <c r="P8" s="7">
        <v>1080</v>
      </c>
      <c r="Q8" s="7">
        <f t="shared" si="9"/>
        <v>900</v>
      </c>
      <c r="R8" s="74">
        <v>25000000</v>
      </c>
      <c r="S8" s="2"/>
    </row>
    <row r="9" spans="1:19" x14ac:dyDescent="0.25">
      <c r="A9" s="4">
        <v>8</v>
      </c>
      <c r="B9" s="4">
        <f t="shared" si="0"/>
        <v>911</v>
      </c>
      <c r="C9" s="4">
        <f t="shared" si="1"/>
        <v>1093.2</v>
      </c>
      <c r="D9" s="4">
        <f t="shared" si="2"/>
        <v>1311.84</v>
      </c>
      <c r="E9" s="5">
        <f t="shared" si="3"/>
        <v>25000000</v>
      </c>
      <c r="F9" s="73">
        <f t="shared" si="4"/>
        <v>27442</v>
      </c>
      <c r="G9" s="73">
        <f t="shared" si="5"/>
        <v>22869</v>
      </c>
      <c r="H9" s="73">
        <f t="shared" si="6"/>
        <v>19057</v>
      </c>
      <c r="I9" s="73">
        <f t="shared" si="7"/>
        <v>0</v>
      </c>
      <c r="J9" s="73">
        <f t="shared" si="8"/>
        <v>0</v>
      </c>
      <c r="K9" s="7"/>
      <c r="L9" s="7"/>
      <c r="M9" s="7"/>
      <c r="N9" s="7"/>
      <c r="O9" s="7">
        <v>0</v>
      </c>
      <c r="P9" s="7">
        <f t="shared" ref="P9" si="12">O9/1.2</f>
        <v>0</v>
      </c>
      <c r="Q9" s="7">
        <v>911</v>
      </c>
      <c r="R9" s="74">
        <v>25000000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3">O11/1.2</f>
        <v>0</v>
      </c>
      <c r="Q11">
        <f t="shared" ref="Q11:Q15" si="14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3"/>
        <v>0</v>
      </c>
      <c r="Q12">
        <f t="shared" si="14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3"/>
        <v>0</v>
      </c>
      <c r="Q13">
        <f t="shared" si="14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3"/>
        <v>0</v>
      </c>
      <c r="Q14">
        <f t="shared" si="14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3"/>
        <v>0</v>
      </c>
      <c r="Q15">
        <f t="shared" si="14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5">ROUND((E16/B16),0)</f>
        <v>#DIV/0!</v>
      </c>
      <c r="G16" s="4" t="e">
        <f t="shared" ref="G16" si="16">ROUND((E16/C16),0)</f>
        <v>#DIV/0!</v>
      </c>
      <c r="H16" s="4" t="e">
        <f t="shared" ref="H16" si="17">ROUND((E16/D16),0)</f>
        <v>#DIV/0!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f t="shared" ref="P16" si="20">O16/1.2</f>
        <v>0</v>
      </c>
      <c r="Q16">
        <f t="shared" ref="Q16" si="21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2">Q17</f>
        <v>0</v>
      </c>
      <c r="C17" s="4">
        <f t="shared" ref="C17:C21" si="23">B17*1.2</f>
        <v>0</v>
      </c>
      <c r="D17" s="4">
        <f t="shared" ref="D17:D21" si="24">C17*1.2</f>
        <v>0</v>
      </c>
      <c r="E17" s="5">
        <f t="shared" ref="E17:E21" si="25">R17</f>
        <v>0</v>
      </c>
      <c r="F17" s="4" t="e">
        <f t="shared" ref="F17" si="26">ROUND((E17/B17),0)</f>
        <v>#DIV/0!</v>
      </c>
      <c r="G17" s="4" t="e">
        <f t="shared" ref="G17" si="27">ROUND((E17/C17),0)</f>
        <v>#DIV/0!</v>
      </c>
      <c r="H17" s="4" t="e">
        <f t="shared" ref="H17" si="28">ROUND((E17/D17),0)</f>
        <v>#DIV/0!</v>
      </c>
      <c r="I17" s="4">
        <f t="shared" ref="I17" si="29">T17</f>
        <v>0</v>
      </c>
      <c r="J17" s="4">
        <f t="shared" ref="J17" si="30">U17</f>
        <v>0</v>
      </c>
      <c r="O17">
        <v>0</v>
      </c>
      <c r="P17">
        <f t="shared" ref="P17" si="31">O17/1.2</f>
        <v>0</v>
      </c>
      <c r="Q17">
        <f t="shared" ref="Q17" si="32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2"/>
        <v>0</v>
      </c>
      <c r="C18" s="4">
        <f t="shared" si="23"/>
        <v>0</v>
      </c>
      <c r="D18" s="4">
        <f t="shared" si="24"/>
        <v>0</v>
      </c>
      <c r="E18" s="5">
        <f t="shared" si="25"/>
        <v>0</v>
      </c>
      <c r="F18" s="4" t="e">
        <f t="shared" ref="F18:F21" si="33">ROUND((E18/B18),0)</f>
        <v>#DIV/0!</v>
      </c>
      <c r="G18" s="4" t="e">
        <f t="shared" ref="G18:G21" si="34">ROUND((E18/C18),0)</f>
        <v>#DIV/0!</v>
      </c>
      <c r="H18" s="4" t="e">
        <f t="shared" ref="H18:H21" si="35">ROUND((E18/D18),0)</f>
        <v>#DIV/0!</v>
      </c>
      <c r="I18" s="4">
        <f t="shared" ref="I18:J21" si="36">T18</f>
        <v>0</v>
      </c>
      <c r="J18" s="4">
        <f t="shared" si="36"/>
        <v>0</v>
      </c>
      <c r="O18">
        <v>0</v>
      </c>
      <c r="P18">
        <f t="shared" ref="P18" si="37">O18/1.2</f>
        <v>0</v>
      </c>
      <c r="Q18">
        <f t="shared" ref="Q18:Q21" si="38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2"/>
        <v>0</v>
      </c>
      <c r="C19" s="4">
        <f t="shared" si="23"/>
        <v>0</v>
      </c>
      <c r="D19" s="4">
        <f t="shared" si="24"/>
        <v>0</v>
      </c>
      <c r="E19" s="5">
        <f t="shared" si="25"/>
        <v>0</v>
      </c>
      <c r="F19" s="4" t="e">
        <f t="shared" si="33"/>
        <v>#DIV/0!</v>
      </c>
      <c r="G19" s="4" t="e">
        <f t="shared" si="34"/>
        <v>#DIV/0!</v>
      </c>
      <c r="H19" s="4" t="e">
        <f t="shared" si="35"/>
        <v>#DIV/0!</v>
      </c>
      <c r="I19" s="4">
        <f t="shared" si="36"/>
        <v>0</v>
      </c>
      <c r="J19" s="4">
        <f t="shared" si="36"/>
        <v>0</v>
      </c>
      <c r="O19">
        <v>0</v>
      </c>
      <c r="P19">
        <f>O19/1.2</f>
        <v>0</v>
      </c>
      <c r="Q19">
        <f t="shared" si="38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9">Q20</f>
        <v>0</v>
      </c>
      <c r="C20" s="4">
        <f t="shared" ref="C20" si="40">B20*1.2</f>
        <v>0</v>
      </c>
      <c r="D20" s="4">
        <f t="shared" ref="D20" si="41">C20*1.2</f>
        <v>0</v>
      </c>
      <c r="E20" s="5">
        <f t="shared" ref="E20" si="42">R20</f>
        <v>0</v>
      </c>
      <c r="F20" s="4" t="e">
        <f t="shared" ref="F20" si="43">ROUND((E20/B20),0)</f>
        <v>#DIV/0!</v>
      </c>
      <c r="G20" s="4" t="e">
        <f t="shared" ref="G20" si="44">ROUND((E20/C20),0)</f>
        <v>#DIV/0!</v>
      </c>
      <c r="H20" s="4" t="e">
        <f t="shared" ref="H20" si="45">ROUND((E20/D20),0)</f>
        <v>#DIV/0!</v>
      </c>
      <c r="I20" s="4">
        <f t="shared" ref="I20" si="46">T20</f>
        <v>0</v>
      </c>
      <c r="J20" s="4">
        <f t="shared" ref="J20" si="47">U20</f>
        <v>0</v>
      </c>
      <c r="O20">
        <v>0</v>
      </c>
      <c r="P20">
        <f t="shared" ref="P20" si="48">O20/1.2</f>
        <v>0</v>
      </c>
      <c r="Q20">
        <f t="shared" ref="Q20" si="49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2"/>
        <v>0</v>
      </c>
      <c r="C21" s="4">
        <f t="shared" si="23"/>
        <v>0</v>
      </c>
      <c r="D21" s="4">
        <f t="shared" si="24"/>
        <v>0</v>
      </c>
      <c r="E21" s="5">
        <f t="shared" si="25"/>
        <v>0</v>
      </c>
      <c r="F21" s="4" t="e">
        <f t="shared" si="33"/>
        <v>#DIV/0!</v>
      </c>
      <c r="G21" s="4" t="e">
        <f t="shared" si="34"/>
        <v>#DIV/0!</v>
      </c>
      <c r="H21" s="4" t="e">
        <f t="shared" si="35"/>
        <v>#DIV/0!</v>
      </c>
      <c r="I21" s="4">
        <f t="shared" si="36"/>
        <v>0</v>
      </c>
      <c r="J21" s="4">
        <f t="shared" si="36"/>
        <v>0</v>
      </c>
      <c r="O21">
        <v>0</v>
      </c>
      <c r="P21">
        <f>O21/1.2</f>
        <v>0</v>
      </c>
      <c r="Q21">
        <f t="shared" si="38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95</v>
      </c>
    </row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 t="s">
        <v>86</v>
      </c>
      <c r="G27" s="10">
        <v>401</v>
      </c>
    </row>
    <row r="28" spans="1:19" s="10" customFormat="1" x14ac:dyDescent="0.25">
      <c r="C28" s="67" t="s">
        <v>75</v>
      </c>
      <c r="D28" s="67" t="s">
        <v>85</v>
      </c>
      <c r="F28" s="52" t="s">
        <v>71</v>
      </c>
      <c r="G28" s="52">
        <v>730</v>
      </c>
    </row>
    <row r="29" spans="1:19" s="10" customFormat="1" x14ac:dyDescent="0.25">
      <c r="C29" s="67" t="s">
        <v>1</v>
      </c>
      <c r="D29" s="67">
        <v>19500000</v>
      </c>
      <c r="F29" s="52" t="s">
        <v>72</v>
      </c>
      <c r="G29" s="52">
        <v>876</v>
      </c>
      <c r="H29" s="10">
        <f>G29/G28</f>
        <v>1.2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/>
      <c r="D31" s="70">
        <f>D29/G28</f>
        <v>26712.328767123287</v>
      </c>
      <c r="F31" s="70" t="s">
        <v>74</v>
      </c>
      <c r="G31" s="70">
        <f>G29*G30</f>
        <v>0</v>
      </c>
      <c r="H31" s="10">
        <f>G31/D29</f>
        <v>0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8" s="10" customFormat="1" x14ac:dyDescent="0.25">
      <c r="C33" s="70"/>
      <c r="D33" s="70"/>
      <c r="F33" s="70" t="s">
        <v>25</v>
      </c>
      <c r="G33" s="70">
        <f>G31*80%</f>
        <v>0</v>
      </c>
    </row>
    <row r="34" spans="3:8" s="10" customFormat="1" x14ac:dyDescent="0.25">
      <c r="C34" s="70"/>
      <c r="D34" s="70"/>
    </row>
    <row r="35" spans="3:8" s="10" customFormat="1" x14ac:dyDescent="0.25">
      <c r="C35" s="70"/>
      <c r="D35" s="70"/>
      <c r="F35" s="69" t="s">
        <v>86</v>
      </c>
      <c r="G35" s="10">
        <v>402</v>
      </c>
    </row>
    <row r="36" spans="3:8" s="10" customFormat="1" x14ac:dyDescent="0.25">
      <c r="F36" s="52" t="s">
        <v>71</v>
      </c>
      <c r="G36" s="52">
        <v>730</v>
      </c>
    </row>
    <row r="37" spans="3:8" s="10" customFormat="1" x14ac:dyDescent="0.25">
      <c r="F37" s="52" t="s">
        <v>72</v>
      </c>
      <c r="G37" s="52">
        <v>876</v>
      </c>
      <c r="H37" s="10">
        <f>G37/G36</f>
        <v>1.2</v>
      </c>
    </row>
    <row r="38" spans="3:8" s="10" customFormat="1" x14ac:dyDescent="0.25">
      <c r="F38" s="52" t="s">
        <v>73</v>
      </c>
      <c r="G38" s="52"/>
    </row>
    <row r="39" spans="3:8" s="10" customFormat="1" x14ac:dyDescent="0.25">
      <c r="F39" s="70" t="s">
        <v>74</v>
      </c>
      <c r="G39" s="70">
        <f>G37*G38</f>
        <v>0</v>
      </c>
      <c r="H39" s="10" t="e">
        <f>G39/D37</f>
        <v>#DIV/0!</v>
      </c>
    </row>
    <row r="40" spans="3:8" s="10" customFormat="1" x14ac:dyDescent="0.25">
      <c r="F40" s="70" t="s">
        <v>24</v>
      </c>
      <c r="G40" s="70">
        <f>G39*90%</f>
        <v>0</v>
      </c>
    </row>
    <row r="41" spans="3:8" x14ac:dyDescent="0.25">
      <c r="F41" s="70" t="s">
        <v>25</v>
      </c>
      <c r="G41" s="70">
        <f>G39*80%</f>
        <v>0</v>
      </c>
      <c r="H41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7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2024-08-16T04:11:19Z</dcterms:modified>
</cp:coreProperties>
</file>