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28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Nashik\Project Nashik\SBI\Tirupati Hills\Tirupati Hills - 2024\"/>
    </mc:Choice>
  </mc:AlternateContent>
  <xr:revisionPtr revIDLastSave="0" documentId="13_ncr:1_{62A197C9-3EC7-4FFC-9A76-FC16CF7B9923}" xr6:coauthVersionLast="47" xr6:coauthVersionMax="47" xr10:uidLastSave="{00000000-0000-0000-0000-000000000000}"/>
  <bookViews>
    <workbookView xWindow="-120" yWindow="-120" windowWidth="29040" windowHeight="15720" tabRatio="451" xr2:uid="{00000000-000D-0000-FFFF-FFFF00000000}"/>
  </bookViews>
  <sheets>
    <sheet name="Tirupati Hills" sheetId="110" r:id="rId1"/>
    <sheet name="Total" sheetId="117" r:id="rId2"/>
    <sheet name="Typical" sheetId="118" r:id="rId3"/>
    <sheet name="RERA" sheetId="73" r:id="rId4"/>
    <sheet name="IGR" sheetId="116" r:id="rId5"/>
  </sheets>
  <definedNames>
    <definedName name="_xlnm._FilterDatabase" localSheetId="3" hidden="1">RERA!#REF!</definedName>
    <definedName name="_xlnm._FilterDatabase" localSheetId="0" hidden="1">'Tirupati Hills'!$D$2:$D$29</definedName>
  </definedNames>
  <calcPr calcId="191029"/>
</workbook>
</file>

<file path=xl/calcChain.xml><?xml version="1.0" encoding="utf-8"?>
<calcChain xmlns="http://schemas.openxmlformats.org/spreadsheetml/2006/main">
  <c r="Q2" i="110" l="1"/>
  <c r="P2" i="110" l="1"/>
  <c r="AG18" i="73"/>
  <c r="O31" i="110"/>
  <c r="P5" i="110" l="1"/>
  <c r="P4" i="110"/>
  <c r="E29" i="110"/>
  <c r="F29" i="110"/>
  <c r="G29" i="110"/>
  <c r="H29" i="110"/>
  <c r="J21" i="110"/>
  <c r="M21" i="110" s="1"/>
  <c r="J22" i="110"/>
  <c r="K22" i="110" s="1"/>
  <c r="J23" i="110"/>
  <c r="K23" i="110" s="1"/>
  <c r="J24" i="110"/>
  <c r="K24" i="110" s="1"/>
  <c r="J25" i="110"/>
  <c r="K25" i="110" s="1"/>
  <c r="J26" i="110"/>
  <c r="K26" i="110" s="1"/>
  <c r="J27" i="110"/>
  <c r="K27" i="110" s="1"/>
  <c r="J28" i="110"/>
  <c r="K28" i="110" s="1"/>
  <c r="H3" i="110"/>
  <c r="H4" i="110"/>
  <c r="H5" i="110"/>
  <c r="H6" i="110"/>
  <c r="H7" i="110"/>
  <c r="H8" i="110"/>
  <c r="H9" i="110"/>
  <c r="H10" i="110"/>
  <c r="H11" i="110"/>
  <c r="H12" i="110"/>
  <c r="H13" i="110"/>
  <c r="H14" i="110"/>
  <c r="H15" i="110"/>
  <c r="H16" i="110"/>
  <c r="H17" i="110"/>
  <c r="H18" i="110"/>
  <c r="H19" i="110"/>
  <c r="H20" i="110"/>
  <c r="H21" i="110"/>
  <c r="H22" i="110"/>
  <c r="H23" i="110"/>
  <c r="H24" i="110"/>
  <c r="H25" i="110"/>
  <c r="H26" i="110"/>
  <c r="H27" i="110"/>
  <c r="H28" i="110"/>
  <c r="G3" i="110"/>
  <c r="G4" i="110"/>
  <c r="G5" i="110"/>
  <c r="G6" i="110"/>
  <c r="G7" i="110"/>
  <c r="G8" i="110"/>
  <c r="G9" i="110"/>
  <c r="G10" i="110"/>
  <c r="G11" i="110"/>
  <c r="G12" i="110"/>
  <c r="G13" i="110"/>
  <c r="G14" i="110"/>
  <c r="G15" i="110"/>
  <c r="G16" i="110"/>
  <c r="G17" i="110"/>
  <c r="G18" i="110"/>
  <c r="G19" i="110"/>
  <c r="G20" i="110"/>
  <c r="G21" i="110"/>
  <c r="G22" i="110"/>
  <c r="G23" i="110"/>
  <c r="G24" i="110"/>
  <c r="G25" i="110"/>
  <c r="G26" i="110"/>
  <c r="G27" i="110"/>
  <c r="G28" i="110"/>
  <c r="Y14" i="118"/>
  <c r="Y15" i="118"/>
  <c r="Y16" i="118"/>
  <c r="Y17" i="118"/>
  <c r="Y18" i="118"/>
  <c r="Y19" i="118"/>
  <c r="Y20" i="118"/>
  <c r="Y21" i="118"/>
  <c r="Y22" i="118"/>
  <c r="Y23" i="118"/>
  <c r="Y24" i="118"/>
  <c r="Y25" i="118"/>
  <c r="Y26" i="118"/>
  <c r="Y27" i="118"/>
  <c r="Y28" i="118"/>
  <c r="Y29" i="118"/>
  <c r="Y30" i="118"/>
  <c r="Y31" i="118"/>
  <c r="Y32" i="118"/>
  <c r="Y33" i="118"/>
  <c r="Y34" i="118"/>
  <c r="Y35" i="118"/>
  <c r="Y36" i="118"/>
  <c r="Y37" i="118"/>
  <c r="Y38" i="118"/>
  <c r="Y39" i="118"/>
  <c r="Y13" i="118"/>
  <c r="W39" i="118"/>
  <c r="W38" i="118"/>
  <c r="W37" i="118"/>
  <c r="W36" i="118"/>
  <c r="W35" i="118"/>
  <c r="W34" i="118"/>
  <c r="W33" i="118"/>
  <c r="W32" i="118"/>
  <c r="W31" i="118"/>
  <c r="W30" i="118"/>
  <c r="W29" i="118"/>
  <c r="W28" i="118"/>
  <c r="W27" i="118"/>
  <c r="W26" i="118"/>
  <c r="W25" i="118"/>
  <c r="W24" i="118"/>
  <c r="W23" i="118"/>
  <c r="W22" i="118"/>
  <c r="W21" i="118"/>
  <c r="W20" i="118"/>
  <c r="W19" i="118"/>
  <c r="W18" i="118"/>
  <c r="W17" i="118"/>
  <c r="W16" i="118"/>
  <c r="W15" i="118"/>
  <c r="W14" i="118"/>
  <c r="W13" i="118"/>
  <c r="U14" i="118"/>
  <c r="U15" i="118"/>
  <c r="U16" i="118"/>
  <c r="U17" i="118"/>
  <c r="U18" i="118"/>
  <c r="U19" i="118"/>
  <c r="U20" i="118"/>
  <c r="U21" i="118"/>
  <c r="U22" i="118"/>
  <c r="U23" i="118"/>
  <c r="U24" i="118"/>
  <c r="U25" i="118"/>
  <c r="U26" i="118"/>
  <c r="U27" i="118"/>
  <c r="U28" i="118"/>
  <c r="U29" i="118"/>
  <c r="U30" i="118"/>
  <c r="U31" i="118"/>
  <c r="U32" i="118"/>
  <c r="U33" i="118"/>
  <c r="U34" i="118"/>
  <c r="U35" i="118"/>
  <c r="U36" i="118"/>
  <c r="U37" i="118"/>
  <c r="U38" i="118"/>
  <c r="U39" i="118"/>
  <c r="U13" i="118"/>
  <c r="AG13" i="73"/>
  <c r="AF12" i="73"/>
  <c r="AF11" i="73"/>
  <c r="AF10" i="73"/>
  <c r="AF9" i="73"/>
  <c r="L21" i="110" l="1"/>
  <c r="M22" i="110"/>
  <c r="M28" i="110"/>
  <c r="L27" i="110"/>
  <c r="L26" i="110"/>
  <c r="L25" i="110"/>
  <c r="L24" i="110"/>
  <c r="L23" i="110"/>
  <c r="L22" i="110"/>
  <c r="M27" i="110"/>
  <c r="M26" i="110"/>
  <c r="M25" i="110"/>
  <c r="M24" i="110"/>
  <c r="M23" i="110"/>
  <c r="L28" i="110"/>
  <c r="K21" i="110"/>
  <c r="G2" i="110"/>
  <c r="R2" i="110" s="1"/>
  <c r="I22" i="116"/>
  <c r="G96" i="110"/>
  <c r="H96" i="110" s="1"/>
  <c r="G90" i="110"/>
  <c r="J3" i="110" l="1"/>
  <c r="J4" i="110"/>
  <c r="J6" i="110"/>
  <c r="J7" i="110"/>
  <c r="J8" i="110"/>
  <c r="J10" i="110"/>
  <c r="J11" i="110"/>
  <c r="J12" i="110"/>
  <c r="J14" i="110"/>
  <c r="J15" i="110"/>
  <c r="J16" i="110"/>
  <c r="J18" i="110"/>
  <c r="M18" i="110" s="1"/>
  <c r="J19" i="110"/>
  <c r="J20" i="110"/>
  <c r="K20" i="110" s="1"/>
  <c r="K16" i="110" l="1"/>
  <c r="L16" i="110"/>
  <c r="M8" i="110"/>
  <c r="K8" i="110"/>
  <c r="L8" i="110"/>
  <c r="K19" i="110"/>
  <c r="L19" i="110"/>
  <c r="M15" i="110"/>
  <c r="K15" i="110"/>
  <c r="L15" i="110"/>
  <c r="M11" i="110"/>
  <c r="K11" i="110"/>
  <c r="L11" i="110"/>
  <c r="M7" i="110"/>
  <c r="K7" i="110"/>
  <c r="L7" i="110"/>
  <c r="M4" i="110"/>
  <c r="K4" i="110"/>
  <c r="L4" i="110"/>
  <c r="M12" i="110"/>
  <c r="K12" i="110"/>
  <c r="L12" i="110"/>
  <c r="K18" i="110"/>
  <c r="L18" i="110"/>
  <c r="M14" i="110"/>
  <c r="K14" i="110"/>
  <c r="L14" i="110"/>
  <c r="M10" i="110"/>
  <c r="K10" i="110"/>
  <c r="L10" i="110"/>
  <c r="M6" i="110"/>
  <c r="K6" i="110"/>
  <c r="L6" i="110"/>
  <c r="M3" i="110"/>
  <c r="K3" i="110"/>
  <c r="L3" i="110"/>
  <c r="L20" i="110"/>
  <c r="M16" i="110"/>
  <c r="M20" i="110"/>
  <c r="J17" i="110"/>
  <c r="J13" i="110"/>
  <c r="J9" i="110"/>
  <c r="J5" i="110"/>
  <c r="M19" i="110"/>
  <c r="M9" i="110" l="1"/>
  <c r="K9" i="110"/>
  <c r="L9" i="110"/>
  <c r="K17" i="110"/>
  <c r="L17" i="110"/>
  <c r="M17" i="110"/>
  <c r="M5" i="110"/>
  <c r="K5" i="110"/>
  <c r="L5" i="110"/>
  <c r="M13" i="110"/>
  <c r="K13" i="110"/>
  <c r="L13" i="110"/>
  <c r="J2" i="110"/>
  <c r="J29" i="110" s="1"/>
  <c r="H2" i="110" l="1"/>
  <c r="O30" i="110" s="1"/>
  <c r="K2" i="110" l="1"/>
  <c r="K29" i="110" s="1"/>
  <c r="L2" i="110"/>
  <c r="L29" i="110" s="1"/>
  <c r="M2" i="110"/>
</calcChain>
</file>

<file path=xl/sharedStrings.xml><?xml version="1.0" encoding="utf-8"?>
<sst xmlns="http://schemas.openxmlformats.org/spreadsheetml/2006/main" count="86" uniqueCount="32">
  <si>
    <t>Sr. No.</t>
  </si>
  <si>
    <t>Floor No.</t>
  </si>
  <si>
    <t xml:space="preserve">Built up Area in 
Sq. ft. 
</t>
  </si>
  <si>
    <t>Total</t>
  </si>
  <si>
    <t xml:space="preserve">  Flat No.</t>
  </si>
  <si>
    <t xml:space="preserve">Total Area in 
Sq. ft. 
</t>
  </si>
  <si>
    <t>2 BHK</t>
  </si>
  <si>
    <t>CA</t>
  </si>
  <si>
    <r>
      <t xml:space="preserve">Rate per 
Sq. ft. on Total Area 
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Arial Narrow"/>
        <family val="2"/>
      </rPr>
      <t xml:space="preserve">
</t>
    </r>
  </si>
  <si>
    <r>
      <t xml:space="preserve">Fair Market Value                         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Calibri"/>
        <family val="2"/>
        <scheme val="minor"/>
      </rPr>
      <t xml:space="preserve">
</t>
    </r>
  </si>
  <si>
    <r>
      <t xml:space="preserve">Realizable Value                             in </t>
    </r>
    <r>
      <rPr>
        <b/>
        <sz val="7"/>
        <color theme="1"/>
        <rFont val="Rupee Foradian"/>
        <family val="2"/>
      </rPr>
      <t>`</t>
    </r>
  </si>
  <si>
    <r>
      <t xml:space="preserve">Distress Sale Value                         in </t>
    </r>
    <r>
      <rPr>
        <b/>
        <sz val="7"/>
        <color theme="1"/>
        <rFont val="Rupee Foradian"/>
        <family val="2"/>
      </rPr>
      <t>`</t>
    </r>
  </si>
  <si>
    <r>
      <t xml:space="preserve">Expected Rent per month                in </t>
    </r>
    <r>
      <rPr>
        <b/>
        <sz val="7"/>
        <color theme="1"/>
        <rFont val="Rupee Foradian"/>
        <family val="2"/>
      </rPr>
      <t>`</t>
    </r>
  </si>
  <si>
    <t>Comp.</t>
  </si>
  <si>
    <t>2BHK</t>
  </si>
  <si>
    <t xml:space="preserve">As per Approved Plan / RERA Carpet Area in 
Sq. Ft. 
</t>
  </si>
  <si>
    <t>r.No.</t>
  </si>
  <si>
    <t>Apartment Type</t>
  </si>
  <si>
    <t>Carpet Area (in Sqmts)</t>
  </si>
  <si>
    <t>Number of Apartment</t>
  </si>
  <si>
    <t>3BHK</t>
  </si>
  <si>
    <t xml:space="preserve">1st </t>
  </si>
  <si>
    <t xml:space="preserve">2nd </t>
  </si>
  <si>
    <t>3rd</t>
  </si>
  <si>
    <t xml:space="preserve">4th </t>
  </si>
  <si>
    <t xml:space="preserve">5th </t>
  </si>
  <si>
    <t xml:space="preserve">6th </t>
  </si>
  <si>
    <t>Bal</t>
  </si>
  <si>
    <t>3 BHK</t>
  </si>
  <si>
    <t>Tot Sq. M</t>
  </si>
  <si>
    <t xml:space="preserve">7th </t>
  </si>
  <si>
    <t xml:space="preserve">As per Approved Plan Balcony Area in 
Sq. Ft.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</si>
</sst>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71" formatCode="_ * #,##0_ ;_ * \-#,##0_ ;_ * &quot;-&quot;??_ ;_ @_ 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7"/>
      <color theme="1"/>
      <name val="Arial Narrow"/>
      <family val="2"/>
    </font>
    <font>
      <sz val="11"/>
      <color rgb="FF333333"/>
      <name val="Open Sans"/>
      <family val="2"/>
    </font>
    <font>
      <sz val="10"/>
      <color theme="1"/>
      <name val="Arial Narrow"/>
      <family val="2"/>
    </font>
    <font>
      <b/>
      <sz val="7"/>
      <color theme="1"/>
      <name val="Rupee Foradian"/>
      <family val="2"/>
    </font>
    <font>
      <b/>
      <sz val="7"/>
      <color theme="1"/>
      <name val="Calibri"/>
      <family val="2"/>
      <scheme val="minor"/>
    </font>
    <font>
      <b/>
      <sz val="10"/>
      <color theme="1"/>
      <name val="Arial Narrow"/>
      <family val="2"/>
    </font>
    <font>
      <sz val="10"/>
      <color rgb="FF000000"/>
      <name val="Arial Narrow"/>
      <family val="2"/>
    </font>
    <font>
      <sz val="11"/>
      <color rgb="FFFF0000"/>
      <name val="Calibri"/>
      <family val="2"/>
      <scheme val="minor"/>
    </font>
    <font>
      <b/>
      <sz val="11"/>
      <color rgb="FFFF0000"/>
      <name val="Arial Narrow"/>
      <family val="2"/>
    </font>
    <font>
      <b/>
      <sz val="11"/>
      <color rgb="FFFF0000"/>
      <name val="Calibri"/>
      <family val="2"/>
      <scheme val="minor"/>
    </font>
    <font>
      <b/>
      <sz val="11"/>
      <color rgb="FFFFFFFF"/>
      <name val="Open Sans"/>
      <family val="2"/>
    </font>
    <font>
      <b/>
      <sz val="11"/>
      <color rgb="FF333333"/>
      <name val="Open Sans"/>
      <family val="2"/>
    </font>
    <font>
      <sz val="8"/>
      <name val="Calibri"/>
      <family val="2"/>
      <scheme val="minor"/>
    </font>
    <font>
      <sz val="10"/>
      <color rgb="FFFF0000"/>
      <name val="Arial Narrow"/>
      <family val="2"/>
    </font>
    <font>
      <sz val="11"/>
      <color rgb="FFFF0000"/>
      <name val="Arial Narrow"/>
      <family val="2"/>
    </font>
  </fonts>
  <fills count="9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404850"/>
        <bgColor indexed="64"/>
      </patternFill>
    </fill>
    <fill>
      <patternFill patternType="solid">
        <fgColor rgb="FF404850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F9F9F9"/>
        <bgColor rgb="FF000000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/>
      <right/>
      <top/>
      <bottom style="medium">
        <color rgb="FFDDDDDD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rgb="FFDDDDDD"/>
      </left>
      <right style="medium">
        <color rgb="FFDDDDDD"/>
      </right>
      <top/>
      <bottom style="medium">
        <color rgb="FFDDDDDD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56">
    <xf numFmtId="0" fontId="0" fillId="0" borderId="0" xfId="0"/>
    <xf numFmtId="0" fontId="2" fillId="0" borderId="0" xfId="0" applyFont="1"/>
    <xf numFmtId="1" fontId="0" fillId="0" borderId="0" xfId="0" applyNumberFormat="1"/>
    <xf numFmtId="43" fontId="0" fillId="0" borderId="0" xfId="0" applyNumberFormat="1"/>
    <xf numFmtId="0" fontId="3" fillId="4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4" borderId="0" xfId="0" applyFill="1"/>
    <xf numFmtId="0" fontId="0" fillId="2" borderId="4" xfId="0" applyFill="1" applyBorder="1"/>
    <xf numFmtId="0" fontId="0" fillId="2" borderId="0" xfId="0" applyFill="1"/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43" fontId="0" fillId="0" borderId="0" xfId="3" applyFont="1"/>
    <xf numFmtId="0" fontId="4" fillId="2" borderId="3" xfId="0" applyFont="1" applyFill="1" applyBorder="1" applyAlignment="1">
      <alignment vertical="top" wrapText="1"/>
    </xf>
    <xf numFmtId="0" fontId="4" fillId="3" borderId="3" xfId="0" applyFont="1" applyFill="1" applyBorder="1" applyAlignment="1">
      <alignment vertical="top" wrapText="1"/>
    </xf>
    <xf numFmtId="0" fontId="5" fillId="0" borderId="1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0" fontId="5" fillId="0" borderId="2" xfId="0" applyFont="1" applyBorder="1" applyAlignment="1">
      <alignment horizontal="center"/>
    </xf>
    <xf numFmtId="1" fontId="5" fillId="0" borderId="1" xfId="0" applyNumberFormat="1" applyFont="1" applyBorder="1" applyAlignment="1">
      <alignment horizontal="center"/>
    </xf>
    <xf numFmtId="1" fontId="5" fillId="0" borderId="1" xfId="2" applyNumberFormat="1" applyFont="1" applyBorder="1" applyAlignment="1">
      <alignment horizontal="center" vertical="top" wrapText="1"/>
    </xf>
    <xf numFmtId="0" fontId="0" fillId="0" borderId="0" xfId="0" applyAlignment="1">
      <alignment wrapText="1"/>
    </xf>
    <xf numFmtId="1" fontId="8" fillId="0" borderId="5" xfId="0" applyNumberFormat="1" applyFont="1" applyBorder="1" applyAlignment="1">
      <alignment horizontal="center"/>
    </xf>
    <xf numFmtId="1" fontId="5" fillId="0" borderId="5" xfId="2" applyNumberFormat="1" applyFont="1" applyBorder="1" applyAlignment="1">
      <alignment horizontal="center" vertical="top" wrapText="1"/>
    </xf>
    <xf numFmtId="43" fontId="2" fillId="0" borderId="7" xfId="0" applyNumberFormat="1" applyFont="1" applyBorder="1"/>
    <xf numFmtId="43" fontId="9" fillId="0" borderId="0" xfId="0" applyNumberFormat="1" applyFont="1" applyAlignment="1">
      <alignment horizontal="center" vertical="center" wrapText="1"/>
    </xf>
    <xf numFmtId="0" fontId="10" fillId="0" borderId="0" xfId="0" applyFont="1"/>
    <xf numFmtId="0" fontId="4" fillId="2" borderId="3" xfId="0" applyFont="1" applyFill="1" applyBorder="1" applyAlignment="1">
      <alignment horizontal="center" vertical="top" wrapText="1"/>
    </xf>
    <xf numFmtId="0" fontId="4" fillId="3" borderId="3" xfId="0" applyFont="1" applyFill="1" applyBorder="1" applyAlignment="1">
      <alignment horizontal="center" vertical="top" wrapText="1"/>
    </xf>
    <xf numFmtId="0" fontId="2" fillId="0" borderId="0" xfId="0" applyFont="1" applyAlignment="1">
      <alignment horizontal="center"/>
    </xf>
    <xf numFmtId="0" fontId="8" fillId="0" borderId="5" xfId="0" applyFont="1" applyBorder="1" applyAlignment="1">
      <alignment horizontal="center"/>
    </xf>
    <xf numFmtId="0" fontId="13" fillId="5" borderId="3" xfId="0" applyFont="1" applyFill="1" applyBorder="1" applyAlignment="1">
      <alignment horizontal="left" vertical="top" wrapText="1"/>
    </xf>
    <xf numFmtId="0" fontId="13" fillId="6" borderId="3" xfId="0" applyFont="1" applyFill="1" applyBorder="1" applyAlignment="1">
      <alignment horizontal="left" vertical="top" wrapText="1"/>
    </xf>
    <xf numFmtId="0" fontId="4" fillId="7" borderId="8" xfId="0" applyFont="1" applyFill="1" applyBorder="1" applyAlignment="1">
      <alignment vertical="top" wrapText="1"/>
    </xf>
    <xf numFmtId="0" fontId="4" fillId="8" borderId="8" xfId="0" applyFont="1" applyFill="1" applyBorder="1" applyAlignment="1">
      <alignment vertical="top" wrapText="1"/>
    </xf>
    <xf numFmtId="0" fontId="14" fillId="2" borderId="3" xfId="0" applyFont="1" applyFill="1" applyBorder="1" applyAlignment="1">
      <alignment vertical="top" wrapText="1"/>
    </xf>
    <xf numFmtId="0" fontId="0" fillId="0" borderId="0" xfId="0" applyAlignment="1">
      <alignment horizontal="center"/>
    </xf>
    <xf numFmtId="1" fontId="5" fillId="4" borderId="1" xfId="0" applyNumberFormat="1" applyFont="1" applyFill="1" applyBorder="1" applyAlignment="1">
      <alignment horizontal="center" vertical="center" wrapText="1"/>
    </xf>
    <xf numFmtId="171" fontId="5" fillId="4" borderId="1" xfId="3" applyNumberFormat="1" applyFont="1" applyFill="1" applyBorder="1" applyAlignment="1">
      <alignment horizontal="center" vertical="center" wrapText="1"/>
    </xf>
    <xf numFmtId="1" fontId="5" fillId="4" borderId="5" xfId="0" applyNumberFormat="1" applyFont="1" applyFill="1" applyBorder="1" applyAlignment="1">
      <alignment horizontal="center" vertical="center" wrapText="1"/>
    </xf>
    <xf numFmtId="171" fontId="8" fillId="4" borderId="5" xfId="3" applyNumberFormat="1" applyFont="1" applyFill="1" applyBorder="1" applyAlignment="1">
      <alignment horizontal="center" vertical="center" wrapText="1"/>
    </xf>
    <xf numFmtId="171" fontId="8" fillId="4" borderId="1" xfId="3" applyNumberFormat="1" applyFont="1" applyFill="1" applyBorder="1" applyAlignment="1">
      <alignment horizontal="center" vertical="center" wrapText="1"/>
    </xf>
    <xf numFmtId="0" fontId="10" fillId="4" borderId="0" xfId="0" applyFont="1" applyFill="1"/>
    <xf numFmtId="1" fontId="10" fillId="4" borderId="0" xfId="0" applyNumberFormat="1" applyFont="1" applyFill="1"/>
    <xf numFmtId="43" fontId="11" fillId="4" borderId="5" xfId="3" applyFont="1" applyFill="1" applyBorder="1" applyAlignment="1">
      <alignment horizontal="center" vertical="center" wrapText="1"/>
    </xf>
    <xf numFmtId="0" fontId="12" fillId="4" borderId="0" xfId="0" applyFont="1" applyFill="1"/>
    <xf numFmtId="171" fontId="0" fillId="0" borderId="0" xfId="3" applyNumberFormat="1" applyFont="1"/>
    <xf numFmtId="0" fontId="12" fillId="0" borderId="1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1" fontId="16" fillId="0" borderId="1" xfId="0" applyNumberFormat="1" applyFont="1" applyBorder="1" applyAlignment="1">
      <alignment horizontal="center"/>
    </xf>
    <xf numFmtId="43" fontId="16" fillId="0" borderId="1" xfId="0" applyNumberFormat="1" applyFont="1" applyBorder="1" applyAlignment="1">
      <alignment horizontal="center" vertical="center" wrapText="1"/>
    </xf>
    <xf numFmtId="1" fontId="17" fillId="0" borderId="1" xfId="0" applyNumberFormat="1" applyFont="1" applyBorder="1" applyAlignment="1">
      <alignment horizontal="center"/>
    </xf>
    <xf numFmtId="43" fontId="17" fillId="0" borderId="1" xfId="0" applyNumberFormat="1" applyFont="1" applyBorder="1" applyAlignment="1">
      <alignment horizontal="center" vertical="center" wrapText="1"/>
    </xf>
    <xf numFmtId="1" fontId="12" fillId="0" borderId="1" xfId="0" applyNumberFormat="1" applyFont="1" applyBorder="1" applyAlignment="1">
      <alignment horizontal="center"/>
    </xf>
    <xf numFmtId="43" fontId="12" fillId="0" borderId="1" xfId="3" applyFont="1" applyBorder="1"/>
    <xf numFmtId="43" fontId="12" fillId="0" borderId="1" xfId="0" applyNumberFormat="1" applyFont="1" applyBorder="1"/>
  </cellXfs>
  <cellStyles count="4">
    <cellStyle name="Comma" xfId="3" builtinId="3"/>
    <cellStyle name="Comma 2" xfId="1" xr:uid="{00000000-0005-0000-0000-000001000000}"/>
    <cellStyle name="Normal" xfId="0" builtinId="0"/>
    <cellStyle name="Normal 2" xfId="2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87923</xdr:rowOff>
    </xdr:from>
    <xdr:to>
      <xdr:col>15</xdr:col>
      <xdr:colOff>51836</xdr:colOff>
      <xdr:row>38</xdr:row>
      <xdr:rowOff>50775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915E884-90FB-F4AB-3BC2-EE5E1B73A9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93423"/>
          <a:ext cx="9173855" cy="682085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27</xdr:col>
      <xdr:colOff>46214</xdr:colOff>
      <xdr:row>22</xdr:row>
      <xdr:rowOff>85528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4B34801-E918-943A-AF18-8F346EA532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594866" cy="452500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314325</xdr:colOff>
      <xdr:row>1</xdr:row>
      <xdr:rowOff>161925</xdr:rowOff>
    </xdr:from>
    <xdr:to>
      <xdr:col>11</xdr:col>
      <xdr:colOff>552450</xdr:colOff>
      <xdr:row>19</xdr:row>
      <xdr:rowOff>133350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33525" y="352425"/>
          <a:ext cx="5724525" cy="34004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96"/>
  <sheetViews>
    <sheetView tabSelected="1" topLeftCell="A13" zoomScale="130" zoomScaleNormal="130" workbookViewId="0">
      <selection activeCell="J4" sqref="J4"/>
    </sheetView>
  </sheetViews>
  <sheetFormatPr defaultRowHeight="15" x14ac:dyDescent="0.25"/>
  <cols>
    <col min="1" max="1" width="4.28515625" style="6" customWidth="1"/>
    <col min="2" max="2" width="5.5703125" customWidth="1"/>
    <col min="3" max="3" width="4.140625" customWidth="1"/>
    <col min="4" max="4" width="6.42578125" customWidth="1"/>
    <col min="5" max="5" width="7.140625" customWidth="1"/>
    <col min="6" max="6" width="6.85546875" customWidth="1"/>
    <col min="7" max="7" width="6.5703125" customWidth="1"/>
    <col min="8" max="8" width="6" customWidth="1"/>
    <col min="9" max="9" width="7.28515625" style="42" customWidth="1"/>
    <col min="10" max="10" width="12.42578125" style="42" customWidth="1"/>
    <col min="11" max="11" width="11.140625" style="42" customWidth="1"/>
    <col min="12" max="12" width="11.42578125" style="42" customWidth="1"/>
    <col min="13" max="13" width="6.7109375" style="26" customWidth="1"/>
    <col min="15" max="15" width="19.42578125" customWidth="1"/>
    <col min="18" max="19" width="13.140625" bestFit="1" customWidth="1"/>
    <col min="20" max="20" width="10.5703125" customWidth="1"/>
    <col min="21" max="21" width="11.85546875" customWidth="1"/>
  </cols>
  <sheetData>
    <row r="1" spans="1:21" ht="60" customHeight="1" x14ac:dyDescent="0.25">
      <c r="A1" s="4" t="s">
        <v>0</v>
      </c>
      <c r="B1" s="5" t="s">
        <v>4</v>
      </c>
      <c r="C1" s="5" t="s">
        <v>1</v>
      </c>
      <c r="D1" s="5" t="s">
        <v>13</v>
      </c>
      <c r="E1" s="9" t="s">
        <v>15</v>
      </c>
      <c r="F1" s="10" t="s">
        <v>31</v>
      </c>
      <c r="G1" s="10" t="s">
        <v>5</v>
      </c>
      <c r="H1" s="5" t="s">
        <v>2</v>
      </c>
      <c r="I1" s="4" t="s">
        <v>8</v>
      </c>
      <c r="J1" s="4" t="s">
        <v>9</v>
      </c>
      <c r="K1" s="4" t="s">
        <v>10</v>
      </c>
      <c r="L1" s="4" t="s">
        <v>11</v>
      </c>
      <c r="M1" s="5" t="s">
        <v>12</v>
      </c>
    </row>
    <row r="2" spans="1:21" x14ac:dyDescent="0.25">
      <c r="A2" s="17">
        <v>1</v>
      </c>
      <c r="B2" s="14">
        <v>1</v>
      </c>
      <c r="C2" s="15">
        <v>1</v>
      </c>
      <c r="D2" s="14" t="s">
        <v>6</v>
      </c>
      <c r="E2" s="18">
        <v>589</v>
      </c>
      <c r="F2" s="18">
        <v>113</v>
      </c>
      <c r="G2" s="18">
        <f>E2+F2</f>
        <v>702</v>
      </c>
      <c r="H2" s="19">
        <f t="shared" ref="H2:H28" si="0">G2*1.1</f>
        <v>772.2</v>
      </c>
      <c r="I2" s="37">
        <v>5400</v>
      </c>
      <c r="J2" s="38">
        <f>G2*I2</f>
        <v>3790800</v>
      </c>
      <c r="K2" s="38">
        <f>J2*0.95</f>
        <v>3601260</v>
      </c>
      <c r="L2" s="38">
        <f>J2*0.8</f>
        <v>3032640</v>
      </c>
      <c r="M2" s="20">
        <f>MROUND((J2*0.025/12),500)</f>
        <v>8000</v>
      </c>
      <c r="P2">
        <f>G2*1.4</f>
        <v>982.8</v>
      </c>
      <c r="Q2">
        <f>P2*4000</f>
        <v>3931200</v>
      </c>
      <c r="R2" s="11">
        <f>Q2/G2</f>
        <v>5600</v>
      </c>
      <c r="S2" s="11"/>
      <c r="T2" s="3"/>
      <c r="U2" s="3"/>
    </row>
    <row r="3" spans="1:21" x14ac:dyDescent="0.25">
      <c r="A3" s="17">
        <v>2</v>
      </c>
      <c r="B3" s="16">
        <v>2</v>
      </c>
      <c r="C3" s="15">
        <v>1</v>
      </c>
      <c r="D3" s="14" t="s">
        <v>6</v>
      </c>
      <c r="E3" s="18">
        <v>633</v>
      </c>
      <c r="F3" s="18">
        <v>164</v>
      </c>
      <c r="G3" s="18">
        <f t="shared" ref="G3:G28" si="1">E3+F3</f>
        <v>797</v>
      </c>
      <c r="H3" s="19">
        <f t="shared" si="0"/>
        <v>876.7</v>
      </c>
      <c r="I3" s="37">
        <v>5400</v>
      </c>
      <c r="J3" s="38">
        <f t="shared" ref="J3:J20" si="2">G3*I3</f>
        <v>4303800</v>
      </c>
      <c r="K3" s="38">
        <f t="shared" ref="K3:K20" si="3">J3*0.95</f>
        <v>4088610</v>
      </c>
      <c r="L3" s="38">
        <f t="shared" ref="L3:L20" si="4">J3*0.8</f>
        <v>3443040</v>
      </c>
      <c r="M3" s="20">
        <f t="shared" ref="M3:M20" si="5">MROUND((J3*0.025/12),500)</f>
        <v>9000</v>
      </c>
    </row>
    <row r="4" spans="1:21" x14ac:dyDescent="0.25">
      <c r="A4" s="17">
        <v>3</v>
      </c>
      <c r="B4" s="14">
        <v>3</v>
      </c>
      <c r="C4" s="15">
        <v>1</v>
      </c>
      <c r="D4" s="14" t="s">
        <v>28</v>
      </c>
      <c r="E4" s="18">
        <v>1134</v>
      </c>
      <c r="F4" s="18">
        <v>124</v>
      </c>
      <c r="G4" s="18">
        <f t="shared" si="1"/>
        <v>1258</v>
      </c>
      <c r="H4" s="19">
        <f t="shared" si="0"/>
        <v>1383.8000000000002</v>
      </c>
      <c r="I4" s="37">
        <v>5400</v>
      </c>
      <c r="J4" s="38">
        <f t="shared" si="2"/>
        <v>6793200</v>
      </c>
      <c r="K4" s="38">
        <f t="shared" si="3"/>
        <v>6453540</v>
      </c>
      <c r="L4" s="38">
        <f t="shared" si="4"/>
        <v>5434560</v>
      </c>
      <c r="M4" s="20">
        <f t="shared" si="5"/>
        <v>14000</v>
      </c>
      <c r="P4">
        <f>H2*4000</f>
        <v>3088800</v>
      </c>
    </row>
    <row r="5" spans="1:21" x14ac:dyDescent="0.25">
      <c r="A5" s="17">
        <v>4</v>
      </c>
      <c r="B5" s="14">
        <v>5</v>
      </c>
      <c r="C5" s="15">
        <v>2</v>
      </c>
      <c r="D5" s="14" t="s">
        <v>6</v>
      </c>
      <c r="E5" s="18">
        <v>589</v>
      </c>
      <c r="F5" s="18">
        <v>113</v>
      </c>
      <c r="G5" s="18">
        <f t="shared" si="1"/>
        <v>702</v>
      </c>
      <c r="H5" s="19">
        <f t="shared" si="0"/>
        <v>772.2</v>
      </c>
      <c r="I5" s="37">
        <v>5400</v>
      </c>
      <c r="J5" s="38">
        <f t="shared" si="2"/>
        <v>3790800</v>
      </c>
      <c r="K5" s="38">
        <f t="shared" si="3"/>
        <v>3601260</v>
      </c>
      <c r="L5" s="38">
        <f t="shared" si="4"/>
        <v>3032640</v>
      </c>
      <c r="M5" s="20">
        <f t="shared" si="5"/>
        <v>8000</v>
      </c>
      <c r="P5">
        <f>P4/G2</f>
        <v>4400</v>
      </c>
    </row>
    <row r="6" spans="1:21" x14ac:dyDescent="0.25">
      <c r="A6" s="17">
        <v>5</v>
      </c>
      <c r="B6" s="14">
        <v>6</v>
      </c>
      <c r="C6" s="15">
        <v>2</v>
      </c>
      <c r="D6" s="14" t="s">
        <v>6</v>
      </c>
      <c r="E6" s="18">
        <v>633</v>
      </c>
      <c r="F6" s="18">
        <v>164</v>
      </c>
      <c r="G6" s="18">
        <f t="shared" si="1"/>
        <v>797</v>
      </c>
      <c r="H6" s="19">
        <f t="shared" si="0"/>
        <v>876.7</v>
      </c>
      <c r="I6" s="37">
        <v>5400</v>
      </c>
      <c r="J6" s="38">
        <f t="shared" si="2"/>
        <v>4303800</v>
      </c>
      <c r="K6" s="38">
        <f t="shared" si="3"/>
        <v>4088610</v>
      </c>
      <c r="L6" s="38">
        <f t="shared" si="4"/>
        <v>3443040</v>
      </c>
      <c r="M6" s="20">
        <f t="shared" si="5"/>
        <v>9000</v>
      </c>
    </row>
    <row r="7" spans="1:21" x14ac:dyDescent="0.25">
      <c r="A7" s="17">
        <v>6</v>
      </c>
      <c r="B7" s="16">
        <v>7</v>
      </c>
      <c r="C7" s="15">
        <v>2</v>
      </c>
      <c r="D7" s="14" t="s">
        <v>6</v>
      </c>
      <c r="E7" s="18">
        <v>567</v>
      </c>
      <c r="F7" s="18">
        <v>62</v>
      </c>
      <c r="G7" s="18">
        <f t="shared" si="1"/>
        <v>629</v>
      </c>
      <c r="H7" s="19">
        <f t="shared" si="0"/>
        <v>691.90000000000009</v>
      </c>
      <c r="I7" s="37">
        <v>5400</v>
      </c>
      <c r="J7" s="38">
        <f t="shared" si="2"/>
        <v>3396600</v>
      </c>
      <c r="K7" s="38">
        <f t="shared" si="3"/>
        <v>3226770</v>
      </c>
      <c r="L7" s="38">
        <f t="shared" si="4"/>
        <v>2717280</v>
      </c>
      <c r="M7" s="20">
        <f t="shared" si="5"/>
        <v>7000</v>
      </c>
    </row>
    <row r="8" spans="1:21" x14ac:dyDescent="0.25">
      <c r="A8" s="17">
        <v>7</v>
      </c>
      <c r="B8" s="16">
        <v>8</v>
      </c>
      <c r="C8" s="15">
        <v>2</v>
      </c>
      <c r="D8" s="14" t="s">
        <v>6</v>
      </c>
      <c r="E8" s="18">
        <v>567</v>
      </c>
      <c r="F8" s="18">
        <v>62</v>
      </c>
      <c r="G8" s="18">
        <f t="shared" si="1"/>
        <v>629</v>
      </c>
      <c r="H8" s="19">
        <f t="shared" si="0"/>
        <v>691.90000000000009</v>
      </c>
      <c r="I8" s="37">
        <v>5400</v>
      </c>
      <c r="J8" s="38">
        <f t="shared" si="2"/>
        <v>3396600</v>
      </c>
      <c r="K8" s="38">
        <f t="shared" si="3"/>
        <v>3226770</v>
      </c>
      <c r="L8" s="38">
        <f t="shared" si="4"/>
        <v>2717280</v>
      </c>
      <c r="M8" s="20">
        <f t="shared" si="5"/>
        <v>7000</v>
      </c>
    </row>
    <row r="9" spans="1:21" x14ac:dyDescent="0.25">
      <c r="A9" s="17">
        <v>8</v>
      </c>
      <c r="B9" s="16">
        <v>9</v>
      </c>
      <c r="C9" s="15">
        <v>3</v>
      </c>
      <c r="D9" s="14" t="s">
        <v>6</v>
      </c>
      <c r="E9" s="18">
        <v>589</v>
      </c>
      <c r="F9" s="18">
        <v>113</v>
      </c>
      <c r="G9" s="18">
        <f t="shared" si="1"/>
        <v>702</v>
      </c>
      <c r="H9" s="19">
        <f t="shared" si="0"/>
        <v>772.2</v>
      </c>
      <c r="I9" s="37">
        <v>5400</v>
      </c>
      <c r="J9" s="38">
        <f t="shared" si="2"/>
        <v>3790800</v>
      </c>
      <c r="K9" s="38">
        <f t="shared" si="3"/>
        <v>3601260</v>
      </c>
      <c r="L9" s="38">
        <f t="shared" si="4"/>
        <v>3032640</v>
      </c>
      <c r="M9" s="20">
        <f t="shared" si="5"/>
        <v>8000</v>
      </c>
    </row>
    <row r="10" spans="1:21" x14ac:dyDescent="0.25">
      <c r="A10" s="17">
        <v>9</v>
      </c>
      <c r="B10" s="16">
        <v>10</v>
      </c>
      <c r="C10" s="15">
        <v>3</v>
      </c>
      <c r="D10" s="14" t="s">
        <v>6</v>
      </c>
      <c r="E10" s="18">
        <v>633</v>
      </c>
      <c r="F10" s="18">
        <v>164</v>
      </c>
      <c r="G10" s="18">
        <f t="shared" si="1"/>
        <v>797</v>
      </c>
      <c r="H10" s="19">
        <f t="shared" si="0"/>
        <v>876.7</v>
      </c>
      <c r="I10" s="37">
        <v>5400</v>
      </c>
      <c r="J10" s="38">
        <f t="shared" si="2"/>
        <v>4303800</v>
      </c>
      <c r="K10" s="38">
        <f t="shared" si="3"/>
        <v>4088610</v>
      </c>
      <c r="L10" s="38">
        <f t="shared" si="4"/>
        <v>3443040</v>
      </c>
      <c r="M10" s="20">
        <f t="shared" si="5"/>
        <v>9000</v>
      </c>
    </row>
    <row r="11" spans="1:21" x14ac:dyDescent="0.25">
      <c r="A11" s="17">
        <v>10</v>
      </c>
      <c r="B11" s="16">
        <v>11</v>
      </c>
      <c r="C11" s="15">
        <v>3</v>
      </c>
      <c r="D11" s="14" t="s">
        <v>6</v>
      </c>
      <c r="E11" s="18">
        <v>567</v>
      </c>
      <c r="F11" s="18">
        <v>62</v>
      </c>
      <c r="G11" s="18">
        <f t="shared" si="1"/>
        <v>629</v>
      </c>
      <c r="H11" s="19">
        <f t="shared" si="0"/>
        <v>691.90000000000009</v>
      </c>
      <c r="I11" s="37">
        <v>5400</v>
      </c>
      <c r="J11" s="38">
        <f t="shared" si="2"/>
        <v>3396600</v>
      </c>
      <c r="K11" s="38">
        <f t="shared" si="3"/>
        <v>3226770</v>
      </c>
      <c r="L11" s="38">
        <f t="shared" si="4"/>
        <v>2717280</v>
      </c>
      <c r="M11" s="20">
        <f t="shared" si="5"/>
        <v>7000</v>
      </c>
    </row>
    <row r="12" spans="1:21" x14ac:dyDescent="0.25">
      <c r="A12" s="17">
        <v>11</v>
      </c>
      <c r="B12" s="16">
        <v>12</v>
      </c>
      <c r="C12" s="15">
        <v>3</v>
      </c>
      <c r="D12" s="14" t="s">
        <v>6</v>
      </c>
      <c r="E12" s="18">
        <v>567</v>
      </c>
      <c r="F12" s="18">
        <v>62</v>
      </c>
      <c r="G12" s="18">
        <f t="shared" si="1"/>
        <v>629</v>
      </c>
      <c r="H12" s="19">
        <f t="shared" si="0"/>
        <v>691.90000000000009</v>
      </c>
      <c r="I12" s="37">
        <v>5400</v>
      </c>
      <c r="J12" s="38">
        <f t="shared" si="2"/>
        <v>3396600</v>
      </c>
      <c r="K12" s="38">
        <f t="shared" si="3"/>
        <v>3226770</v>
      </c>
      <c r="L12" s="38">
        <f t="shared" si="4"/>
        <v>2717280</v>
      </c>
      <c r="M12" s="20">
        <f t="shared" si="5"/>
        <v>7000</v>
      </c>
    </row>
    <row r="13" spans="1:21" x14ac:dyDescent="0.25">
      <c r="A13" s="17">
        <v>12</v>
      </c>
      <c r="B13" s="16">
        <v>13</v>
      </c>
      <c r="C13" s="15">
        <v>4</v>
      </c>
      <c r="D13" s="14" t="s">
        <v>6</v>
      </c>
      <c r="E13" s="18">
        <v>589</v>
      </c>
      <c r="F13" s="18">
        <v>113</v>
      </c>
      <c r="G13" s="18">
        <f t="shared" si="1"/>
        <v>702</v>
      </c>
      <c r="H13" s="19">
        <f t="shared" si="0"/>
        <v>772.2</v>
      </c>
      <c r="I13" s="37">
        <v>5400</v>
      </c>
      <c r="J13" s="38">
        <f t="shared" si="2"/>
        <v>3790800</v>
      </c>
      <c r="K13" s="38">
        <f t="shared" si="3"/>
        <v>3601260</v>
      </c>
      <c r="L13" s="38">
        <f t="shared" si="4"/>
        <v>3032640</v>
      </c>
      <c r="M13" s="20">
        <f t="shared" si="5"/>
        <v>8000</v>
      </c>
    </row>
    <row r="14" spans="1:21" x14ac:dyDescent="0.25">
      <c r="A14" s="17">
        <v>13</v>
      </c>
      <c r="B14" s="16">
        <v>14</v>
      </c>
      <c r="C14" s="15">
        <v>4</v>
      </c>
      <c r="D14" s="14" t="s">
        <v>6</v>
      </c>
      <c r="E14" s="18">
        <v>633</v>
      </c>
      <c r="F14" s="18">
        <v>164</v>
      </c>
      <c r="G14" s="18">
        <f t="shared" si="1"/>
        <v>797</v>
      </c>
      <c r="H14" s="19">
        <f t="shared" si="0"/>
        <v>876.7</v>
      </c>
      <c r="I14" s="37">
        <v>5400</v>
      </c>
      <c r="J14" s="38">
        <f t="shared" si="2"/>
        <v>4303800</v>
      </c>
      <c r="K14" s="38">
        <f t="shared" si="3"/>
        <v>4088610</v>
      </c>
      <c r="L14" s="38">
        <f t="shared" si="4"/>
        <v>3443040</v>
      </c>
      <c r="M14" s="20">
        <f t="shared" si="5"/>
        <v>9000</v>
      </c>
    </row>
    <row r="15" spans="1:21" x14ac:dyDescent="0.25">
      <c r="A15" s="17">
        <v>14</v>
      </c>
      <c r="B15" s="16">
        <v>15</v>
      </c>
      <c r="C15" s="15">
        <v>4</v>
      </c>
      <c r="D15" s="14" t="s">
        <v>6</v>
      </c>
      <c r="E15" s="18">
        <v>567</v>
      </c>
      <c r="F15" s="18">
        <v>62</v>
      </c>
      <c r="G15" s="18">
        <f t="shared" si="1"/>
        <v>629</v>
      </c>
      <c r="H15" s="19">
        <f t="shared" si="0"/>
        <v>691.90000000000009</v>
      </c>
      <c r="I15" s="37">
        <v>5400</v>
      </c>
      <c r="J15" s="38">
        <f t="shared" si="2"/>
        <v>3396600</v>
      </c>
      <c r="K15" s="38">
        <f t="shared" si="3"/>
        <v>3226770</v>
      </c>
      <c r="L15" s="38">
        <f t="shared" si="4"/>
        <v>2717280</v>
      </c>
      <c r="M15" s="20">
        <f t="shared" si="5"/>
        <v>7000</v>
      </c>
    </row>
    <row r="16" spans="1:21" x14ac:dyDescent="0.25">
      <c r="A16" s="17">
        <v>15</v>
      </c>
      <c r="B16" s="16">
        <v>16</v>
      </c>
      <c r="C16" s="15">
        <v>4</v>
      </c>
      <c r="D16" s="14" t="s">
        <v>6</v>
      </c>
      <c r="E16" s="18">
        <v>567</v>
      </c>
      <c r="F16" s="18">
        <v>62</v>
      </c>
      <c r="G16" s="18">
        <f t="shared" si="1"/>
        <v>629</v>
      </c>
      <c r="H16" s="19">
        <f t="shared" si="0"/>
        <v>691.90000000000009</v>
      </c>
      <c r="I16" s="37">
        <v>5400</v>
      </c>
      <c r="J16" s="38">
        <f t="shared" si="2"/>
        <v>3396600</v>
      </c>
      <c r="K16" s="38">
        <f t="shared" si="3"/>
        <v>3226770</v>
      </c>
      <c r="L16" s="38">
        <f t="shared" si="4"/>
        <v>2717280</v>
      </c>
      <c r="M16" s="20">
        <f t="shared" si="5"/>
        <v>7000</v>
      </c>
    </row>
    <row r="17" spans="1:15" x14ac:dyDescent="0.25">
      <c r="A17" s="17">
        <v>16</v>
      </c>
      <c r="B17" s="16">
        <v>17</v>
      </c>
      <c r="C17" s="15">
        <v>5</v>
      </c>
      <c r="D17" s="14" t="s">
        <v>6</v>
      </c>
      <c r="E17" s="18">
        <v>589</v>
      </c>
      <c r="F17" s="18">
        <v>113</v>
      </c>
      <c r="G17" s="18">
        <f t="shared" si="1"/>
        <v>702</v>
      </c>
      <c r="H17" s="19">
        <f t="shared" si="0"/>
        <v>772.2</v>
      </c>
      <c r="I17" s="37">
        <v>5400</v>
      </c>
      <c r="J17" s="38">
        <f t="shared" si="2"/>
        <v>3790800</v>
      </c>
      <c r="K17" s="38">
        <f t="shared" si="3"/>
        <v>3601260</v>
      </c>
      <c r="L17" s="38">
        <f t="shared" si="4"/>
        <v>3032640</v>
      </c>
      <c r="M17" s="20">
        <f t="shared" si="5"/>
        <v>8000</v>
      </c>
    </row>
    <row r="18" spans="1:15" x14ac:dyDescent="0.25">
      <c r="A18" s="17">
        <v>17</v>
      </c>
      <c r="B18" s="16">
        <v>18</v>
      </c>
      <c r="C18" s="15">
        <v>5</v>
      </c>
      <c r="D18" s="14" t="s">
        <v>6</v>
      </c>
      <c r="E18" s="18">
        <v>633</v>
      </c>
      <c r="F18" s="18">
        <v>164</v>
      </c>
      <c r="G18" s="18">
        <f t="shared" si="1"/>
        <v>797</v>
      </c>
      <c r="H18" s="19">
        <f t="shared" si="0"/>
        <v>876.7</v>
      </c>
      <c r="I18" s="37">
        <v>5400</v>
      </c>
      <c r="J18" s="38">
        <f t="shared" si="2"/>
        <v>4303800</v>
      </c>
      <c r="K18" s="38">
        <f t="shared" si="3"/>
        <v>4088610</v>
      </c>
      <c r="L18" s="38">
        <f t="shared" si="4"/>
        <v>3443040</v>
      </c>
      <c r="M18" s="20">
        <f t="shared" si="5"/>
        <v>9000</v>
      </c>
    </row>
    <row r="19" spans="1:15" x14ac:dyDescent="0.25">
      <c r="A19" s="17">
        <v>18</v>
      </c>
      <c r="B19" s="16">
        <v>19</v>
      </c>
      <c r="C19" s="15">
        <v>5</v>
      </c>
      <c r="D19" s="14" t="s">
        <v>6</v>
      </c>
      <c r="E19" s="18">
        <v>567</v>
      </c>
      <c r="F19" s="18">
        <v>62</v>
      </c>
      <c r="G19" s="18">
        <f t="shared" si="1"/>
        <v>629</v>
      </c>
      <c r="H19" s="19">
        <f t="shared" si="0"/>
        <v>691.90000000000009</v>
      </c>
      <c r="I19" s="37">
        <v>5400</v>
      </c>
      <c r="J19" s="38">
        <f t="shared" si="2"/>
        <v>3396600</v>
      </c>
      <c r="K19" s="38">
        <f t="shared" si="3"/>
        <v>3226770</v>
      </c>
      <c r="L19" s="38">
        <f t="shared" si="4"/>
        <v>2717280</v>
      </c>
      <c r="M19" s="20">
        <f t="shared" si="5"/>
        <v>7000</v>
      </c>
    </row>
    <row r="20" spans="1:15" x14ac:dyDescent="0.25">
      <c r="A20" s="17">
        <v>19</v>
      </c>
      <c r="B20" s="16">
        <v>20</v>
      </c>
      <c r="C20" s="15">
        <v>5</v>
      </c>
      <c r="D20" s="14" t="s">
        <v>6</v>
      </c>
      <c r="E20" s="18">
        <v>567</v>
      </c>
      <c r="F20" s="18">
        <v>62</v>
      </c>
      <c r="G20" s="18">
        <f t="shared" si="1"/>
        <v>629</v>
      </c>
      <c r="H20" s="19">
        <f t="shared" si="0"/>
        <v>691.90000000000009</v>
      </c>
      <c r="I20" s="37">
        <v>5400</v>
      </c>
      <c r="J20" s="38">
        <f t="shared" si="2"/>
        <v>3396600</v>
      </c>
      <c r="K20" s="38">
        <f t="shared" si="3"/>
        <v>3226770</v>
      </c>
      <c r="L20" s="38">
        <f t="shared" si="4"/>
        <v>2717280</v>
      </c>
      <c r="M20" s="20">
        <f t="shared" si="5"/>
        <v>7000</v>
      </c>
    </row>
    <row r="21" spans="1:15" x14ac:dyDescent="0.25">
      <c r="A21" s="17">
        <v>20</v>
      </c>
      <c r="B21" s="16">
        <v>21</v>
      </c>
      <c r="C21" s="15">
        <v>6</v>
      </c>
      <c r="D21" s="14" t="s">
        <v>6</v>
      </c>
      <c r="E21" s="18">
        <v>589</v>
      </c>
      <c r="F21" s="18">
        <v>113</v>
      </c>
      <c r="G21" s="18">
        <f t="shared" si="1"/>
        <v>702</v>
      </c>
      <c r="H21" s="19">
        <f t="shared" si="0"/>
        <v>772.2</v>
      </c>
      <c r="I21" s="37">
        <v>5400</v>
      </c>
      <c r="J21" s="38">
        <f t="shared" ref="J21:J28" si="6">G21*I21</f>
        <v>3790800</v>
      </c>
      <c r="K21" s="38">
        <f t="shared" ref="K21:K28" si="7">J21*0.95</f>
        <v>3601260</v>
      </c>
      <c r="L21" s="38">
        <f t="shared" ref="L21:L28" si="8">J21*0.8</f>
        <v>3032640</v>
      </c>
      <c r="M21" s="20">
        <f t="shared" ref="M21:M28" si="9">MROUND((J21*0.025/12),500)</f>
        <v>8000</v>
      </c>
    </row>
    <row r="22" spans="1:15" x14ac:dyDescent="0.25">
      <c r="A22" s="17">
        <v>21</v>
      </c>
      <c r="B22" s="16">
        <v>22</v>
      </c>
      <c r="C22" s="15">
        <v>6</v>
      </c>
      <c r="D22" s="14" t="s">
        <v>6</v>
      </c>
      <c r="E22" s="18">
        <v>633</v>
      </c>
      <c r="F22" s="18">
        <v>164</v>
      </c>
      <c r="G22" s="18">
        <f t="shared" si="1"/>
        <v>797</v>
      </c>
      <c r="H22" s="19">
        <f t="shared" si="0"/>
        <v>876.7</v>
      </c>
      <c r="I22" s="37">
        <v>5400</v>
      </c>
      <c r="J22" s="38">
        <f t="shared" si="6"/>
        <v>4303800</v>
      </c>
      <c r="K22" s="38">
        <f t="shared" si="7"/>
        <v>4088610</v>
      </c>
      <c r="L22" s="38">
        <f t="shared" si="8"/>
        <v>3443040</v>
      </c>
      <c r="M22" s="20">
        <f t="shared" si="9"/>
        <v>9000</v>
      </c>
    </row>
    <row r="23" spans="1:15" x14ac:dyDescent="0.25">
      <c r="A23" s="17">
        <v>22</v>
      </c>
      <c r="B23" s="16">
        <v>23</v>
      </c>
      <c r="C23" s="15">
        <v>6</v>
      </c>
      <c r="D23" s="14" t="s">
        <v>6</v>
      </c>
      <c r="E23" s="18">
        <v>567</v>
      </c>
      <c r="F23" s="18">
        <v>62</v>
      </c>
      <c r="G23" s="18">
        <f t="shared" si="1"/>
        <v>629</v>
      </c>
      <c r="H23" s="19">
        <f t="shared" si="0"/>
        <v>691.90000000000009</v>
      </c>
      <c r="I23" s="37">
        <v>5400</v>
      </c>
      <c r="J23" s="38">
        <f t="shared" si="6"/>
        <v>3396600</v>
      </c>
      <c r="K23" s="38">
        <f t="shared" si="7"/>
        <v>3226770</v>
      </c>
      <c r="L23" s="38">
        <f t="shared" si="8"/>
        <v>2717280</v>
      </c>
      <c r="M23" s="20">
        <f t="shared" si="9"/>
        <v>7000</v>
      </c>
    </row>
    <row r="24" spans="1:15" x14ac:dyDescent="0.25">
      <c r="A24" s="17">
        <v>23</v>
      </c>
      <c r="B24" s="16">
        <v>24</v>
      </c>
      <c r="C24" s="15">
        <v>6</v>
      </c>
      <c r="D24" s="14" t="s">
        <v>6</v>
      </c>
      <c r="E24" s="18">
        <v>567</v>
      </c>
      <c r="F24" s="18">
        <v>62</v>
      </c>
      <c r="G24" s="18">
        <f t="shared" si="1"/>
        <v>629</v>
      </c>
      <c r="H24" s="19">
        <f t="shared" si="0"/>
        <v>691.90000000000009</v>
      </c>
      <c r="I24" s="37">
        <v>5400</v>
      </c>
      <c r="J24" s="38">
        <f t="shared" si="6"/>
        <v>3396600</v>
      </c>
      <c r="K24" s="38">
        <f t="shared" si="7"/>
        <v>3226770</v>
      </c>
      <c r="L24" s="38">
        <f t="shared" si="8"/>
        <v>2717280</v>
      </c>
      <c r="M24" s="20">
        <f t="shared" si="9"/>
        <v>7000</v>
      </c>
    </row>
    <row r="25" spans="1:15" x14ac:dyDescent="0.25">
      <c r="A25" s="17">
        <v>24</v>
      </c>
      <c r="B25" s="16">
        <v>25</v>
      </c>
      <c r="C25" s="15">
        <v>7</v>
      </c>
      <c r="D25" s="14" t="s">
        <v>6</v>
      </c>
      <c r="E25" s="18">
        <v>589</v>
      </c>
      <c r="F25" s="18">
        <v>113</v>
      </c>
      <c r="G25" s="18">
        <f t="shared" si="1"/>
        <v>702</v>
      </c>
      <c r="H25" s="19">
        <f t="shared" si="0"/>
        <v>772.2</v>
      </c>
      <c r="I25" s="37">
        <v>5400</v>
      </c>
      <c r="J25" s="38">
        <f t="shared" si="6"/>
        <v>3790800</v>
      </c>
      <c r="K25" s="38">
        <f t="shared" si="7"/>
        <v>3601260</v>
      </c>
      <c r="L25" s="38">
        <f t="shared" si="8"/>
        <v>3032640</v>
      </c>
      <c r="M25" s="20">
        <f t="shared" si="9"/>
        <v>8000</v>
      </c>
    </row>
    <row r="26" spans="1:15" x14ac:dyDescent="0.25">
      <c r="A26" s="17">
        <v>25</v>
      </c>
      <c r="B26" s="16">
        <v>26</v>
      </c>
      <c r="C26" s="15">
        <v>7</v>
      </c>
      <c r="D26" s="14" t="s">
        <v>6</v>
      </c>
      <c r="E26" s="18">
        <v>633</v>
      </c>
      <c r="F26" s="18">
        <v>164</v>
      </c>
      <c r="G26" s="18">
        <f t="shared" si="1"/>
        <v>797</v>
      </c>
      <c r="H26" s="19">
        <f t="shared" si="0"/>
        <v>876.7</v>
      </c>
      <c r="I26" s="37">
        <v>5400</v>
      </c>
      <c r="J26" s="38">
        <f t="shared" si="6"/>
        <v>4303800</v>
      </c>
      <c r="K26" s="38">
        <f t="shared" si="7"/>
        <v>4088610</v>
      </c>
      <c r="L26" s="38">
        <f t="shared" si="8"/>
        <v>3443040</v>
      </c>
      <c r="M26" s="20">
        <f t="shared" si="9"/>
        <v>9000</v>
      </c>
    </row>
    <row r="27" spans="1:15" x14ac:dyDescent="0.25">
      <c r="A27" s="17">
        <v>26</v>
      </c>
      <c r="B27" s="16">
        <v>27</v>
      </c>
      <c r="C27" s="15">
        <v>7</v>
      </c>
      <c r="D27" s="14" t="s">
        <v>6</v>
      </c>
      <c r="E27" s="18">
        <v>567</v>
      </c>
      <c r="F27" s="18">
        <v>62</v>
      </c>
      <c r="G27" s="18">
        <f t="shared" si="1"/>
        <v>629</v>
      </c>
      <c r="H27" s="19">
        <f t="shared" si="0"/>
        <v>691.90000000000009</v>
      </c>
      <c r="I27" s="37">
        <v>5400</v>
      </c>
      <c r="J27" s="38">
        <f t="shared" si="6"/>
        <v>3396600</v>
      </c>
      <c r="K27" s="38">
        <f t="shared" si="7"/>
        <v>3226770</v>
      </c>
      <c r="L27" s="38">
        <f t="shared" si="8"/>
        <v>2717280</v>
      </c>
      <c r="M27" s="20">
        <f t="shared" si="9"/>
        <v>7000</v>
      </c>
    </row>
    <row r="28" spans="1:15" x14ac:dyDescent="0.25">
      <c r="A28" s="17">
        <v>27</v>
      </c>
      <c r="B28" s="16">
        <v>28</v>
      </c>
      <c r="C28" s="15">
        <v>7</v>
      </c>
      <c r="D28" s="14" t="s">
        <v>6</v>
      </c>
      <c r="E28" s="18">
        <v>567</v>
      </c>
      <c r="F28" s="18">
        <v>62</v>
      </c>
      <c r="G28" s="18">
        <f t="shared" si="1"/>
        <v>629</v>
      </c>
      <c r="H28" s="19">
        <f t="shared" si="0"/>
        <v>691.90000000000009</v>
      </c>
      <c r="I28" s="37">
        <v>5400</v>
      </c>
      <c r="J28" s="38">
        <f t="shared" si="6"/>
        <v>3396600</v>
      </c>
      <c r="K28" s="38">
        <f t="shared" si="7"/>
        <v>3226770</v>
      </c>
      <c r="L28" s="38">
        <f t="shared" si="8"/>
        <v>2717280</v>
      </c>
      <c r="M28" s="20">
        <f t="shared" si="9"/>
        <v>7000</v>
      </c>
    </row>
    <row r="29" spans="1:15" x14ac:dyDescent="0.25">
      <c r="A29" s="30" t="s">
        <v>3</v>
      </c>
      <c r="B29" s="30"/>
      <c r="C29" s="30"/>
      <c r="D29" s="30"/>
      <c r="E29" s="22">
        <f t="shared" ref="E29:H29" si="10">SUM(E2:E28)</f>
        <v>16492</v>
      </c>
      <c r="F29" s="22">
        <f t="shared" si="10"/>
        <v>2807</v>
      </c>
      <c r="G29" s="22">
        <f t="shared" si="10"/>
        <v>19299</v>
      </c>
      <c r="H29" s="22">
        <f t="shared" si="10"/>
        <v>21228.900000000009</v>
      </c>
      <c r="I29" s="39"/>
      <c r="J29" s="40">
        <f t="shared" ref="J29:L29" si="11">SUM(J2:J28)</f>
        <v>104214600</v>
      </c>
      <c r="K29" s="41">
        <f t="shared" si="11"/>
        <v>99003870</v>
      </c>
      <c r="L29" s="41">
        <f t="shared" si="11"/>
        <v>83371680</v>
      </c>
      <c r="M29" s="23"/>
    </row>
    <row r="30" spans="1:15" x14ac:dyDescent="0.25">
      <c r="O30" s="11">
        <f>H29*2300</f>
        <v>48826470.000000022</v>
      </c>
    </row>
    <row r="31" spans="1:15" x14ac:dyDescent="0.25">
      <c r="O31" s="46">
        <f>O30*51%</f>
        <v>24901499.70000001</v>
      </c>
    </row>
    <row r="34" spans="5:12" x14ac:dyDescent="0.25">
      <c r="F34" s="2"/>
    </row>
    <row r="36" spans="5:12" x14ac:dyDescent="0.25">
      <c r="I36" s="43"/>
    </row>
    <row r="38" spans="5:12" x14ac:dyDescent="0.25">
      <c r="H38" s="2"/>
    </row>
    <row r="39" spans="5:12" x14ac:dyDescent="0.25">
      <c r="F39" s="2"/>
    </row>
    <row r="40" spans="5:12" ht="16.5" x14ac:dyDescent="0.25">
      <c r="F40" s="2"/>
      <c r="J40" s="44"/>
    </row>
    <row r="41" spans="5:12" x14ac:dyDescent="0.25">
      <c r="F41" s="2"/>
    </row>
    <row r="43" spans="5:12" x14ac:dyDescent="0.25">
      <c r="E43" s="21"/>
      <c r="F43" s="2"/>
    </row>
    <row r="44" spans="5:12" x14ac:dyDescent="0.25">
      <c r="E44" s="21"/>
      <c r="F44" s="2"/>
      <c r="J44" s="45"/>
      <c r="K44" s="45"/>
      <c r="L44" s="45"/>
    </row>
    <row r="45" spans="5:12" x14ac:dyDescent="0.25">
      <c r="E45" s="21"/>
      <c r="F45" s="2"/>
    </row>
    <row r="46" spans="5:12" x14ac:dyDescent="0.25">
      <c r="E46" s="21"/>
      <c r="F46" s="2"/>
    </row>
    <row r="47" spans="5:12" x14ac:dyDescent="0.25">
      <c r="F47" s="2"/>
    </row>
    <row r="49" spans="6:8" x14ac:dyDescent="0.25">
      <c r="F49" s="2"/>
    </row>
    <row r="50" spans="6:8" x14ac:dyDescent="0.25">
      <c r="F50" s="2"/>
      <c r="H50" s="2"/>
    </row>
    <row r="51" spans="6:8" x14ac:dyDescent="0.25">
      <c r="F51" s="2"/>
    </row>
    <row r="54" spans="6:8" x14ac:dyDescent="0.25">
      <c r="G54" s="2"/>
    </row>
    <row r="55" spans="6:8" x14ac:dyDescent="0.25">
      <c r="G55" s="2"/>
    </row>
    <row r="56" spans="6:8" x14ac:dyDescent="0.25">
      <c r="G56" s="2"/>
    </row>
    <row r="57" spans="6:8" x14ac:dyDescent="0.25">
      <c r="G57" s="2"/>
    </row>
    <row r="58" spans="6:8" x14ac:dyDescent="0.25">
      <c r="G58" s="2"/>
    </row>
    <row r="61" spans="6:8" x14ac:dyDescent="0.25">
      <c r="G61" s="2"/>
    </row>
    <row r="87" spans="7:8" x14ac:dyDescent="0.25">
      <c r="G87">
        <v>3549.8</v>
      </c>
    </row>
    <row r="88" spans="7:8" x14ac:dyDescent="0.25">
      <c r="G88">
        <v>756.02</v>
      </c>
    </row>
    <row r="89" spans="7:8" x14ac:dyDescent="0.25">
      <c r="G89">
        <v>354.98</v>
      </c>
    </row>
    <row r="90" spans="7:8" x14ac:dyDescent="0.25">
      <c r="G90">
        <f>SUM(G87:G89)</f>
        <v>4660.7999999999993</v>
      </c>
    </row>
    <row r="93" spans="7:8" x14ac:dyDescent="0.25">
      <c r="G93">
        <v>16823</v>
      </c>
    </row>
    <row r="94" spans="7:8" x14ac:dyDescent="0.25">
      <c r="G94">
        <v>15550</v>
      </c>
    </row>
    <row r="95" spans="7:8" x14ac:dyDescent="0.25">
      <c r="G95">
        <v>16790</v>
      </c>
    </row>
    <row r="96" spans="7:8" x14ac:dyDescent="0.25">
      <c r="G96">
        <f>SUM(G93:G95)</f>
        <v>49163</v>
      </c>
      <c r="H96">
        <f>G96/10.764</f>
        <v>4567.3541434410999</v>
      </c>
    </row>
  </sheetData>
  <mergeCells count="1">
    <mergeCell ref="A29:D2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0FFDBD-1435-4E09-9E2C-BA87AF4B5E2B}">
  <dimension ref="B1:M6"/>
  <sheetViews>
    <sheetView zoomScale="130" zoomScaleNormal="130" workbookViewId="0">
      <selection activeCell="B1" sqref="B1:G6"/>
    </sheetView>
  </sheetViews>
  <sheetFormatPr defaultRowHeight="15" x14ac:dyDescent="0.25"/>
  <cols>
    <col min="3" max="3" width="12.140625" customWidth="1"/>
    <col min="4" max="4" width="14" customWidth="1"/>
    <col min="5" max="5" width="19.28515625" customWidth="1"/>
    <col min="6" max="6" width="17" customWidth="1"/>
    <col min="7" max="7" width="16.5703125" customWidth="1"/>
    <col min="9" max="9" width="16.28515625" bestFit="1" customWidth="1"/>
    <col min="11" max="11" width="19.85546875" customWidth="1"/>
    <col min="13" max="13" width="13.42578125" bestFit="1" customWidth="1"/>
  </cols>
  <sheetData>
    <row r="1" spans="2:13" x14ac:dyDescent="0.25">
      <c r="B1" s="26"/>
      <c r="C1" s="26"/>
      <c r="D1" s="26"/>
      <c r="E1" s="26"/>
      <c r="F1" s="26"/>
      <c r="G1" s="26"/>
    </row>
    <row r="2" spans="2:13" x14ac:dyDescent="0.25">
      <c r="B2" s="47"/>
      <c r="C2" s="47"/>
      <c r="D2" s="47"/>
      <c r="E2" s="47"/>
      <c r="F2" s="47"/>
      <c r="G2" s="47"/>
    </row>
    <row r="3" spans="2:13" x14ac:dyDescent="0.25">
      <c r="B3" s="48"/>
      <c r="C3" s="49"/>
      <c r="D3" s="49"/>
      <c r="E3" s="50"/>
      <c r="F3" s="50"/>
      <c r="G3" s="50"/>
      <c r="I3" s="2"/>
      <c r="J3" s="25"/>
      <c r="K3" s="25"/>
    </row>
    <row r="4" spans="2:13" ht="16.5" x14ac:dyDescent="0.3">
      <c r="B4" s="48"/>
      <c r="C4" s="51"/>
      <c r="D4" s="51"/>
      <c r="E4" s="52"/>
      <c r="F4" s="50"/>
      <c r="G4" s="52"/>
    </row>
    <row r="5" spans="2:13" ht="16.5" x14ac:dyDescent="0.3">
      <c r="B5" s="48"/>
      <c r="C5" s="51"/>
      <c r="D5" s="51"/>
      <c r="E5" s="52"/>
      <c r="F5" s="50"/>
      <c r="G5" s="52"/>
      <c r="I5" s="2"/>
      <c r="J5" s="25"/>
      <c r="K5" s="3"/>
      <c r="M5" s="3"/>
    </row>
    <row r="6" spans="2:13" x14ac:dyDescent="0.25">
      <c r="B6" s="47"/>
      <c r="C6" s="53"/>
      <c r="D6" s="53"/>
      <c r="E6" s="54"/>
      <c r="F6" s="55"/>
      <c r="G6" s="55"/>
      <c r="I6" s="24"/>
      <c r="K6" s="3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E7F525-CA40-4F07-9D9D-B21E96B50D60}">
  <dimension ref="Q12:Y39"/>
  <sheetViews>
    <sheetView topLeftCell="F14" zoomScale="130" zoomScaleNormal="130" workbookViewId="0">
      <selection activeCell="W13" sqref="W13:W39"/>
    </sheetView>
  </sheetViews>
  <sheetFormatPr defaultRowHeight="15" x14ac:dyDescent="0.25"/>
  <cols>
    <col min="16" max="16" width="6.85546875" customWidth="1"/>
  </cols>
  <sheetData>
    <row r="12" spans="17:25" x14ac:dyDescent="0.25">
      <c r="T12" s="29" t="s">
        <v>7</v>
      </c>
      <c r="U12" s="29"/>
      <c r="V12" s="29" t="s">
        <v>27</v>
      </c>
      <c r="Y12" t="s">
        <v>29</v>
      </c>
    </row>
    <row r="13" spans="17:25" x14ac:dyDescent="0.25">
      <c r="Q13" s="1" t="s">
        <v>21</v>
      </c>
      <c r="R13" s="36">
        <v>1</v>
      </c>
      <c r="S13" s="36" t="s">
        <v>6</v>
      </c>
      <c r="T13">
        <v>54.74</v>
      </c>
      <c r="U13" s="2">
        <f>T13*10.764</f>
        <v>589.22136</v>
      </c>
      <c r="V13">
        <v>10.52</v>
      </c>
      <c r="W13" s="2">
        <f t="shared" ref="W13:W39" si="0">V13*10.764</f>
        <v>113.23727999999998</v>
      </c>
      <c r="Y13">
        <f>T13+V13</f>
        <v>65.260000000000005</v>
      </c>
    </row>
    <row r="14" spans="17:25" x14ac:dyDescent="0.25">
      <c r="R14" s="36">
        <v>2</v>
      </c>
      <c r="S14" s="36" t="s">
        <v>6</v>
      </c>
      <c r="T14">
        <v>58.81</v>
      </c>
      <c r="U14" s="2">
        <f t="shared" ref="U14:U39" si="1">T14*10.764</f>
        <v>633.03084000000001</v>
      </c>
      <c r="V14">
        <v>15.25</v>
      </c>
      <c r="W14" s="2">
        <f t="shared" si="0"/>
        <v>164.15099999999998</v>
      </c>
      <c r="Y14">
        <f t="shared" ref="Y14:Y39" si="2">T14+V14</f>
        <v>74.06</v>
      </c>
    </row>
    <row r="15" spans="17:25" x14ac:dyDescent="0.25">
      <c r="R15" s="36">
        <v>3</v>
      </c>
      <c r="S15" s="36" t="s">
        <v>28</v>
      </c>
      <c r="T15">
        <v>105.32</v>
      </c>
      <c r="U15" s="2">
        <f t="shared" si="1"/>
        <v>1133.6644799999999</v>
      </c>
      <c r="V15">
        <v>11.52</v>
      </c>
      <c r="W15" s="2">
        <f t="shared" si="0"/>
        <v>124.00127999999999</v>
      </c>
      <c r="Y15">
        <f t="shared" si="2"/>
        <v>116.83999999999999</v>
      </c>
    </row>
    <row r="16" spans="17:25" x14ac:dyDescent="0.25">
      <c r="Q16" t="s">
        <v>22</v>
      </c>
      <c r="R16" s="36">
        <v>5</v>
      </c>
      <c r="S16" s="36" t="s">
        <v>6</v>
      </c>
      <c r="T16">
        <v>54.74</v>
      </c>
      <c r="U16" s="2">
        <f t="shared" si="1"/>
        <v>589.22136</v>
      </c>
      <c r="V16">
        <v>10.52</v>
      </c>
      <c r="W16" s="2">
        <f t="shared" si="0"/>
        <v>113.23727999999998</v>
      </c>
      <c r="Y16">
        <f t="shared" si="2"/>
        <v>65.260000000000005</v>
      </c>
    </row>
    <row r="17" spans="17:25" x14ac:dyDescent="0.25">
      <c r="R17" s="36">
        <v>6</v>
      </c>
      <c r="S17" s="36" t="s">
        <v>6</v>
      </c>
      <c r="T17">
        <v>58.81</v>
      </c>
      <c r="U17" s="2">
        <f t="shared" si="1"/>
        <v>633.03084000000001</v>
      </c>
      <c r="V17">
        <v>15.25</v>
      </c>
      <c r="W17" s="2">
        <f t="shared" si="0"/>
        <v>164.15099999999998</v>
      </c>
      <c r="Y17">
        <f t="shared" si="2"/>
        <v>74.06</v>
      </c>
    </row>
    <row r="18" spans="17:25" x14ac:dyDescent="0.25">
      <c r="R18" s="36">
        <v>7</v>
      </c>
      <c r="S18" s="36" t="s">
        <v>6</v>
      </c>
      <c r="T18">
        <v>52.66</v>
      </c>
      <c r="U18" s="2">
        <f t="shared" si="1"/>
        <v>566.83223999999996</v>
      </c>
      <c r="V18">
        <v>5.76</v>
      </c>
      <c r="W18" s="2">
        <f t="shared" si="0"/>
        <v>62.000639999999997</v>
      </c>
      <c r="Y18">
        <f t="shared" si="2"/>
        <v>58.419999999999995</v>
      </c>
    </row>
    <row r="19" spans="17:25" x14ac:dyDescent="0.25">
      <c r="R19" s="36">
        <v>8</v>
      </c>
      <c r="S19" s="36" t="s">
        <v>6</v>
      </c>
      <c r="T19">
        <v>52.66</v>
      </c>
      <c r="U19" s="2">
        <f t="shared" si="1"/>
        <v>566.83223999999996</v>
      </c>
      <c r="V19">
        <v>5.76</v>
      </c>
      <c r="W19" s="2">
        <f t="shared" si="0"/>
        <v>62.000639999999997</v>
      </c>
      <c r="Y19">
        <f t="shared" si="2"/>
        <v>58.419999999999995</v>
      </c>
    </row>
    <row r="20" spans="17:25" x14ac:dyDescent="0.25">
      <c r="Q20" t="s">
        <v>23</v>
      </c>
      <c r="R20" s="36">
        <v>9</v>
      </c>
      <c r="S20" s="36" t="s">
        <v>6</v>
      </c>
      <c r="T20">
        <v>54.74</v>
      </c>
      <c r="U20" s="2">
        <f t="shared" si="1"/>
        <v>589.22136</v>
      </c>
      <c r="V20">
        <v>10.52</v>
      </c>
      <c r="W20" s="2">
        <f t="shared" si="0"/>
        <v>113.23727999999998</v>
      </c>
      <c r="Y20">
        <f t="shared" si="2"/>
        <v>65.260000000000005</v>
      </c>
    </row>
    <row r="21" spans="17:25" x14ac:dyDescent="0.25">
      <c r="R21" s="36">
        <v>10</v>
      </c>
      <c r="S21" s="36" t="s">
        <v>6</v>
      </c>
      <c r="T21">
        <v>58.81</v>
      </c>
      <c r="U21" s="2">
        <f t="shared" si="1"/>
        <v>633.03084000000001</v>
      </c>
      <c r="V21">
        <v>15.25</v>
      </c>
      <c r="W21" s="2">
        <f t="shared" si="0"/>
        <v>164.15099999999998</v>
      </c>
      <c r="Y21">
        <f t="shared" si="2"/>
        <v>74.06</v>
      </c>
    </row>
    <row r="22" spans="17:25" x14ac:dyDescent="0.25">
      <c r="R22" s="36">
        <v>11</v>
      </c>
      <c r="S22" s="36" t="s">
        <v>6</v>
      </c>
      <c r="T22">
        <v>52.66</v>
      </c>
      <c r="U22" s="2">
        <f t="shared" si="1"/>
        <v>566.83223999999996</v>
      </c>
      <c r="V22">
        <v>5.76</v>
      </c>
      <c r="W22" s="2">
        <f t="shared" si="0"/>
        <v>62.000639999999997</v>
      </c>
      <c r="Y22">
        <f t="shared" si="2"/>
        <v>58.419999999999995</v>
      </c>
    </row>
    <row r="23" spans="17:25" x14ac:dyDescent="0.25">
      <c r="R23" s="36">
        <v>12</v>
      </c>
      <c r="S23" s="36" t="s">
        <v>6</v>
      </c>
      <c r="T23">
        <v>52.66</v>
      </c>
      <c r="U23" s="2">
        <f t="shared" si="1"/>
        <v>566.83223999999996</v>
      </c>
      <c r="V23">
        <v>5.76</v>
      </c>
      <c r="W23" s="2">
        <f t="shared" si="0"/>
        <v>62.000639999999997</v>
      </c>
      <c r="Y23">
        <f t="shared" si="2"/>
        <v>58.419999999999995</v>
      </c>
    </row>
    <row r="24" spans="17:25" x14ac:dyDescent="0.25">
      <c r="Q24" t="s">
        <v>24</v>
      </c>
      <c r="R24" s="36">
        <v>13</v>
      </c>
      <c r="S24" s="36" t="s">
        <v>6</v>
      </c>
      <c r="T24">
        <v>54.74</v>
      </c>
      <c r="U24" s="2">
        <f t="shared" si="1"/>
        <v>589.22136</v>
      </c>
      <c r="V24">
        <v>10.52</v>
      </c>
      <c r="W24" s="2">
        <f t="shared" si="0"/>
        <v>113.23727999999998</v>
      </c>
      <c r="Y24">
        <f t="shared" si="2"/>
        <v>65.260000000000005</v>
      </c>
    </row>
    <row r="25" spans="17:25" x14ac:dyDescent="0.25">
      <c r="R25" s="36">
        <v>14</v>
      </c>
      <c r="S25" s="36" t="s">
        <v>6</v>
      </c>
      <c r="T25">
        <v>58.81</v>
      </c>
      <c r="U25" s="2">
        <f t="shared" si="1"/>
        <v>633.03084000000001</v>
      </c>
      <c r="V25">
        <v>15.25</v>
      </c>
      <c r="W25" s="2">
        <f t="shared" si="0"/>
        <v>164.15099999999998</v>
      </c>
      <c r="Y25">
        <f t="shared" si="2"/>
        <v>74.06</v>
      </c>
    </row>
    <row r="26" spans="17:25" x14ac:dyDescent="0.25">
      <c r="R26" s="36">
        <v>15</v>
      </c>
      <c r="S26" s="36" t="s">
        <v>6</v>
      </c>
      <c r="T26">
        <v>52.66</v>
      </c>
      <c r="U26" s="2">
        <f t="shared" si="1"/>
        <v>566.83223999999996</v>
      </c>
      <c r="V26">
        <v>5.76</v>
      </c>
      <c r="W26" s="2">
        <f t="shared" si="0"/>
        <v>62.000639999999997</v>
      </c>
      <c r="Y26">
        <f t="shared" si="2"/>
        <v>58.419999999999995</v>
      </c>
    </row>
    <row r="27" spans="17:25" x14ac:dyDescent="0.25">
      <c r="R27" s="36">
        <v>16</v>
      </c>
      <c r="S27" s="36" t="s">
        <v>6</v>
      </c>
      <c r="T27">
        <v>52.66</v>
      </c>
      <c r="U27" s="2">
        <f t="shared" si="1"/>
        <v>566.83223999999996</v>
      </c>
      <c r="V27">
        <v>5.76</v>
      </c>
      <c r="W27" s="2">
        <f t="shared" si="0"/>
        <v>62.000639999999997</v>
      </c>
      <c r="Y27">
        <f t="shared" si="2"/>
        <v>58.419999999999995</v>
      </c>
    </row>
    <row r="28" spans="17:25" x14ac:dyDescent="0.25">
      <c r="Q28" t="s">
        <v>25</v>
      </c>
      <c r="R28" s="36">
        <v>17</v>
      </c>
      <c r="S28" s="36" t="s">
        <v>6</v>
      </c>
      <c r="T28">
        <v>54.74</v>
      </c>
      <c r="U28" s="2">
        <f t="shared" si="1"/>
        <v>589.22136</v>
      </c>
      <c r="V28">
        <v>10.52</v>
      </c>
      <c r="W28" s="2">
        <f t="shared" si="0"/>
        <v>113.23727999999998</v>
      </c>
      <c r="Y28">
        <f t="shared" si="2"/>
        <v>65.260000000000005</v>
      </c>
    </row>
    <row r="29" spans="17:25" x14ac:dyDescent="0.25">
      <c r="R29" s="36">
        <v>18</v>
      </c>
      <c r="S29" s="36" t="s">
        <v>6</v>
      </c>
      <c r="T29">
        <v>58.81</v>
      </c>
      <c r="U29" s="2">
        <f t="shared" si="1"/>
        <v>633.03084000000001</v>
      </c>
      <c r="V29">
        <v>15.25</v>
      </c>
      <c r="W29" s="2">
        <f t="shared" si="0"/>
        <v>164.15099999999998</v>
      </c>
      <c r="Y29">
        <f t="shared" si="2"/>
        <v>74.06</v>
      </c>
    </row>
    <row r="30" spans="17:25" x14ac:dyDescent="0.25">
      <c r="R30" s="36">
        <v>19</v>
      </c>
      <c r="S30" s="36" t="s">
        <v>6</v>
      </c>
      <c r="T30">
        <v>52.66</v>
      </c>
      <c r="U30" s="2">
        <f t="shared" si="1"/>
        <v>566.83223999999996</v>
      </c>
      <c r="V30">
        <v>5.76</v>
      </c>
      <c r="W30" s="2">
        <f t="shared" si="0"/>
        <v>62.000639999999997</v>
      </c>
      <c r="Y30">
        <f t="shared" si="2"/>
        <v>58.419999999999995</v>
      </c>
    </row>
    <row r="31" spans="17:25" x14ac:dyDescent="0.25">
      <c r="R31" s="36">
        <v>20</v>
      </c>
      <c r="S31" s="36" t="s">
        <v>6</v>
      </c>
      <c r="T31">
        <v>52.66</v>
      </c>
      <c r="U31" s="2">
        <f t="shared" si="1"/>
        <v>566.83223999999996</v>
      </c>
      <c r="V31">
        <v>5.76</v>
      </c>
      <c r="W31" s="2">
        <f t="shared" si="0"/>
        <v>62.000639999999997</v>
      </c>
      <c r="Y31">
        <f t="shared" si="2"/>
        <v>58.419999999999995</v>
      </c>
    </row>
    <row r="32" spans="17:25" x14ac:dyDescent="0.25">
      <c r="Q32" t="s">
        <v>26</v>
      </c>
      <c r="R32" s="36">
        <v>21</v>
      </c>
      <c r="S32" s="36" t="s">
        <v>6</v>
      </c>
      <c r="T32">
        <v>54.74</v>
      </c>
      <c r="U32" s="2">
        <f t="shared" si="1"/>
        <v>589.22136</v>
      </c>
      <c r="V32">
        <v>10.52</v>
      </c>
      <c r="W32" s="2">
        <f t="shared" si="0"/>
        <v>113.23727999999998</v>
      </c>
      <c r="Y32">
        <f t="shared" si="2"/>
        <v>65.260000000000005</v>
      </c>
    </row>
    <row r="33" spans="17:25" x14ac:dyDescent="0.25">
      <c r="R33" s="36">
        <v>22</v>
      </c>
      <c r="S33" s="36" t="s">
        <v>6</v>
      </c>
      <c r="T33">
        <v>58.81</v>
      </c>
      <c r="U33" s="2">
        <f t="shared" si="1"/>
        <v>633.03084000000001</v>
      </c>
      <c r="V33">
        <v>15.25</v>
      </c>
      <c r="W33" s="2">
        <f t="shared" si="0"/>
        <v>164.15099999999998</v>
      </c>
      <c r="Y33">
        <f t="shared" si="2"/>
        <v>74.06</v>
      </c>
    </row>
    <row r="34" spans="17:25" x14ac:dyDescent="0.25">
      <c r="R34" s="36">
        <v>23</v>
      </c>
      <c r="S34" s="36" t="s">
        <v>6</v>
      </c>
      <c r="T34">
        <v>52.66</v>
      </c>
      <c r="U34" s="2">
        <f t="shared" si="1"/>
        <v>566.83223999999996</v>
      </c>
      <c r="V34">
        <v>5.76</v>
      </c>
      <c r="W34" s="2">
        <f t="shared" si="0"/>
        <v>62.000639999999997</v>
      </c>
      <c r="Y34">
        <f t="shared" si="2"/>
        <v>58.419999999999995</v>
      </c>
    </row>
    <row r="35" spans="17:25" x14ac:dyDescent="0.25">
      <c r="R35" s="36">
        <v>24</v>
      </c>
      <c r="S35" s="36" t="s">
        <v>6</v>
      </c>
      <c r="T35">
        <v>52.66</v>
      </c>
      <c r="U35" s="2">
        <f t="shared" si="1"/>
        <v>566.83223999999996</v>
      </c>
      <c r="V35">
        <v>5.76</v>
      </c>
      <c r="W35" s="2">
        <f t="shared" si="0"/>
        <v>62.000639999999997</v>
      </c>
      <c r="Y35">
        <f t="shared" si="2"/>
        <v>58.419999999999995</v>
      </c>
    </row>
    <row r="36" spans="17:25" x14ac:dyDescent="0.25">
      <c r="Q36" t="s">
        <v>30</v>
      </c>
      <c r="R36" s="36">
        <v>25</v>
      </c>
      <c r="S36" s="36" t="s">
        <v>6</v>
      </c>
      <c r="T36">
        <v>54.74</v>
      </c>
      <c r="U36" s="2">
        <f t="shared" si="1"/>
        <v>589.22136</v>
      </c>
      <c r="V36">
        <v>10.52</v>
      </c>
      <c r="W36" s="2">
        <f t="shared" si="0"/>
        <v>113.23727999999998</v>
      </c>
      <c r="Y36">
        <f t="shared" si="2"/>
        <v>65.260000000000005</v>
      </c>
    </row>
    <row r="37" spans="17:25" x14ac:dyDescent="0.25">
      <c r="R37" s="36">
        <v>26</v>
      </c>
      <c r="S37" s="36" t="s">
        <v>6</v>
      </c>
      <c r="T37">
        <v>58.81</v>
      </c>
      <c r="U37" s="2">
        <f t="shared" si="1"/>
        <v>633.03084000000001</v>
      </c>
      <c r="V37">
        <v>15.25</v>
      </c>
      <c r="W37" s="2">
        <f t="shared" si="0"/>
        <v>164.15099999999998</v>
      </c>
      <c r="Y37">
        <f t="shared" si="2"/>
        <v>74.06</v>
      </c>
    </row>
    <row r="38" spans="17:25" x14ac:dyDescent="0.25">
      <c r="R38" s="36">
        <v>27</v>
      </c>
      <c r="S38" s="36" t="s">
        <v>6</v>
      </c>
      <c r="T38">
        <v>52.66</v>
      </c>
      <c r="U38" s="2">
        <f t="shared" si="1"/>
        <v>566.83223999999996</v>
      </c>
      <c r="V38">
        <v>5.76</v>
      </c>
      <c r="W38" s="2">
        <f t="shared" si="0"/>
        <v>62.000639999999997</v>
      </c>
      <c r="Y38">
        <f t="shared" si="2"/>
        <v>58.419999999999995</v>
      </c>
    </row>
    <row r="39" spans="17:25" x14ac:dyDescent="0.25">
      <c r="R39" s="36">
        <v>28</v>
      </c>
      <c r="S39" s="36" t="s">
        <v>6</v>
      </c>
      <c r="T39">
        <v>52.66</v>
      </c>
      <c r="U39" s="2">
        <f t="shared" si="1"/>
        <v>566.83223999999996</v>
      </c>
      <c r="V39">
        <v>5.76</v>
      </c>
      <c r="W39" s="2">
        <f t="shared" si="0"/>
        <v>62.000639999999997</v>
      </c>
      <c r="Y39">
        <f t="shared" si="2"/>
        <v>58.419999999999995</v>
      </c>
    </row>
  </sheetData>
  <phoneticPr fontId="15" type="noConversion"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T6:AH35"/>
  <sheetViews>
    <sheetView topLeftCell="P1" zoomScale="115" zoomScaleNormal="115" workbookViewId="0">
      <selection activeCell="AG19" sqref="AG19"/>
    </sheetView>
  </sheetViews>
  <sheetFormatPr defaultRowHeight="15" x14ac:dyDescent="0.25"/>
  <sheetData>
    <row r="6" spans="26:34" ht="15.75" thickBot="1" x14ac:dyDescent="0.3"/>
    <row r="7" spans="26:34" ht="15.75" customHeight="1" thickBot="1" x14ac:dyDescent="0.3">
      <c r="Z7" s="12"/>
      <c r="AA7" s="12"/>
      <c r="AB7" s="12"/>
      <c r="AC7" s="2"/>
      <c r="AD7" s="12"/>
    </row>
    <row r="8" spans="26:34" ht="15.75" customHeight="1" thickBot="1" x14ac:dyDescent="0.3">
      <c r="Z8" s="13"/>
      <c r="AA8" s="13"/>
      <c r="AB8" s="13"/>
      <c r="AC8" s="31" t="s">
        <v>16</v>
      </c>
      <c r="AD8" s="31" t="s">
        <v>17</v>
      </c>
      <c r="AE8" s="31" t="s">
        <v>18</v>
      </c>
      <c r="AG8" s="32" t="s">
        <v>19</v>
      </c>
    </row>
    <row r="9" spans="26:34" ht="15.75" customHeight="1" thickBot="1" x14ac:dyDescent="0.3">
      <c r="Z9" s="12"/>
      <c r="AA9" s="12"/>
      <c r="AB9" s="12"/>
      <c r="AC9" s="12">
        <v>1</v>
      </c>
      <c r="AD9" s="12" t="s">
        <v>14</v>
      </c>
      <c r="AE9" s="12">
        <v>74.06</v>
      </c>
      <c r="AF9" s="2">
        <f>AE9*10.764</f>
        <v>797.18183999999997</v>
      </c>
      <c r="AG9" s="33">
        <v>7</v>
      </c>
    </row>
    <row r="10" spans="26:34" ht="15.75" customHeight="1" thickBot="1" x14ac:dyDescent="0.3">
      <c r="Z10" s="13"/>
      <c r="AA10" s="13"/>
      <c r="AB10" s="13"/>
      <c r="AC10" s="13">
        <v>2</v>
      </c>
      <c r="AD10" s="13" t="s">
        <v>20</v>
      </c>
      <c r="AE10" s="13">
        <v>105.32</v>
      </c>
      <c r="AF10" s="2">
        <f t="shared" ref="AF10:AF12" si="0">AE10*10.764</f>
        <v>1133.6644799999999</v>
      </c>
      <c r="AG10" s="34">
        <v>1</v>
      </c>
    </row>
    <row r="11" spans="26:34" ht="15.75" customHeight="1" thickBot="1" x14ac:dyDescent="0.3">
      <c r="AC11" s="13">
        <v>3</v>
      </c>
      <c r="AD11" s="13" t="s">
        <v>14</v>
      </c>
      <c r="AE11" s="13">
        <v>65.260000000000005</v>
      </c>
      <c r="AF11" s="2">
        <f t="shared" si="0"/>
        <v>702.45864000000006</v>
      </c>
      <c r="AG11" s="34">
        <v>7</v>
      </c>
    </row>
    <row r="12" spans="26:34" ht="17.25" thickBot="1" x14ac:dyDescent="0.3">
      <c r="AC12" s="12">
        <v>4</v>
      </c>
      <c r="AD12" s="12" t="s">
        <v>14</v>
      </c>
      <c r="AE12" s="12">
        <v>58.42</v>
      </c>
      <c r="AF12" s="2">
        <f t="shared" si="0"/>
        <v>628.83287999999993</v>
      </c>
      <c r="AG12" s="33">
        <v>12</v>
      </c>
      <c r="AH12" s="27"/>
    </row>
    <row r="13" spans="26:34" ht="20.25" customHeight="1" thickBot="1" x14ac:dyDescent="0.3">
      <c r="AG13" s="35">
        <f>SUM(AG9:AG12)</f>
        <v>27</v>
      </c>
      <c r="AH13" s="28"/>
    </row>
    <row r="14" spans="26:34" ht="16.5" customHeight="1" thickBot="1" x14ac:dyDescent="0.3">
      <c r="AH14" s="27"/>
    </row>
    <row r="15" spans="26:34" x14ac:dyDescent="0.25">
      <c r="AH15" s="29"/>
    </row>
    <row r="18" spans="20:33" x14ac:dyDescent="0.25">
      <c r="AG18">
        <f>14+12</f>
        <v>26</v>
      </c>
    </row>
    <row r="19" spans="20:33" x14ac:dyDescent="0.25">
      <c r="T19" s="8"/>
    </row>
    <row r="20" spans="20:33" ht="19.5" customHeight="1" x14ac:dyDescent="0.25">
      <c r="T20" s="8"/>
    </row>
    <row r="21" spans="20:33" ht="17.25" customHeight="1" x14ac:dyDescent="0.25">
      <c r="T21" s="8"/>
    </row>
    <row r="22" spans="20:33" ht="15.75" thickBot="1" x14ac:dyDescent="0.3">
      <c r="T22" s="7"/>
    </row>
    <row r="35" ht="13.5" customHeight="1" x14ac:dyDescent="0.25"/>
  </sheetData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G22:I22"/>
  <sheetViews>
    <sheetView topLeftCell="A4" workbookViewId="0">
      <selection activeCell="K25" sqref="K25"/>
    </sheetView>
  </sheetViews>
  <sheetFormatPr defaultRowHeight="15" x14ac:dyDescent="0.25"/>
  <sheetData>
    <row r="22" spans="7:9" x14ac:dyDescent="0.25">
      <c r="G22">
        <v>2155.4499999999998</v>
      </c>
      <c r="H22">
        <v>9500</v>
      </c>
      <c r="I22">
        <f>G22*H22:H22</f>
        <v>20476775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Tirupati Hills</vt:lpstr>
      <vt:lpstr>Total</vt:lpstr>
      <vt:lpstr>Typical</vt:lpstr>
      <vt:lpstr>RERA</vt:lpstr>
      <vt:lpstr>IGR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Vinita Surve</cp:lastModifiedBy>
  <cp:lastPrinted>2013-08-31T05:30:46Z</cp:lastPrinted>
  <dcterms:created xsi:type="dcterms:W3CDTF">2013-08-30T08:57:19Z</dcterms:created>
  <dcterms:modified xsi:type="dcterms:W3CDTF">2024-08-08T12:04:15Z</dcterms:modified>
</cp:coreProperties>
</file>