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Jyoti Hemant Sonawane  - Cosmos\"/>
    </mc:Choice>
  </mc:AlternateContent>
  <xr:revisionPtr revIDLastSave="0" documentId="13_ncr:1_{F2DC90D1-343A-479A-B420-A36972D30CB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17" i="16" l="1"/>
  <c r="U15" i="15"/>
  <c r="V16" i="14"/>
  <c r="U10" i="13"/>
  <c r="V42" i="4" l="1"/>
  <c r="G36" i="4"/>
  <c r="G37" i="4" s="1"/>
  <c r="P23" i="4" l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Q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H9" i="4" l="1"/>
  <c r="H23" i="4"/>
  <c r="H21" i="4"/>
  <c r="H22" i="4"/>
  <c r="F21" i="4"/>
  <c r="F22" i="4"/>
  <c r="F23" i="4"/>
  <c r="G21" i="4"/>
  <c r="G22" i="4"/>
  <c r="G23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B6" i="4" s="1"/>
  <c r="C6" i="4" s="1"/>
  <c r="D6" i="4" s="1"/>
  <c r="J6" i="4"/>
  <c r="I6" i="4"/>
  <c r="E6" i="4"/>
  <c r="A6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Q20" i="4"/>
  <c r="B20" i="4" s="1"/>
  <c r="C20" i="4" s="1"/>
  <c r="D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6" i="4"/>
  <c r="H11" i="4"/>
  <c r="H16" i="4"/>
  <c r="H20" i="4"/>
  <c r="H27" i="4"/>
  <c r="H31" i="4"/>
  <c r="H6" i="4"/>
  <c r="H10" i="4"/>
  <c r="F6" i="4"/>
  <c r="F10" i="4"/>
  <c r="F11" i="4"/>
  <c r="G10" i="4"/>
  <c r="G11" i="4"/>
  <c r="G6" i="4"/>
  <c r="H17" i="4"/>
  <c r="H24" i="4"/>
  <c r="H28" i="4"/>
  <c r="H18" i="4"/>
  <c r="H25" i="4"/>
  <c r="H29" i="4"/>
  <c r="H30" i="4"/>
  <c r="F16" i="4"/>
  <c r="F18" i="4"/>
  <c r="F20" i="4"/>
  <c r="F25" i="4"/>
  <c r="F27" i="4"/>
  <c r="F28" i="4"/>
  <c r="F30" i="4"/>
  <c r="G16" i="4"/>
  <c r="G17" i="4"/>
  <c r="G18" i="4"/>
  <c r="G19" i="4"/>
  <c r="G20" i="4"/>
  <c r="G24" i="4"/>
  <c r="G25" i="4"/>
  <c r="G26" i="4"/>
  <c r="G27" i="4"/>
  <c r="G28" i="4"/>
  <c r="G29" i="4"/>
  <c r="G30" i="4"/>
  <c r="G31" i="4"/>
  <c r="F17" i="4"/>
  <c r="F19" i="4"/>
  <c r="F24" i="4"/>
  <c r="F26" i="4"/>
  <c r="F29" i="4"/>
  <c r="F31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1" i="4"/>
  <c r="V45" i="4"/>
  <c r="V40" i="4"/>
  <c r="V41" i="4" s="1"/>
  <c r="V46" i="4" l="1"/>
  <c r="V47" i="4" s="1"/>
  <c r="V48" i="4" s="1"/>
  <c r="V52" i="4" s="1"/>
  <c r="V53" i="4" l="1"/>
  <c r="V55" i="4"/>
  <c r="V54" i="4"/>
  <c r="R47" i="4"/>
  <c r="Q47" i="4"/>
  <c r="S47" i="4" l="1"/>
  <c r="S48" i="4" s="1"/>
  <c r="S50" i="4" s="1"/>
  <c r="S49" i="4" l="1"/>
</calcChain>
</file>

<file path=xl/sharedStrings.xml><?xml version="1.0" encoding="utf-8"?>
<sst xmlns="http://schemas.openxmlformats.org/spreadsheetml/2006/main" count="45" uniqueCount="40">
  <si>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</si>
  <si>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</si>
  <si>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</si>
  <si>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</si>
  <si>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</si>
  <si>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</si>
  <si>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</si>
  <si>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</si>
  <si>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</si>
  <si>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</si>
  <si>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</si>
  <si>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</si>
  <si>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</si>
  <si>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</si>
  <si>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</si>
  <si>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</si>
  <si>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</si>
  <si>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</si>
  <si>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</si>
  <si>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</si>
  <si>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</si>
  <si>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</si>
  <si>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</si>
  <si>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</si>
  <si>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</si>
  <si>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</si>
  <si>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</si>
  <si>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</si>
  <si>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</si>
  <si>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</si>
  <si>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</si>
  <si>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</si>
  <si>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</si>
  <si>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</si>
  <si>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</si>
  <si>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</si>
  <si>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</si>
  <si>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Kalyan Khadakpada Branch ) -  Jyoti Hemant Sonawane &amp; Hemant Ramesh Sonawane</t>
  </si>
  <si>
    <t>Agree CA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</si>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</sst>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0" fillId="0" borderId="0" xfId="0" applyNumberFormat="1" applyFont="1"/>
    <xf numFmtId="0" fontId="10" fillId="0" borderId="0" xfId="0" applyFont="1"/>
    <xf numFmtId="0" fontId="8" fillId="0" borderId="2" xfId="0" applyFont="1" applyBorder="1"/>
    <xf numFmtId="0" fontId="8" fillId="0" borderId="3" xfId="0" applyFont="1" applyBorder="1"/>
    <xf numFmtId="43" fontId="10" fillId="0" borderId="3" xfId="0" applyNumberFormat="1" applyFont="1" applyBorder="1"/>
    <xf numFmtId="0" fontId="10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43" fontId="9" fillId="0" borderId="0" xfId="0" applyNumberFormat="1" applyFont="1" applyFill="1"/>
    <xf numFmtId="43" fontId="10" fillId="0" borderId="0" xfId="0" applyNumberFormat="1" applyFont="1" applyFill="1"/>
    <xf numFmtId="0" fontId="11" fillId="0" borderId="4" xfId="1" applyNumberFormat="1" applyFont="1" applyFill="1" applyBorder="1"/>
    <xf numFmtId="0" fontId="12" fillId="0" borderId="4" xfId="0" applyFont="1" applyBorder="1"/>
    <xf numFmtId="0" fontId="13" fillId="0" borderId="0" xfId="0" applyFont="1"/>
    <xf numFmtId="0" fontId="14" fillId="0" borderId="4" xfId="1" applyNumberFormat="1" applyFont="1" applyFill="1" applyBorder="1" applyAlignment="1">
      <alignment wrapText="1"/>
    </xf>
    <xf numFmtId="0" fontId="0" fillId="0" borderId="4" xfId="0" applyBorder="1"/>
    <xf numFmtId="0" fontId="14" fillId="0" borderId="4" xfId="1" applyNumberFormat="1" applyFont="1" applyFill="1" applyBorder="1"/>
    <xf numFmtId="0" fontId="11" fillId="0" borderId="4" xfId="0" applyFont="1" applyBorder="1"/>
    <xf numFmtId="43" fontId="0" fillId="0" borderId="4" xfId="0" applyNumberFormat="1" applyBorder="1"/>
    <xf numFmtId="0" fontId="12" fillId="0" borderId="4" xfId="1" applyNumberFormat="1" applyFont="1" applyBorder="1"/>
    <xf numFmtId="10" fontId="12" fillId="0" borderId="4" xfId="1" applyNumberFormat="1" applyFont="1" applyBorder="1"/>
    <xf numFmtId="43" fontId="12" fillId="0" borderId="4" xfId="0" applyNumberFormat="1" applyFont="1" applyBorder="1"/>
    <xf numFmtId="0" fontId="14" fillId="3" borderId="4" xfId="0" applyFont="1" applyFill="1" applyBorder="1"/>
    <xf numFmtId="43" fontId="2" fillId="3" borderId="4" xfId="0" applyNumberFormat="1" applyFont="1" applyFill="1" applyBorder="1"/>
    <xf numFmtId="164" fontId="13" fillId="0" borderId="0" xfId="0" applyNumberFormat="1" applyFont="1"/>
    <xf numFmtId="43" fontId="15" fillId="3" borderId="4" xfId="0" applyNumberFormat="1" applyFont="1" applyFill="1" applyBorder="1"/>
    <xf numFmtId="43" fontId="16" fillId="3" borderId="4" xfId="0" applyNumberFormat="1" applyFont="1" applyFill="1" applyBorder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42</xdr:row>
      <xdr:rowOff>172527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CE7AAD-C030-40CE-9EB3-CF7290E8E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7716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229823</xdr:colOff>
      <xdr:row>45</xdr:row>
      <xdr:rowOff>153458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266BC2-48B0-4C49-817A-1D12EB95C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64223" cy="7582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144086</xdr:colOff>
      <xdr:row>36</xdr:row>
      <xdr:rowOff>58089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FF6ACF-6F81-4D4B-8F9D-DE3365AF0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78486" cy="67255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39</xdr:row>
      <xdr:rowOff>58122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6F340D-ECD7-4C78-9CEA-6E1227298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69637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334613</xdr:colOff>
      <xdr:row>45</xdr:row>
      <xdr:rowOff>67695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9208DA-34A7-44F3-AD89-CCA501888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69013" cy="73066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220297</xdr:colOff>
      <xdr:row>44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5A483E-9FB1-4189-A12C-1CCCF725E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54697" cy="8545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9"/>
  <sheetViews>
    <sheetView tabSelected="1" topLeftCell="A25" zoomScaleNormal="100" workbookViewId="0">
      <selection activeCell="W50" sqref="W5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30.4257812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50" t="s">
        <v>35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817</v>
      </c>
      <c r="C3" s="4">
        <f>B3*1.2</f>
        <v>980.4</v>
      </c>
      <c r="D3" s="4">
        <f t="shared" ref="D3:D14" si="2">C3*1.2</f>
        <v>1176.48</v>
      </c>
      <c r="E3" s="5">
        <f t="shared" ref="E3:E14" si="3">R3</f>
        <v>11800000</v>
      </c>
      <c r="F3" s="9">
        <f t="shared" ref="F3:F14" si="4">ROUND((E3/B3),0)</f>
        <v>14443</v>
      </c>
      <c r="G3" s="9">
        <f t="shared" ref="G3:G14" si="5">ROUND((E3/C3),0)</f>
        <v>12036</v>
      </c>
      <c r="H3" s="9">
        <f t="shared" ref="H3:H14" si="6">ROUND((E3/D3),0)</f>
        <v>10030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817</v>
      </c>
      <c r="R3" s="2">
        <v>11800000</v>
      </c>
    </row>
    <row r="4" spans="1:20" x14ac:dyDescent="0.25">
      <c r="A4" s="4">
        <f t="shared" si="0"/>
        <v>0</v>
      </c>
      <c r="B4" s="4">
        <f t="shared" si="1"/>
        <v>940</v>
      </c>
      <c r="C4" s="4">
        <f t="shared" ref="C4:C14" si="9">B4*1.2</f>
        <v>1128</v>
      </c>
      <c r="D4" s="4">
        <f t="shared" si="2"/>
        <v>1353.6</v>
      </c>
      <c r="E4" s="5">
        <f t="shared" si="3"/>
        <v>11500000</v>
      </c>
      <c r="F4" s="9">
        <f t="shared" si="4"/>
        <v>12234</v>
      </c>
      <c r="G4" s="9">
        <f t="shared" si="5"/>
        <v>10195</v>
      </c>
      <c r="H4" s="9">
        <f t="shared" si="6"/>
        <v>8496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940</v>
      </c>
      <c r="R4" s="2">
        <v>11500000</v>
      </c>
    </row>
    <row r="5" spans="1:20" x14ac:dyDescent="0.25">
      <c r="A5" s="4">
        <f t="shared" si="0"/>
        <v>0</v>
      </c>
      <c r="B5" s="4">
        <f t="shared" si="1"/>
        <v>711</v>
      </c>
      <c r="C5" s="4">
        <f t="shared" si="9"/>
        <v>853.19999999999993</v>
      </c>
      <c r="D5" s="4">
        <f t="shared" si="2"/>
        <v>1023.8399999999999</v>
      </c>
      <c r="E5" s="5">
        <f t="shared" si="3"/>
        <v>8000000</v>
      </c>
      <c r="F5" s="4">
        <f t="shared" si="4"/>
        <v>11252</v>
      </c>
      <c r="G5" s="4">
        <f t="shared" si="5"/>
        <v>9376</v>
      </c>
      <c r="H5" s="9">
        <f t="shared" si="6"/>
        <v>7814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711</v>
      </c>
      <c r="R5" s="2">
        <v>8000000</v>
      </c>
    </row>
    <row r="6" spans="1:20" s="48" customFormat="1" x14ac:dyDescent="0.25">
      <c r="A6" s="46">
        <f t="shared" ref="A6:A11" si="10">N6</f>
        <v>0</v>
      </c>
      <c r="B6" s="46">
        <f t="shared" ref="B6:B11" si="11">Q6</f>
        <v>664</v>
      </c>
      <c r="C6" s="46">
        <f t="shared" ref="C6:C11" si="12">B6*1.2</f>
        <v>796.8</v>
      </c>
      <c r="D6" s="46">
        <f t="shared" ref="D6:D11" si="13">C6*1.2</f>
        <v>956.15999999999985</v>
      </c>
      <c r="E6" s="47">
        <f t="shared" ref="E6:E11" si="14">R6</f>
        <v>6900000</v>
      </c>
      <c r="F6" s="46">
        <f t="shared" ref="F6:F11" si="15">ROUND((E6/B6),0)</f>
        <v>10392</v>
      </c>
      <c r="G6" s="46">
        <f t="shared" ref="G6:G11" si="16">ROUND((E6/C6),0)</f>
        <v>8660</v>
      </c>
      <c r="H6" s="46">
        <f t="shared" ref="H6:H11" si="17">ROUND((E6/D6),0)</f>
        <v>7216</v>
      </c>
      <c r="I6" s="46" t="e">
        <f>#REF!</f>
        <v>#REF!</v>
      </c>
      <c r="J6" s="46">
        <f t="shared" ref="J6:J11" si="18">S6</f>
        <v>0</v>
      </c>
      <c r="O6" s="48">
        <v>0</v>
      </c>
      <c r="P6" s="48">
        <f t="shared" ref="P6:P11" si="19">O6/1.2</f>
        <v>0</v>
      </c>
      <c r="Q6" s="48">
        <v>664</v>
      </c>
      <c r="R6" s="49">
        <v>6900000</v>
      </c>
    </row>
    <row r="7" spans="1:20" x14ac:dyDescent="0.25">
      <c r="A7" s="4">
        <f t="shared" ref="A7:A9" si="20">N7</f>
        <v>0</v>
      </c>
      <c r="B7" s="4">
        <f t="shared" ref="B7:B9" si="21">Q7</f>
        <v>0</v>
      </c>
      <c r="C7" s="4">
        <f t="shared" ref="C7:C9" si="22">B7*1.2</f>
        <v>0</v>
      </c>
      <c r="D7" s="4">
        <f t="shared" ref="D7:D9" si="23">C7*1.2</f>
        <v>0</v>
      </c>
      <c r="E7" s="5">
        <f t="shared" ref="E7:E9" si="24">R7</f>
        <v>0</v>
      </c>
      <c r="F7" s="4" t="e">
        <f t="shared" ref="F7:F9" si="25">ROUND((E7/B7),0)</f>
        <v>#DIV/0!</v>
      </c>
      <c r="G7" s="4" t="e">
        <f t="shared" ref="G7:G9" si="26">ROUND((E7/C7),0)</f>
        <v>#DIV/0!</v>
      </c>
      <c r="H7" s="9" t="e">
        <f t="shared" ref="H7:H9" si="27">ROUND((E7/D7),0)</f>
        <v>#DIV/0!</v>
      </c>
      <c r="I7" s="4" t="e">
        <f>#REF!</f>
        <v>#REF!</v>
      </c>
      <c r="J7" s="4">
        <f t="shared" ref="J7:J9" si="28">S7</f>
        <v>0</v>
      </c>
      <c r="O7">
        <v>0</v>
      </c>
      <c r="P7">
        <f t="shared" ref="P7:P9" si="29">O7/1.2</f>
        <v>0</v>
      </c>
      <c r="R7" s="2">
        <v>0</v>
      </c>
    </row>
    <row r="8" spans="1:20" x14ac:dyDescent="0.25">
      <c r="A8" s="4">
        <f t="shared" si="20"/>
        <v>0</v>
      </c>
      <c r="B8" s="4">
        <f t="shared" si="21"/>
        <v>0</v>
      </c>
      <c r="C8" s="4">
        <f t="shared" si="22"/>
        <v>0</v>
      </c>
      <c r="D8" s="4">
        <f t="shared" si="23"/>
        <v>0</v>
      </c>
      <c r="E8" s="5">
        <f t="shared" si="24"/>
        <v>0</v>
      </c>
      <c r="F8" s="4" t="e">
        <f t="shared" si="25"/>
        <v>#DIV/0!</v>
      </c>
      <c r="G8" s="4" t="e">
        <f t="shared" si="26"/>
        <v>#DIV/0!</v>
      </c>
      <c r="H8" s="9" t="e">
        <f t="shared" si="27"/>
        <v>#DIV/0!</v>
      </c>
      <c r="I8" s="4" t="e">
        <f>#REF!</f>
        <v>#REF!</v>
      </c>
      <c r="J8" s="4">
        <f t="shared" si="28"/>
        <v>0</v>
      </c>
      <c r="O8">
        <v>0</v>
      </c>
      <c r="P8">
        <f t="shared" si="29"/>
        <v>0</v>
      </c>
      <c r="Q8">
        <f t="shared" ref="Q8:Q9" si="30">P8/1.2</f>
        <v>0</v>
      </c>
      <c r="R8" s="2">
        <v>0</v>
      </c>
    </row>
    <row r="9" spans="1:20" x14ac:dyDescent="0.25">
      <c r="A9" s="4">
        <f t="shared" si="20"/>
        <v>0</v>
      </c>
      <c r="B9" s="4">
        <f t="shared" si="21"/>
        <v>0</v>
      </c>
      <c r="C9" s="4">
        <f t="shared" si="22"/>
        <v>0</v>
      </c>
      <c r="D9" s="4">
        <f t="shared" si="23"/>
        <v>0</v>
      </c>
      <c r="E9" s="5">
        <f t="shared" si="24"/>
        <v>0</v>
      </c>
      <c r="F9" s="4" t="e">
        <f t="shared" si="25"/>
        <v>#DIV/0!</v>
      </c>
      <c r="G9" s="4" t="e">
        <f t="shared" si="26"/>
        <v>#DIV/0!</v>
      </c>
      <c r="H9" s="9" t="e">
        <f t="shared" si="27"/>
        <v>#DIV/0!</v>
      </c>
      <c r="I9" s="4" t="e">
        <f>#REF!</f>
        <v>#REF!</v>
      </c>
      <c r="J9" s="4">
        <f t="shared" si="28"/>
        <v>0</v>
      </c>
      <c r="O9">
        <v>0</v>
      </c>
      <c r="P9">
        <f t="shared" si="29"/>
        <v>0</v>
      </c>
      <c r="Q9">
        <f t="shared" si="30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ref="Q10:Q11" si="31">P10/1.2</f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31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50" t="s">
        <v>36</v>
      </c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</row>
    <row r="16" spans="1:20" ht="14.25" customHeight="1" x14ac:dyDescent="0.25">
      <c r="A16" s="4">
        <f t="shared" ref="A16:A31" si="32">N16</f>
        <v>0</v>
      </c>
      <c r="B16" s="4">
        <f t="shared" ref="B16:B31" si="33">Q16</f>
        <v>760</v>
      </c>
      <c r="C16" s="4">
        <f>B16*1.2</f>
        <v>912</v>
      </c>
      <c r="D16" s="4">
        <f t="shared" ref="D16:D31" si="34">C16*1.2</f>
        <v>1094.3999999999999</v>
      </c>
      <c r="E16" s="5">
        <f t="shared" ref="E16:E31" si="35">R16</f>
        <v>8600000</v>
      </c>
      <c r="F16" s="9">
        <f t="shared" ref="F16:F31" si="36">ROUND((E16/B16),0)</f>
        <v>11316</v>
      </c>
      <c r="G16" s="9">
        <f t="shared" ref="G16:G31" si="37">ROUND((E16/C16),0)</f>
        <v>9430</v>
      </c>
      <c r="H16" s="9">
        <f t="shared" ref="H16:H31" si="38">ROUND((E16/D16),0)</f>
        <v>7858</v>
      </c>
      <c r="I16" s="4" t="e">
        <f>#REF!</f>
        <v>#REF!</v>
      </c>
      <c r="J16" s="4">
        <f t="shared" ref="J16:J31" si="39">S16</f>
        <v>0</v>
      </c>
      <c r="O16">
        <v>0</v>
      </c>
      <c r="P16">
        <f t="shared" ref="P16:Q31" si="40">O16/1.2</f>
        <v>0</v>
      </c>
      <c r="Q16">
        <v>760</v>
      </c>
      <c r="R16" s="2">
        <v>8600000</v>
      </c>
    </row>
    <row r="17" spans="1:18" s="48" customFormat="1" ht="14.25" customHeight="1" x14ac:dyDescent="0.25">
      <c r="A17" s="46">
        <f t="shared" si="32"/>
        <v>0</v>
      </c>
      <c r="B17" s="46">
        <f t="shared" si="33"/>
        <v>950</v>
      </c>
      <c r="C17" s="46">
        <f t="shared" ref="C17:C31" si="41">B17*1.2</f>
        <v>1140</v>
      </c>
      <c r="D17" s="46">
        <f t="shared" si="34"/>
        <v>1368</v>
      </c>
      <c r="E17" s="47">
        <f t="shared" si="35"/>
        <v>11700000</v>
      </c>
      <c r="F17" s="46">
        <f t="shared" si="36"/>
        <v>12316</v>
      </c>
      <c r="G17" s="46">
        <f t="shared" si="37"/>
        <v>10263</v>
      </c>
      <c r="H17" s="46">
        <f t="shared" si="38"/>
        <v>8553</v>
      </c>
      <c r="I17" s="46" t="e">
        <f>#REF!</f>
        <v>#REF!</v>
      </c>
      <c r="J17" s="46">
        <f t="shared" si="39"/>
        <v>0</v>
      </c>
      <c r="O17" s="48">
        <v>0</v>
      </c>
      <c r="P17" s="48">
        <f t="shared" si="40"/>
        <v>0</v>
      </c>
      <c r="Q17" s="48">
        <v>950</v>
      </c>
      <c r="R17" s="49">
        <v>11700000</v>
      </c>
    </row>
    <row r="18" spans="1:18" ht="14.25" customHeight="1" x14ac:dyDescent="0.25">
      <c r="A18" s="4">
        <f t="shared" si="32"/>
        <v>0</v>
      </c>
      <c r="B18" s="4">
        <f t="shared" si="33"/>
        <v>862.5</v>
      </c>
      <c r="C18" s="4">
        <f t="shared" si="41"/>
        <v>1035</v>
      </c>
      <c r="D18" s="4">
        <f t="shared" si="34"/>
        <v>1242</v>
      </c>
      <c r="E18" s="5">
        <f t="shared" si="35"/>
        <v>8332000</v>
      </c>
      <c r="F18" s="9">
        <f t="shared" si="36"/>
        <v>9660</v>
      </c>
      <c r="G18" s="9">
        <f t="shared" si="37"/>
        <v>8050</v>
      </c>
      <c r="H18" s="9">
        <f t="shared" si="38"/>
        <v>6709</v>
      </c>
      <c r="I18" s="4" t="e">
        <f>#REF!</f>
        <v>#REF!</v>
      </c>
      <c r="J18" s="4">
        <f t="shared" si="39"/>
        <v>0</v>
      </c>
      <c r="O18">
        <v>0</v>
      </c>
      <c r="P18">
        <v>1035</v>
      </c>
      <c r="Q18">
        <f t="shared" si="40"/>
        <v>862.5</v>
      </c>
      <c r="R18" s="2">
        <v>8332000</v>
      </c>
    </row>
    <row r="19" spans="1:18" ht="14.25" customHeight="1" x14ac:dyDescent="0.25">
      <c r="A19" s="4">
        <f t="shared" si="32"/>
        <v>0</v>
      </c>
      <c r="B19" s="4">
        <f t="shared" si="33"/>
        <v>1041.6666666666667</v>
      </c>
      <c r="C19" s="4">
        <f t="shared" si="41"/>
        <v>1250</v>
      </c>
      <c r="D19" s="4">
        <f t="shared" si="34"/>
        <v>1500</v>
      </c>
      <c r="E19" s="5">
        <f t="shared" si="35"/>
        <v>11900000</v>
      </c>
      <c r="F19" s="9">
        <f t="shared" si="36"/>
        <v>11424</v>
      </c>
      <c r="G19" s="9">
        <f t="shared" si="37"/>
        <v>9520</v>
      </c>
      <c r="H19" s="9">
        <f t="shared" si="38"/>
        <v>7933</v>
      </c>
      <c r="I19" s="4" t="e">
        <f>#REF!</f>
        <v>#REF!</v>
      </c>
      <c r="J19" s="4">
        <f t="shared" si="39"/>
        <v>0</v>
      </c>
      <c r="O19">
        <v>0</v>
      </c>
      <c r="P19">
        <v>1250</v>
      </c>
      <c r="Q19">
        <f t="shared" si="40"/>
        <v>1041.6666666666667</v>
      </c>
      <c r="R19" s="2">
        <v>11900000</v>
      </c>
    </row>
    <row r="20" spans="1:18" ht="14.25" customHeight="1" x14ac:dyDescent="0.25">
      <c r="A20" s="4">
        <f t="shared" si="32"/>
        <v>0</v>
      </c>
      <c r="B20" s="4">
        <f t="shared" si="33"/>
        <v>883.33333333333337</v>
      </c>
      <c r="C20" s="4">
        <f t="shared" si="41"/>
        <v>1060</v>
      </c>
      <c r="D20" s="4">
        <f t="shared" si="34"/>
        <v>1272</v>
      </c>
      <c r="E20" s="5">
        <f t="shared" si="35"/>
        <v>10500000</v>
      </c>
      <c r="F20" s="9">
        <f t="shared" si="36"/>
        <v>11887</v>
      </c>
      <c r="G20" s="9">
        <f t="shared" si="37"/>
        <v>9906</v>
      </c>
      <c r="H20" s="9">
        <f t="shared" si="38"/>
        <v>8255</v>
      </c>
      <c r="I20" s="4" t="e">
        <f>#REF!</f>
        <v>#REF!</v>
      </c>
      <c r="J20" s="4">
        <f t="shared" si="39"/>
        <v>0</v>
      </c>
      <c r="O20">
        <v>0</v>
      </c>
      <c r="P20">
        <v>1060</v>
      </c>
      <c r="Q20">
        <f t="shared" si="40"/>
        <v>883.33333333333337</v>
      </c>
      <c r="R20" s="2">
        <v>10500000</v>
      </c>
    </row>
    <row r="21" spans="1:18" ht="14.25" customHeight="1" x14ac:dyDescent="0.25">
      <c r="A21" s="4">
        <f t="shared" ref="A21:A23" si="42">N21</f>
        <v>0</v>
      </c>
      <c r="B21" s="4">
        <f t="shared" ref="B21:B23" si="43">Q21</f>
        <v>541.66666666666674</v>
      </c>
      <c r="C21" s="4">
        <f t="shared" ref="C21:C23" si="44">B21*1.2</f>
        <v>650.00000000000011</v>
      </c>
      <c r="D21" s="4">
        <f t="shared" ref="D21:D23" si="45">C21*1.2</f>
        <v>780.00000000000011</v>
      </c>
      <c r="E21" s="5">
        <f t="shared" ref="E21:E23" si="46">R21</f>
        <v>7500000</v>
      </c>
      <c r="F21" s="9">
        <f t="shared" ref="F21:F23" si="47">ROUND((E21/B21),0)</f>
        <v>13846</v>
      </c>
      <c r="G21" s="9">
        <f t="shared" ref="G21:G23" si="48">ROUND((E21/C21),0)</f>
        <v>11538</v>
      </c>
      <c r="H21" s="9">
        <f t="shared" ref="H21:H23" si="49">ROUND((E21/D21),0)</f>
        <v>9615</v>
      </c>
      <c r="I21" s="4" t="e">
        <f>#REF!</f>
        <v>#REF!</v>
      </c>
      <c r="J21" s="4">
        <f t="shared" ref="J21:J23" si="50">S21</f>
        <v>0</v>
      </c>
      <c r="O21">
        <v>0</v>
      </c>
      <c r="P21">
        <v>650</v>
      </c>
      <c r="Q21">
        <f t="shared" ref="Q21" si="51">P21/1.2</f>
        <v>541.66666666666674</v>
      </c>
      <c r="R21" s="2">
        <v>7500000</v>
      </c>
    </row>
    <row r="22" spans="1:18" ht="14.25" customHeight="1" x14ac:dyDescent="0.25">
      <c r="A22" s="4">
        <f t="shared" si="42"/>
        <v>0</v>
      </c>
      <c r="B22" s="4">
        <f t="shared" si="43"/>
        <v>980</v>
      </c>
      <c r="C22" s="4">
        <f t="shared" si="44"/>
        <v>1176</v>
      </c>
      <c r="D22" s="4">
        <f t="shared" si="45"/>
        <v>1411.2</v>
      </c>
      <c r="E22" s="5">
        <f t="shared" si="46"/>
        <v>15000000</v>
      </c>
      <c r="F22" s="9">
        <f t="shared" si="47"/>
        <v>15306</v>
      </c>
      <c r="G22" s="9">
        <f t="shared" si="48"/>
        <v>12755</v>
      </c>
      <c r="H22" s="9">
        <f t="shared" si="49"/>
        <v>10629</v>
      </c>
      <c r="I22" s="4" t="e">
        <f>#REF!</f>
        <v>#REF!</v>
      </c>
      <c r="J22" s="4">
        <f t="shared" si="50"/>
        <v>0</v>
      </c>
      <c r="O22">
        <v>0</v>
      </c>
      <c r="P22">
        <f t="shared" ref="P22:P23" si="52">O22/1.2</f>
        <v>0</v>
      </c>
      <c r="Q22">
        <v>980</v>
      </c>
      <c r="R22" s="2">
        <v>15000000</v>
      </c>
    </row>
    <row r="23" spans="1:18" s="48" customFormat="1" ht="14.25" customHeight="1" x14ac:dyDescent="0.25">
      <c r="A23" s="46">
        <f t="shared" si="42"/>
        <v>0</v>
      </c>
      <c r="B23" s="46">
        <f t="shared" si="43"/>
        <v>648</v>
      </c>
      <c r="C23" s="46">
        <f t="shared" si="44"/>
        <v>777.6</v>
      </c>
      <c r="D23" s="46">
        <f t="shared" si="45"/>
        <v>933.12</v>
      </c>
      <c r="E23" s="47">
        <f t="shared" si="46"/>
        <v>9000000</v>
      </c>
      <c r="F23" s="46">
        <f t="shared" si="47"/>
        <v>13889</v>
      </c>
      <c r="G23" s="46">
        <f t="shared" si="48"/>
        <v>11574</v>
      </c>
      <c r="H23" s="46">
        <f t="shared" si="49"/>
        <v>9645</v>
      </c>
      <c r="I23" s="46" t="e">
        <f>#REF!</f>
        <v>#REF!</v>
      </c>
      <c r="J23" s="46">
        <f t="shared" si="50"/>
        <v>0</v>
      </c>
      <c r="O23" s="48">
        <v>0</v>
      </c>
      <c r="P23" s="48">
        <f t="shared" si="52"/>
        <v>0</v>
      </c>
      <c r="Q23" s="48">
        <v>648</v>
      </c>
      <c r="R23" s="49">
        <v>9000000</v>
      </c>
    </row>
    <row r="24" spans="1:18" ht="14.25" customHeight="1" x14ac:dyDescent="0.25">
      <c r="A24" s="4">
        <f t="shared" si="32"/>
        <v>0</v>
      </c>
      <c r="B24" s="4">
        <f t="shared" si="33"/>
        <v>0</v>
      </c>
      <c r="C24" s="4">
        <f t="shared" si="41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4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/>
      <c r="B32" s="4"/>
      <c r="C32" s="4"/>
      <c r="D32" s="4"/>
      <c r="F32"/>
      <c r="I32" s="4"/>
      <c r="J32" s="4"/>
      <c r="R32" s="2"/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E36" t="s">
        <v>38</v>
      </c>
      <c r="F36">
        <v>61.69</v>
      </c>
      <c r="G36">
        <f>F36*10.764</f>
        <v>664.03115999999989</v>
      </c>
      <c r="I36" s="4"/>
      <c r="J36" s="4"/>
      <c r="R36" s="2"/>
      <c r="X36" s="7"/>
      <c r="Y36" s="7"/>
    </row>
    <row r="37" spans="1:25" ht="14.25" customHeight="1" x14ac:dyDescent="0.3">
      <c r="F37"/>
      <c r="G37">
        <f>G36*1.2</f>
        <v>796.8373919999998</v>
      </c>
      <c r="U37" s="30" t="s">
        <v>20</v>
      </c>
      <c r="V37" s="31"/>
      <c r="W37" s="32"/>
      <c r="X37" s="18"/>
      <c r="Y37" s="7"/>
    </row>
    <row r="38" spans="1:25" ht="38.25" customHeight="1" x14ac:dyDescent="0.3">
      <c r="S38" s="10"/>
      <c r="T38" s="10"/>
      <c r="U38" s="30" t="s">
        <v>21</v>
      </c>
      <c r="V38" s="31">
        <v>2024</v>
      </c>
      <c r="W38" s="32"/>
      <c r="X38" s="18"/>
      <c r="Y38" s="7"/>
    </row>
    <row r="39" spans="1:25" ht="16.5" x14ac:dyDescent="0.3">
      <c r="S39" s="10"/>
      <c r="T39" s="10"/>
      <c r="U39" s="33" t="s">
        <v>22</v>
      </c>
      <c r="V39" s="34">
        <v>2009</v>
      </c>
      <c r="W39" s="32" t="s">
        <v>23</v>
      </c>
      <c r="X39" s="18"/>
      <c r="Y39" s="7"/>
    </row>
    <row r="40" spans="1:25" ht="16.5" x14ac:dyDescent="0.3">
      <c r="G40" s="6"/>
      <c r="H40" s="6"/>
      <c r="S40" s="10"/>
      <c r="T40" s="10"/>
      <c r="U40" s="35" t="s">
        <v>24</v>
      </c>
      <c r="V40" s="34">
        <f>V38-V39</f>
        <v>15</v>
      </c>
      <c r="W40" s="32"/>
      <c r="X40" s="18"/>
      <c r="Y40" s="7"/>
    </row>
    <row r="41" spans="1:25" ht="16.5" x14ac:dyDescent="0.3">
      <c r="S41" s="10"/>
      <c r="T41" s="10"/>
      <c r="U41" s="36"/>
      <c r="V41" s="34">
        <f>V40-60</f>
        <v>-45</v>
      </c>
      <c r="W41" s="32"/>
      <c r="X41" s="26"/>
      <c r="Y41" s="7"/>
    </row>
    <row r="42" spans="1:25" ht="16.5" x14ac:dyDescent="0.3">
      <c r="S42" s="10"/>
      <c r="T42" s="10"/>
      <c r="U42" s="36" t="s">
        <v>25</v>
      </c>
      <c r="V42" s="37">
        <f>797*2500</f>
        <v>1992500</v>
      </c>
      <c r="W42" s="32"/>
      <c r="X42" s="26"/>
      <c r="Y42" s="7"/>
    </row>
    <row r="43" spans="1:25" ht="16.5" x14ac:dyDescent="0.3">
      <c r="S43" s="10"/>
      <c r="T43" s="10"/>
      <c r="U43" s="36" t="s">
        <v>26</v>
      </c>
      <c r="V43" s="34"/>
      <c r="W43" s="32"/>
      <c r="X43" s="26"/>
      <c r="Y43" s="7"/>
    </row>
    <row r="44" spans="1:25" ht="39" customHeight="1" x14ac:dyDescent="0.3">
      <c r="P44" s="51" t="s">
        <v>37</v>
      </c>
      <c r="Q44" s="51"/>
      <c r="R44" s="51"/>
      <c r="S44" s="51"/>
      <c r="U44" s="36"/>
      <c r="V44" s="34"/>
      <c r="W44" s="32"/>
      <c r="X44" s="26"/>
      <c r="Y44" s="7"/>
    </row>
    <row r="45" spans="1:25" ht="16.5" x14ac:dyDescent="0.3">
      <c r="U45" s="36" t="s">
        <v>27</v>
      </c>
      <c r="V45" s="38">
        <f>100-10</f>
        <v>90</v>
      </c>
      <c r="W45" s="32"/>
      <c r="X45" s="27"/>
      <c r="Y45" s="7"/>
    </row>
    <row r="46" spans="1:25" ht="16.5" x14ac:dyDescent="0.3">
      <c r="P46" s="14" t="s">
        <v>15</v>
      </c>
      <c r="Q46" s="14" t="s">
        <v>16</v>
      </c>
      <c r="R46" s="14" t="s">
        <v>17</v>
      </c>
      <c r="S46" s="14" t="s">
        <v>18</v>
      </c>
      <c r="T46" s="12"/>
      <c r="U46" s="30" t="s">
        <v>28</v>
      </c>
      <c r="V46" s="34">
        <f>V45*15/60</f>
        <v>22.5</v>
      </c>
      <c r="W46" s="32"/>
      <c r="X46" s="18"/>
      <c r="Y46" s="7"/>
    </row>
    <row r="47" spans="1:25" ht="16.5" x14ac:dyDescent="0.3">
      <c r="Q47">
        <f>N35</f>
        <v>0</v>
      </c>
      <c r="R47" s="15">
        <f>N33</f>
        <v>0</v>
      </c>
      <c r="S47" s="15">
        <f>R47*Q47</f>
        <v>0</v>
      </c>
      <c r="U47" s="30"/>
      <c r="V47" s="39">
        <f>V46%</f>
        <v>0.22500000000000001</v>
      </c>
      <c r="W47" s="32"/>
      <c r="X47" s="18"/>
      <c r="Y47" s="7"/>
    </row>
    <row r="48" spans="1:25" ht="16.5" x14ac:dyDescent="0.3">
      <c r="R48" s="6" t="s">
        <v>18</v>
      </c>
      <c r="S48" s="16">
        <f>SUM(S47:S47)</f>
        <v>0</v>
      </c>
      <c r="U48" s="30" t="s">
        <v>29</v>
      </c>
      <c r="V48" s="40">
        <f>ROUND((V42*V47),0)</f>
        <v>448313</v>
      </c>
      <c r="W48" s="32"/>
      <c r="X48" s="18"/>
      <c r="Y48" s="7"/>
    </row>
    <row r="49" spans="15:25" ht="16.5" x14ac:dyDescent="0.3">
      <c r="R49" s="6" t="s">
        <v>13</v>
      </c>
      <c r="S49" s="16">
        <f>S48*90%</f>
        <v>0</v>
      </c>
      <c r="U49" s="30" t="s">
        <v>39</v>
      </c>
      <c r="V49" s="40">
        <v>664</v>
      </c>
      <c r="W49" s="32"/>
      <c r="X49" s="18"/>
      <c r="Y49" s="7"/>
    </row>
    <row r="50" spans="15:25" ht="16.5" x14ac:dyDescent="0.3">
      <c r="R50" s="6" t="s">
        <v>19</v>
      </c>
      <c r="S50" s="16">
        <f>S48*80%</f>
        <v>0</v>
      </c>
      <c r="U50" s="36" t="s">
        <v>17</v>
      </c>
      <c r="V50" s="34">
        <v>12000</v>
      </c>
      <c r="W50" s="32"/>
      <c r="X50" s="18"/>
      <c r="Y50" s="7"/>
    </row>
    <row r="51" spans="15:25" ht="16.5" x14ac:dyDescent="0.3">
      <c r="S51" s="10"/>
      <c r="T51" s="10"/>
      <c r="U51" s="36" t="s">
        <v>30</v>
      </c>
      <c r="V51" s="37">
        <f>V50*V49</f>
        <v>7968000</v>
      </c>
      <c r="W51" s="32"/>
      <c r="X51" s="26"/>
      <c r="Y51" s="7"/>
    </row>
    <row r="52" spans="15:25" ht="16.5" x14ac:dyDescent="0.3">
      <c r="S52" s="10"/>
      <c r="T52" s="10"/>
      <c r="U52" s="41" t="s">
        <v>31</v>
      </c>
      <c r="V52" s="42">
        <f>V51-V48</f>
        <v>7519687</v>
      </c>
      <c r="W52" s="43"/>
      <c r="X52" s="26"/>
      <c r="Y52" s="7"/>
    </row>
    <row r="53" spans="15:25" ht="16.5" x14ac:dyDescent="0.3">
      <c r="P53" s="13" t="s">
        <v>14</v>
      </c>
      <c r="S53" s="10"/>
      <c r="T53" s="11"/>
      <c r="U53" s="41" t="s">
        <v>32</v>
      </c>
      <c r="V53" s="42">
        <f>V52*0.9</f>
        <v>6767718.2999999998</v>
      </c>
      <c r="W53" s="32"/>
      <c r="X53" s="18"/>
      <c r="Y53" s="7"/>
    </row>
    <row r="54" spans="15:25" ht="16.5" x14ac:dyDescent="0.3">
      <c r="S54" s="11"/>
      <c r="T54" s="10"/>
      <c r="U54" s="41" t="s">
        <v>33</v>
      </c>
      <c r="V54" s="44">
        <f>V52*0.8</f>
        <v>6015749.6000000006</v>
      </c>
      <c r="W54" s="32"/>
      <c r="X54" s="28"/>
      <c r="Y54" s="7"/>
    </row>
    <row r="55" spans="15:25" ht="16.5" x14ac:dyDescent="0.3">
      <c r="S55" s="10"/>
      <c r="T55" s="10"/>
      <c r="U55" s="41" t="s">
        <v>34</v>
      </c>
      <c r="V55" s="45">
        <f>V52*0.025/12</f>
        <v>15666.014583333335</v>
      </c>
      <c r="W55" s="32"/>
      <c r="X55" s="29"/>
      <c r="Y55" s="7"/>
    </row>
    <row r="56" spans="15:25" ht="15.75" x14ac:dyDescent="0.25">
      <c r="O56" s="10"/>
      <c r="P56" s="10"/>
      <c r="Q56" s="10"/>
      <c r="R56" s="10"/>
      <c r="S56" s="10"/>
      <c r="T56" s="10"/>
      <c r="U56" s="17"/>
      <c r="V56" s="19"/>
      <c r="W56" s="21"/>
      <c r="X56" s="26"/>
      <c r="Y56" s="7"/>
    </row>
    <row r="57" spans="15:25" ht="15.75" x14ac:dyDescent="0.25">
      <c r="U57" s="22"/>
      <c r="V57" s="23"/>
      <c r="W57" s="24"/>
      <c r="X57" s="24"/>
    </row>
    <row r="58" spans="15:25" ht="15.75" x14ac:dyDescent="0.25">
      <c r="U58" s="17"/>
      <c r="V58" s="19"/>
      <c r="W58" s="21"/>
      <c r="X58" s="21"/>
    </row>
    <row r="59" spans="15:25" ht="15.75" x14ac:dyDescent="0.25">
      <c r="U59" s="25"/>
      <c r="V59" s="21"/>
      <c r="W59" s="20"/>
      <c r="X59" s="20"/>
    </row>
  </sheetData>
  <mergeCells count="3">
    <mergeCell ref="A15:R15"/>
    <mergeCell ref="A2:R2"/>
    <mergeCell ref="P44:S44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0:U44"/>
  <sheetViews>
    <sheetView zoomScaleNormal="100" workbookViewId="0">
      <selection activeCell="U10" sqref="U10"/>
    </sheetView>
  </sheetViews>
  <sheetFormatPr defaultRowHeight="15" x14ac:dyDescent="0.25"/>
  <sheetData>
    <row r="10" spans="20:21" x14ac:dyDescent="0.25">
      <c r="T10">
        <v>75.86</v>
      </c>
      <c r="U10">
        <f>T10*10.764</f>
        <v>816.55703999999992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U16:V16"/>
  <sheetViews>
    <sheetView topLeftCell="A6" workbookViewId="0">
      <selection activeCell="V17" sqref="V17"/>
    </sheetView>
  </sheetViews>
  <sheetFormatPr defaultRowHeight="15" x14ac:dyDescent="0.25"/>
  <sheetData>
    <row r="16" spans="21:22" x14ac:dyDescent="0.25">
      <c r="U16">
        <v>87.36</v>
      </c>
      <c r="V16">
        <f>U16*10.764</f>
        <v>940.34303999999997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U15"/>
  <sheetViews>
    <sheetView zoomScaleNormal="100" workbookViewId="0">
      <selection activeCell="U16" sqref="U16"/>
    </sheetView>
  </sheetViews>
  <sheetFormatPr defaultRowHeight="15" x14ac:dyDescent="0.25"/>
  <sheetData>
    <row r="2" spans="1:21" x14ac:dyDescent="0.25">
      <c r="A2" s="6"/>
    </row>
    <row r="15" spans="1:21" x14ac:dyDescent="0.25">
      <c r="T15">
        <v>66.06</v>
      </c>
      <c r="U15">
        <f>T15*10.764</f>
        <v>711.06984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7:V19"/>
  <sheetViews>
    <sheetView zoomScaleNormal="100" workbookViewId="0">
      <selection activeCell="V18" sqref="V18"/>
    </sheetView>
  </sheetViews>
  <sheetFormatPr defaultRowHeight="15" x14ac:dyDescent="0.25"/>
  <sheetData>
    <row r="17" spans="21:22" x14ac:dyDescent="0.25">
      <c r="U17">
        <v>61.69</v>
      </c>
      <c r="V17">
        <f>U17*10.764</f>
        <v>664.03115999999989</v>
      </c>
    </row>
    <row r="18" spans="21:22" ht="3.75" customHeight="1" x14ac:dyDescent="0.25"/>
    <row r="19" spans="21:22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V23" sqref="V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AB13" sqref="AB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2024-08-09T07:13:34Z</dcterms:modified>
</cp:coreProperties>
</file>