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Vira (W)\NITIN ANANT SINGARE A\"/>
    </mc:Choice>
  </mc:AlternateContent>
  <xr:revisionPtr revIDLastSave="0" documentId="13_ncr:1_{B9647588-A215-421B-BB14-E86B7603780E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6" i="4" l="1"/>
  <c r="Q27" i="4" s="1"/>
  <c r="V6" i="4" l="1"/>
  <c r="U6" i="4"/>
  <c r="V7" i="4"/>
  <c r="U7" i="4"/>
  <c r="V5" i="4"/>
  <c r="U5" i="4"/>
  <c r="Q20" i="4" l="1"/>
  <c r="Q8" i="4" l="1"/>
  <c r="Q7" i="4"/>
  <c r="Q6" i="4"/>
  <c r="H21" i="4"/>
  <c r="N23" i="4"/>
  <c r="H28" i="4"/>
  <c r="Q12" i="4" l="1"/>
  <c r="P12" i="4"/>
  <c r="P11" i="4"/>
  <c r="Q11" i="4" s="1"/>
  <c r="P10" i="4"/>
  <c r="P9" i="4"/>
  <c r="P8" i="4"/>
  <c r="P7" i="4"/>
  <c r="P6" i="4"/>
  <c r="P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<sst xmlns="http://schemas.openxmlformats.org/spreadsheetml/2006/main" count="34" uniqueCount="30">
  <si>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</si>
  <si>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</si>
  <si>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</si>
  <si>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</si>
  <si>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</si>
  <si>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</si>
  <si>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</si>
  <si>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</si>
  <si>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</si>
  <si>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</si>
  <si>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</si>
  <si>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</si>
  <si>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</si>
  <si>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506, 5th Floor, Wing - C, Sai Kutir, Viva Jangid COmplex, Manvelpada Road , Near Mohak CIty, Village - Virar, Virar East, </t>
  </si>
  <si>
    <t>agreement  - 2023</t>
  </si>
  <si>
    <t>av</t>
  </si>
  <si>
    <t>sd</t>
  </si>
  <si>
    <t>rd</t>
  </si>
  <si>
    <t>bv</t>
  </si>
  <si>
    <t>ca</t>
  </si>
  <si>
    <t>rate</t>
  </si>
  <si>
    <t>fmv</t>
  </si>
  <si>
    <t>mca</t>
  </si>
  <si>
    <t>fb</t>
  </si>
  <si>
    <t>ls  = 35 to 37 lakhs</t>
  </si>
  <si>
    <t>18.07.2024</t>
  </si>
  <si>
    <t>16.07.24</t>
  </si>
  <si>
    <t>28.06.24</t>
  </si>
  <si>
    <t>04.01.24</t>
  </si>
  <si>
    <t>oc - 2013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</si>
</sst>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43</xdr:row>
      <xdr:rowOff>182080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286CE3-77EA-4E69-92DD-B5757F342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7916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601350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6D44B5-346D-44FA-A173-3DD7167C5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35750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45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F4B81-D12B-4106-B92A-20346E493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402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2F90FF-E013-4ED5-8CAD-071854C1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15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51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AB0819-C1BF-4A35-82A2-BD723A7FB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515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BDD81A-D109-45D8-9DA8-949080338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743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F9A98C-7506-410E-83F0-B747468B9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45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D7A23F-483E-4222-A825-1BA80D591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478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T22" sqref="T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458.33333333333337</v>
      </c>
      <c r="C2" s="4">
        <f>B2*1.2</f>
        <v>550</v>
      </c>
      <c r="D2" s="4">
        <f t="shared" ref="D2:D13" si="2">C2*1.2</f>
        <v>660</v>
      </c>
      <c r="E2" s="5">
        <f t="shared" ref="E2:E13" si="3">R2</f>
        <v>3500000</v>
      </c>
      <c r="F2" s="10">
        <f t="shared" ref="F2:F13" si="4">ROUND((E2/B2),0)</f>
        <v>7636</v>
      </c>
      <c r="G2" s="10">
        <f t="shared" ref="G2:G13" si="5">ROUND((E2/C2),0)</f>
        <v>6364</v>
      </c>
      <c r="H2" s="10">
        <f t="shared" ref="H2:H13" si="6">ROUND((E2/D2),0)</f>
        <v>5303</v>
      </c>
      <c r="I2" s="4" t="e">
        <f>#REF!</f>
        <v>#REF!</v>
      </c>
      <c r="J2" s="4">
        <f t="shared" ref="J2:J13" si="7">S2</f>
        <v>0</v>
      </c>
      <c r="O2">
        <v>0</v>
      </c>
      <c r="P2">
        <v>550</v>
      </c>
      <c r="Q2">
        <f t="shared" ref="Q2:Q12" si="8">P2/1.2</f>
        <v>458.33333333333337</v>
      </c>
      <c r="R2" s="2">
        <v>3500000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310</v>
      </c>
      <c r="C3" s="4">
        <f t="shared" ref="C3:C15" si="9">B3*1.2</f>
        <v>372</v>
      </c>
      <c r="D3" s="4">
        <f t="shared" si="2"/>
        <v>446.4</v>
      </c>
      <c r="E3" s="5">
        <f t="shared" si="3"/>
        <v>2700000</v>
      </c>
      <c r="F3" s="15">
        <f t="shared" si="4"/>
        <v>8710</v>
      </c>
      <c r="G3" s="10">
        <f t="shared" si="5"/>
        <v>7258</v>
      </c>
      <c r="H3" s="10">
        <f t="shared" si="6"/>
        <v>6048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310</v>
      </c>
      <c r="R3" s="2">
        <v>2700000</v>
      </c>
      <c r="S3" s="8"/>
      <c r="T3" s="8"/>
    </row>
    <row r="4" spans="1:22" x14ac:dyDescent="0.25">
      <c r="A4" s="4">
        <f t="shared" si="0"/>
        <v>0</v>
      </c>
      <c r="B4" s="4">
        <f t="shared" si="1"/>
        <v>450</v>
      </c>
      <c r="C4" s="4">
        <f t="shared" si="9"/>
        <v>540</v>
      </c>
      <c r="D4" s="4">
        <f t="shared" si="2"/>
        <v>648</v>
      </c>
      <c r="E4" s="5">
        <f t="shared" si="3"/>
        <v>3450000</v>
      </c>
      <c r="F4" s="10">
        <f t="shared" si="4"/>
        <v>7667</v>
      </c>
      <c r="G4" s="10">
        <f t="shared" si="5"/>
        <v>6389</v>
      </c>
      <c r="H4" s="10">
        <f t="shared" si="6"/>
        <v>5324</v>
      </c>
      <c r="I4" s="10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450</v>
      </c>
      <c r="R4" s="2">
        <v>3450000</v>
      </c>
      <c r="S4" s="8"/>
      <c r="T4" s="8"/>
    </row>
    <row r="5" spans="1:22" x14ac:dyDescent="0.25">
      <c r="A5" s="4">
        <f t="shared" si="0"/>
        <v>0</v>
      </c>
      <c r="B5" s="4">
        <f t="shared" si="1"/>
        <v>460</v>
      </c>
      <c r="C5" s="4">
        <f t="shared" si="9"/>
        <v>552</v>
      </c>
      <c r="D5" s="4">
        <f t="shared" si="2"/>
        <v>662.4</v>
      </c>
      <c r="E5" s="5">
        <f t="shared" si="3"/>
        <v>4000000</v>
      </c>
      <c r="F5" s="10">
        <f t="shared" si="4"/>
        <v>8696</v>
      </c>
      <c r="G5" s="10">
        <f t="shared" si="5"/>
        <v>7246</v>
      </c>
      <c r="H5" s="10">
        <f t="shared" si="6"/>
        <v>6039</v>
      </c>
      <c r="I5" s="10" t="e">
        <f>#REF!</f>
        <v>#REF!</v>
      </c>
      <c r="J5" s="4" t="str">
        <f t="shared" si="7"/>
        <v>18.07.2024</v>
      </c>
      <c r="O5">
        <v>0</v>
      </c>
      <c r="P5">
        <f t="shared" si="10"/>
        <v>0</v>
      </c>
      <c r="Q5">
        <v>460</v>
      </c>
      <c r="R5" s="2">
        <v>4000000</v>
      </c>
      <c r="S5" s="8" t="s">
        <v>25</v>
      </c>
      <c r="T5" s="8"/>
      <c r="U5" s="2">
        <f>R5+280000+30000</f>
        <v>4310000</v>
      </c>
      <c r="V5">
        <f>U5/Q5</f>
        <v>9369.565217391304</v>
      </c>
    </row>
    <row r="6" spans="1:22" x14ac:dyDescent="0.25">
      <c r="A6" s="4">
        <f t="shared" si="0"/>
        <v>0</v>
      </c>
      <c r="B6" s="4">
        <f t="shared" si="1"/>
        <v>362.10095999999999</v>
      </c>
      <c r="C6" s="4">
        <f t="shared" si="9"/>
        <v>434.52115199999997</v>
      </c>
      <c r="D6" s="4">
        <f t="shared" si="2"/>
        <v>521.42538239999999</v>
      </c>
      <c r="E6" s="5">
        <f t="shared" si="3"/>
        <v>3000000</v>
      </c>
      <c r="F6" s="15">
        <f t="shared" si="4"/>
        <v>8285</v>
      </c>
      <c r="G6" s="10">
        <f t="shared" si="5"/>
        <v>6904</v>
      </c>
      <c r="H6" s="10">
        <f t="shared" si="6"/>
        <v>5753</v>
      </c>
      <c r="I6" s="10" t="e">
        <f>#REF!</f>
        <v>#REF!</v>
      </c>
      <c r="J6" s="4" t="str">
        <f t="shared" si="7"/>
        <v>16.07.24</v>
      </c>
      <c r="O6">
        <v>0</v>
      </c>
      <c r="P6">
        <f t="shared" si="10"/>
        <v>0</v>
      </c>
      <c r="Q6">
        <f>33.64*10.764</f>
        <v>362.10095999999999</v>
      </c>
      <c r="R6" s="2">
        <v>3000000</v>
      </c>
      <c r="S6" s="8" t="s">
        <v>26</v>
      </c>
      <c r="T6" s="8"/>
      <c r="U6" s="2">
        <f>R6+210000+30000</f>
        <v>3240000</v>
      </c>
      <c r="V6">
        <f>U6/Q6</f>
        <v>8947.7807515340482</v>
      </c>
    </row>
    <row r="7" spans="1:22" x14ac:dyDescent="0.25">
      <c r="A7" s="4">
        <f t="shared" si="0"/>
        <v>0</v>
      </c>
      <c r="B7" s="4">
        <f t="shared" si="1"/>
        <v>391.77730799999995</v>
      </c>
      <c r="C7" s="4">
        <f t="shared" si="9"/>
        <v>470.1327695999999</v>
      </c>
      <c r="D7" s="4">
        <f t="shared" si="2"/>
        <v>564.15932351999982</v>
      </c>
      <c r="E7" s="5">
        <f t="shared" si="3"/>
        <v>3680000</v>
      </c>
      <c r="F7" s="15">
        <f t="shared" si="4"/>
        <v>9393</v>
      </c>
      <c r="G7" s="10">
        <f t="shared" si="5"/>
        <v>7828</v>
      </c>
      <c r="H7" s="10">
        <f t="shared" si="6"/>
        <v>6523</v>
      </c>
      <c r="I7" s="10" t="e">
        <f>#REF!</f>
        <v>#REF!</v>
      </c>
      <c r="J7" s="4" t="str">
        <f t="shared" si="7"/>
        <v>28.06.24</v>
      </c>
      <c r="O7">
        <v>0</v>
      </c>
      <c r="P7">
        <f t="shared" si="10"/>
        <v>0</v>
      </c>
      <c r="Q7">
        <f>36.397*10.764</f>
        <v>391.77730799999995</v>
      </c>
      <c r="R7" s="2">
        <v>3680000</v>
      </c>
      <c r="S7" s="8" t="s">
        <v>27</v>
      </c>
      <c r="T7" s="8"/>
      <c r="U7" s="2">
        <f>R7+257600+30000</f>
        <v>3967600</v>
      </c>
      <c r="V7">
        <f>U7/Q7</f>
        <v>10127.181740704596</v>
      </c>
    </row>
    <row r="8" spans="1:22" x14ac:dyDescent="0.25">
      <c r="A8" s="4">
        <f t="shared" si="0"/>
        <v>0</v>
      </c>
      <c r="B8" s="4">
        <f t="shared" si="1"/>
        <v>448.96643999999998</v>
      </c>
      <c r="C8" s="4">
        <f t="shared" si="9"/>
        <v>538.759728</v>
      </c>
      <c r="D8" s="4">
        <f t="shared" si="2"/>
        <v>646.51167359999999</v>
      </c>
      <c r="E8" s="5">
        <f t="shared" si="3"/>
        <v>3475000</v>
      </c>
      <c r="F8" s="10">
        <f t="shared" si="4"/>
        <v>7740</v>
      </c>
      <c r="G8" s="10">
        <f t="shared" si="5"/>
        <v>6450</v>
      </c>
      <c r="H8" s="10">
        <f t="shared" si="6"/>
        <v>5375</v>
      </c>
      <c r="I8" s="10" t="e">
        <f>#REF!</f>
        <v>#REF!</v>
      </c>
      <c r="J8" s="4" t="str">
        <f t="shared" si="7"/>
        <v>04.01.24</v>
      </c>
      <c r="O8">
        <v>0</v>
      </c>
      <c r="P8">
        <f t="shared" si="10"/>
        <v>0</v>
      </c>
      <c r="Q8">
        <f>41.71*10.764</f>
        <v>448.96643999999998</v>
      </c>
      <c r="R8" s="2">
        <v>3475000</v>
      </c>
      <c r="S8" s="8" t="s">
        <v>28</v>
      </c>
      <c r="T8" s="8"/>
    </row>
    <row r="9" spans="1:22" x14ac:dyDescent="0.25">
      <c r="A9" s="4">
        <f t="shared" si="0"/>
        <v>0</v>
      </c>
      <c r="B9" s="4">
        <f t="shared" si="1"/>
        <v>438</v>
      </c>
      <c r="C9" s="4">
        <f t="shared" si="9"/>
        <v>525.6</v>
      </c>
      <c r="D9" s="4">
        <f t="shared" si="2"/>
        <v>630.72</v>
      </c>
      <c r="E9" s="5">
        <f t="shared" si="3"/>
        <v>3500000</v>
      </c>
      <c r="F9" s="10">
        <f t="shared" si="4"/>
        <v>7991</v>
      </c>
      <c r="G9" s="10">
        <f t="shared" si="5"/>
        <v>6659</v>
      </c>
      <c r="H9" s="10">
        <f t="shared" si="6"/>
        <v>5549</v>
      </c>
      <c r="I9" s="10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438</v>
      </c>
      <c r="R9" s="2">
        <v>3500000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485</v>
      </c>
      <c r="C10" s="4">
        <f t="shared" si="9"/>
        <v>582</v>
      </c>
      <c r="D10" s="4">
        <f t="shared" si="2"/>
        <v>698.4</v>
      </c>
      <c r="E10" s="5">
        <f t="shared" si="3"/>
        <v>5000000</v>
      </c>
      <c r="F10" s="10">
        <f t="shared" si="4"/>
        <v>10309</v>
      </c>
      <c r="G10" s="10">
        <f t="shared" si="5"/>
        <v>8591</v>
      </c>
      <c r="H10" s="10">
        <f t="shared" si="6"/>
        <v>7159</v>
      </c>
      <c r="I10" s="10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485</v>
      </c>
      <c r="R10" s="2">
        <v>5000000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19</v>
      </c>
      <c r="H19">
        <v>458</v>
      </c>
    </row>
    <row r="20" spans="7:24" x14ac:dyDescent="0.25">
      <c r="G20" t="s">
        <v>20</v>
      </c>
      <c r="H20">
        <v>8700</v>
      </c>
      <c r="J20" t="s">
        <v>22</v>
      </c>
      <c r="N20">
        <v>408</v>
      </c>
      <c r="Q20">
        <f>550/1.4</f>
        <v>392.85714285714289</v>
      </c>
    </row>
    <row r="21" spans="7:24" x14ac:dyDescent="0.25">
      <c r="G21" t="s">
        <v>21</v>
      </c>
      <c r="H21">
        <f>H20*H19</f>
        <v>3984600</v>
      </c>
      <c r="J21" t="s">
        <v>23</v>
      </c>
      <c r="N21">
        <v>20</v>
      </c>
    </row>
    <row r="22" spans="7:24" x14ac:dyDescent="0.25">
      <c r="G22" s="6"/>
      <c r="H22" s="6"/>
      <c r="J22" t="s">
        <v>23</v>
      </c>
      <c r="N22">
        <v>21</v>
      </c>
    </row>
    <row r="23" spans="7:24" x14ac:dyDescent="0.25">
      <c r="N23">
        <f>SUM(N20:N22)</f>
        <v>449</v>
      </c>
    </row>
    <row r="24" spans="7:24" x14ac:dyDescent="0.25">
      <c r="G24" t="s">
        <v>14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15</v>
      </c>
      <c r="H25">
        <v>3850000</v>
      </c>
      <c r="J25" t="s">
        <v>24</v>
      </c>
      <c r="P25" s="11"/>
      <c r="Q25" s="14">
        <v>50</v>
      </c>
      <c r="R25" s="14"/>
      <c r="T25" s="14"/>
      <c r="U25" s="14"/>
      <c r="V25" s="11"/>
      <c r="W25" s="11"/>
      <c r="X25" s="11"/>
    </row>
    <row r="26" spans="7:24" x14ac:dyDescent="0.25">
      <c r="G26" t="s">
        <v>16</v>
      </c>
      <c r="H26">
        <v>200500</v>
      </c>
      <c r="J26" t="s">
        <v>29</v>
      </c>
      <c r="P26" s="11"/>
      <c r="Q26" s="11">
        <f>Q25*90%</f>
        <v>45</v>
      </c>
      <c r="R26" s="11"/>
      <c r="T26" s="11"/>
      <c r="U26" s="11"/>
      <c r="V26" s="11"/>
      <c r="W26" s="11"/>
      <c r="X26" s="11"/>
    </row>
    <row r="27" spans="7:24" x14ac:dyDescent="0.25">
      <c r="G27" t="s">
        <v>17</v>
      </c>
      <c r="H27">
        <v>30000</v>
      </c>
      <c r="P27" s="11"/>
      <c r="Q27" s="11">
        <f>Q26*80%</f>
        <v>36</v>
      </c>
      <c r="R27" s="11"/>
      <c r="T27" s="11"/>
      <c r="U27" s="11"/>
      <c r="V27" s="11"/>
      <c r="W27" s="11"/>
      <c r="X27" s="11"/>
    </row>
    <row r="28" spans="7:24" x14ac:dyDescent="0.25">
      <c r="G28" t="s">
        <v>18</v>
      </c>
      <c r="H28">
        <f>SUM(H25:H27)</f>
        <v>4080500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2024-08-09T06:24:59Z</dcterms:modified>
</cp:coreProperties>
</file>