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UBI\ARB Mumbai Samachar Marg Branch\KANAKA LALLIT PODDAAR\Flat No. 901\"/>
    </mc:Choice>
  </mc:AlternateContent>
  <xr:revisionPtr revIDLastSave="0" documentId="13_ncr:1_{96B28D14-3345-4F80-8EA7-7BA1466C5CCA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Q8" i="4" l="1"/>
  <c r="K21" i="23"/>
  <c r="K20" i="23"/>
  <c r="K19" i="23"/>
  <c r="I84" i="23"/>
  <c r="I23" i="23"/>
  <c r="I10" i="23"/>
  <c r="I11" i="23" s="1"/>
  <c r="I8" i="23"/>
  <c r="I7" i="23"/>
  <c r="I6" i="23"/>
  <c r="I5" i="23"/>
  <c r="I14" i="23" s="1"/>
  <c r="F84" i="23"/>
  <c r="F23" i="23"/>
  <c r="F10" i="23"/>
  <c r="F11" i="23" s="1"/>
  <c r="F7" i="23"/>
  <c r="F8" i="23" s="1"/>
  <c r="F6" i="23"/>
  <c r="F5" i="23"/>
  <c r="F14" i="23" s="1"/>
  <c r="I12" i="23" l="1"/>
  <c r="I13" i="23" s="1"/>
  <c r="I16" i="23" s="1"/>
  <c r="I19" i="23" s="1"/>
  <c r="F12" i="23"/>
  <c r="F13" i="23" s="1"/>
  <c r="F16" i="23" s="1"/>
  <c r="F19" i="23" s="1"/>
  <c r="N41" i="4"/>
  <c r="J41" i="4"/>
  <c r="I41" i="4"/>
  <c r="N40" i="4"/>
  <c r="J40" i="4"/>
  <c r="N39" i="4"/>
  <c r="J39" i="4"/>
  <c r="N38" i="4"/>
  <c r="J38" i="4"/>
  <c r="I39" i="4"/>
  <c r="I40" i="4"/>
  <c r="I38" i="4"/>
  <c r="P3" i="4"/>
  <c r="D34" i="4"/>
  <c r="I20" i="23" l="1"/>
  <c r="I25" i="23"/>
  <c r="I21" i="23"/>
  <c r="F20" i="23"/>
  <c r="F25" i="23"/>
  <c r="F21" i="23"/>
  <c r="C5" i="25"/>
  <c r="C4" i="25"/>
  <c r="C3" i="25"/>
  <c r="P2" i="4"/>
  <c r="Q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Q9" i="4"/>
  <c r="B9" i="4" s="1"/>
  <c r="C9" i="4" s="1"/>
  <c r="D9" i="4" s="1"/>
  <c r="P10" i="4"/>
  <c r="B10" i="4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0" i="23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<sst xmlns="http://schemas.openxmlformats.org/spreadsheetml/2006/main" count="146" uniqueCount="95">
  <si>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</si>
  <si>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</si>
  <si>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</si>
  <si>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</si>
  <si>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</si>
  <si>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</si>
  <si>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</si>
  <si>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</si>
  <si>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</si>
  <si>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</si>
  <si>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</si>
  <si>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</si>
  <si>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</si>
  <si>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</si>
  <si>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</si>
  <si>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</si>
  <si>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</si>
  <si>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</si>
  <si>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</si>
  <si>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</si>
  <si>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</si>
  <si>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</si>
  <si>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</si>
  <si>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</si>
  <si>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</si>
  <si>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</si>
  <si>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</si>
  <si>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</si>
  <si>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</si>
  <si>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</si>
  <si>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</si>
  <si>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</si>
  <si>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</si>
  <si>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</si>
  <si>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</si>
  <si>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</si>
  <si>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</si>
  <si>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</si>
  <si>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</si>
  <si>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</si>
  <si>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</si>
  <si>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</si>
  <si>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</si>
  <si>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</si>
  <si>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</si>
  <si>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</si>
  <si>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</si>
  <si>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</si>
  <si>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</si>
  <si>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</si>
  <si>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</si>
  <si>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</si>
  <si>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</si>
  <si>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</si>
  <si>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</si>
  <si>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</si>
  <si>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</si>
  <si>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</si>
  <si>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</si>
  <si>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</si>
  <si>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</si>
  <si>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</si>
  <si>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</si>
  <si>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</si>
  <si>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</si>
  <si>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</si>
  <si>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</si>
  <si>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</si>
  <si>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</si>
  <si>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</si>
  <si>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</si>
  <si>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</si>
  <si>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</si>
  <si>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</si>
  <si>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</si>
  <si>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</si>
  <si>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</si>
  <si>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</si>
  <si>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</si>
  <si>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</si>
  <si>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</si>
  <si>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</si>
  <si>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</si>
  <si>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</si>
  <si>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Flat No.</t>
  </si>
  <si>
    <t>CA</t>
  </si>
  <si>
    <t>Flat Cost</t>
  </si>
  <si>
    <t>PREV VAL JAIN ASSOCIATES - 2022</t>
  </si>
  <si>
    <t>YOC - 2011</t>
  </si>
  <si>
    <t>BUA</t>
  </si>
  <si>
    <t>RATE</t>
  </si>
  <si>
    <t>year</t>
  </si>
  <si>
    <t>IGR-02.05.24</t>
  </si>
  <si>
    <t>IGR-04.07.23</t>
  </si>
  <si>
    <t>IGR-14.07.23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</si>
</sst>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1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43" fontId="2" fillId="0" borderId="8" xfId="1" applyFont="1" applyBorder="1" applyAlignment="1">
      <alignment horizontal="center"/>
    </xf>
    <xf numFmtId="43" fontId="2" fillId="0" borderId="8" xfId="0" applyNumberFormat="1" applyFont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BE4975-D8CE-4CE4-A7E6-BFD6A6BE70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F084FE-3BD1-4907-98DC-0BB7F5B6B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FDD786E-B778-406C-83AC-346BAC7631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334613</xdr:colOff>
      <xdr:row>48</xdr:row>
      <xdr:rowOff>163151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C00CD1E-EF1A-48D3-B58A-ECD9022C66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69013" cy="878327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296507</xdr:colOff>
      <xdr:row>45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490CF6-8A2D-4AFB-805F-B636A45D0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30907" cy="870706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286981</xdr:colOff>
      <xdr:row>45</xdr:row>
      <xdr:rowOff>153618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415F2F-E981-4A74-8724-B4F215290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21381" cy="872611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29770</xdr:colOff>
      <xdr:row>46</xdr:row>
      <xdr:rowOff>29802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FA1586-DFD7-411C-AF44-B5CEA2379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64170" cy="879280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296507</xdr:colOff>
      <xdr:row>46</xdr:row>
      <xdr:rowOff>134592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F1F756B-57F6-45BC-83B1-1FF21CE5AC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30907" cy="889759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296507</xdr:colOff>
      <xdr:row>46</xdr:row>
      <xdr:rowOff>39328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6A6D03-CE91-4A40-9EEE-60341F788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30907" cy="88023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76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82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77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78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79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80</v>
      </c>
      <c r="C8" s="52">
        <f>C7*D13%</f>
        <v>279351.86699999997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81</v>
      </c>
      <c r="C9" s="57">
        <f>C6+C8</f>
        <v>308751.86699999997</v>
      </c>
      <c r="D9" s="58" t="s">
        <v>62</v>
      </c>
      <c r="E9" s="59">
        <f>C9/10.764</f>
        <v>28683.748327759196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2011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13</v>
      </c>
      <c r="D13" s="65">
        <f>D12-C13</f>
        <v>87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5"/>
      <c r="L1" s="75"/>
      <c r="M1" s="75"/>
      <c r="N1" s="75"/>
      <c r="O1" s="75"/>
      <c r="P1" s="75"/>
      <c r="Q1" s="75"/>
      <c r="R1" s="75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K84"/>
  <sheetViews>
    <sheetView workbookViewId="0">
      <selection activeCell="K22" sqref="K22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  <col min="6" max="6" width="17.140625" style="16" customWidth="1"/>
    <col min="7" max="7" width="12.5703125" style="16" bestFit="1" customWidth="1"/>
    <col min="8" max="8" width="14.28515625" bestFit="1" customWidth="1"/>
    <col min="9" max="9" width="17.140625" style="16" customWidth="1"/>
    <col min="10" max="10" width="12.5703125" style="16" bestFit="1" customWidth="1"/>
    <col min="11" max="11" width="15.28515625" bestFit="1" customWidth="1"/>
  </cols>
  <sheetData>
    <row r="1" spans="1:11" x14ac:dyDescent="0.25">
      <c r="A1" s="11"/>
      <c r="B1" s="12"/>
      <c r="C1" s="13"/>
      <c r="D1" s="14"/>
      <c r="F1" s="13"/>
      <c r="G1" s="14"/>
      <c r="I1" s="13"/>
      <c r="J1" s="14"/>
    </row>
    <row r="2" spans="1:11" x14ac:dyDescent="0.25">
      <c r="A2" s="15"/>
      <c r="D2" s="17"/>
      <c r="G2" s="17"/>
      <c r="J2" s="17"/>
    </row>
    <row r="3" spans="1:11" x14ac:dyDescent="0.25">
      <c r="A3" s="15" t="s">
        <v>13</v>
      </c>
      <c r="B3" s="18"/>
      <c r="C3" s="19">
        <v>50600</v>
      </c>
      <c r="D3" s="22" t="s">
        <v>75</v>
      </c>
      <c r="E3" s="6" t="s">
        <v>83</v>
      </c>
      <c r="F3" s="19">
        <v>50600</v>
      </c>
      <c r="G3" s="22" t="s">
        <v>75</v>
      </c>
      <c r="H3" s="6" t="s">
        <v>83</v>
      </c>
      <c r="I3" s="19">
        <v>60600</v>
      </c>
      <c r="J3" s="22" t="s">
        <v>75</v>
      </c>
      <c r="K3" s="6" t="s">
        <v>83</v>
      </c>
    </row>
    <row r="4" spans="1:11" ht="30" x14ac:dyDescent="0.25">
      <c r="A4" s="21" t="s">
        <v>14</v>
      </c>
      <c r="B4" s="18"/>
      <c r="C4" s="19">
        <v>3000</v>
      </c>
      <c r="D4" s="22"/>
      <c r="F4" s="19">
        <v>3000</v>
      </c>
      <c r="G4" s="22"/>
      <c r="I4" s="19">
        <v>3000</v>
      </c>
      <c r="J4" s="22"/>
    </row>
    <row r="5" spans="1:11" x14ac:dyDescent="0.25">
      <c r="A5" s="15" t="s">
        <v>15</v>
      </c>
      <c r="B5" s="18"/>
      <c r="C5" s="19">
        <f>C3-C4</f>
        <v>47600</v>
      </c>
      <c r="D5" s="22"/>
      <c r="F5" s="19">
        <f>F3-F4</f>
        <v>47600</v>
      </c>
      <c r="G5" s="22"/>
      <c r="I5" s="19">
        <f>I3-I4</f>
        <v>57600</v>
      </c>
      <c r="J5" s="22"/>
    </row>
    <row r="6" spans="1:11" x14ac:dyDescent="0.25">
      <c r="A6" s="15" t="s">
        <v>16</v>
      </c>
      <c r="B6" s="18"/>
      <c r="C6" s="19">
        <f>C4</f>
        <v>3000</v>
      </c>
      <c r="D6" s="22"/>
      <c r="F6" s="19">
        <f>F4</f>
        <v>3000</v>
      </c>
      <c r="G6" s="22"/>
      <c r="I6" s="19">
        <f>I4</f>
        <v>3000</v>
      </c>
      <c r="J6" s="22"/>
    </row>
    <row r="7" spans="1:11" x14ac:dyDescent="0.25">
      <c r="A7" s="15" t="s">
        <v>17</v>
      </c>
      <c r="B7" s="23"/>
      <c r="C7" s="24">
        <f>D7-D8</f>
        <v>13</v>
      </c>
      <c r="D7" s="24">
        <v>2024</v>
      </c>
      <c r="F7" s="24">
        <f>G7-G8</f>
        <v>13</v>
      </c>
      <c r="G7" s="24">
        <v>2024</v>
      </c>
      <c r="I7" s="24">
        <f>J7-J8</f>
        <v>13</v>
      </c>
      <c r="J7" s="24">
        <v>2024</v>
      </c>
    </row>
    <row r="8" spans="1:11" x14ac:dyDescent="0.25">
      <c r="A8" s="15" t="s">
        <v>18</v>
      </c>
      <c r="B8" s="23"/>
      <c r="C8" s="24">
        <f>C9-C7</f>
        <v>47</v>
      </c>
      <c r="D8" s="24">
        <v>2011</v>
      </c>
      <c r="F8" s="24">
        <f>F9-F7</f>
        <v>47</v>
      </c>
      <c r="G8" s="24">
        <v>2011</v>
      </c>
      <c r="I8" s="24">
        <f>I9-I7</f>
        <v>47</v>
      </c>
      <c r="J8" s="24">
        <v>2011</v>
      </c>
    </row>
    <row r="9" spans="1:11" x14ac:dyDescent="0.25">
      <c r="A9" s="15" t="s">
        <v>19</v>
      </c>
      <c r="B9" s="23"/>
      <c r="C9" s="24">
        <v>60</v>
      </c>
      <c r="D9" s="24"/>
      <c r="F9" s="24">
        <v>60</v>
      </c>
      <c r="G9" s="24"/>
      <c r="I9" s="24">
        <v>60</v>
      </c>
      <c r="J9" s="24"/>
    </row>
    <row r="10" spans="1:11" ht="30" x14ac:dyDescent="0.25">
      <c r="A10" s="21" t="s">
        <v>20</v>
      </c>
      <c r="B10" s="23"/>
      <c r="C10" s="24">
        <f>90*C7/C9</f>
        <v>19.5</v>
      </c>
      <c r="D10" s="24"/>
      <c r="F10" s="24">
        <f>90*F7/F9</f>
        <v>19.5</v>
      </c>
      <c r="G10" s="24"/>
      <c r="I10" s="24">
        <f>90*I7/I9</f>
        <v>19.5</v>
      </c>
      <c r="J10" s="24"/>
    </row>
    <row r="11" spans="1:11" x14ac:dyDescent="0.25">
      <c r="A11" s="15"/>
      <c r="B11" s="25"/>
      <c r="C11" s="26">
        <f>C10%</f>
        <v>0.19500000000000001</v>
      </c>
      <c r="D11" s="26"/>
      <c r="F11" s="26">
        <f>F10%</f>
        <v>0.19500000000000001</v>
      </c>
      <c r="G11" s="26"/>
      <c r="I11" s="26">
        <f>I10%</f>
        <v>0.19500000000000001</v>
      </c>
      <c r="J11" s="26"/>
    </row>
    <row r="12" spans="1:11" x14ac:dyDescent="0.25">
      <c r="A12" s="15" t="s">
        <v>21</v>
      </c>
      <c r="B12" s="18"/>
      <c r="C12" s="19">
        <f>C6*C11</f>
        <v>585</v>
      </c>
      <c r="D12" s="22"/>
      <c r="F12" s="19">
        <f>F6*F11</f>
        <v>585</v>
      </c>
      <c r="G12" s="22"/>
      <c r="I12" s="19">
        <f>I6*I11</f>
        <v>585</v>
      </c>
      <c r="J12" s="22"/>
    </row>
    <row r="13" spans="1:11" x14ac:dyDescent="0.25">
      <c r="A13" s="15" t="s">
        <v>22</v>
      </c>
      <c r="B13" s="18"/>
      <c r="C13" s="19">
        <f>C6-C12</f>
        <v>2415</v>
      </c>
      <c r="D13" s="22"/>
      <c r="F13" s="19">
        <f>F6-F12</f>
        <v>2415</v>
      </c>
      <c r="G13" s="22"/>
      <c r="I13" s="19">
        <f>I6-I12</f>
        <v>2415</v>
      </c>
      <c r="J13" s="22"/>
    </row>
    <row r="14" spans="1:11" x14ac:dyDescent="0.25">
      <c r="A14" s="15" t="s">
        <v>15</v>
      </c>
      <c r="B14" s="18"/>
      <c r="C14" s="19">
        <f>C5</f>
        <v>47600</v>
      </c>
      <c r="D14" s="22"/>
      <c r="F14" s="19">
        <f>F5</f>
        <v>47600</v>
      </c>
      <c r="G14" s="22"/>
      <c r="I14" s="19">
        <f>I5</f>
        <v>57600</v>
      </c>
      <c r="J14" s="22"/>
    </row>
    <row r="15" spans="1:11" x14ac:dyDescent="0.25">
      <c r="B15" s="18"/>
      <c r="C15" s="19"/>
      <c r="D15" s="22"/>
      <c r="F15" s="19"/>
      <c r="G15" s="22"/>
      <c r="I15" s="19"/>
      <c r="J15" s="22"/>
    </row>
    <row r="16" spans="1:11" x14ac:dyDescent="0.25">
      <c r="A16" s="27" t="s">
        <v>23</v>
      </c>
      <c r="B16" s="28"/>
      <c r="C16" s="20">
        <f>C14+C13</f>
        <v>50015</v>
      </c>
      <c r="D16" s="22"/>
      <c r="F16" s="20">
        <f>F14+F13</f>
        <v>50015</v>
      </c>
      <c r="G16" s="22"/>
      <c r="I16" s="20">
        <f>I14+I13</f>
        <v>60015</v>
      </c>
      <c r="J16" s="22"/>
    </row>
    <row r="17" spans="1:11" x14ac:dyDescent="0.25">
      <c r="B17" s="23"/>
      <c r="C17" s="24"/>
      <c r="D17" s="24"/>
      <c r="F17" s="24"/>
      <c r="G17" s="24"/>
      <c r="I17" s="24"/>
      <c r="J17" s="24"/>
    </row>
    <row r="18" spans="1:11" x14ac:dyDescent="0.25">
      <c r="A18" s="71" t="str">
        <f>E3</f>
        <v>ACA</v>
      </c>
      <c r="B18" s="7"/>
      <c r="C18" s="29">
        <v>1315</v>
      </c>
      <c r="D18" s="24"/>
      <c r="F18" s="29">
        <v>1316</v>
      </c>
      <c r="G18" s="24"/>
      <c r="I18" s="29">
        <v>1233</v>
      </c>
      <c r="J18" s="24"/>
    </row>
    <row r="19" spans="1:11" x14ac:dyDescent="0.25">
      <c r="A19" s="15" t="s">
        <v>73</v>
      </c>
      <c r="B19" s="6"/>
      <c r="C19" s="30">
        <f>C18*C16</f>
        <v>65769725</v>
      </c>
      <c r="D19" s="72"/>
      <c r="E19" s="65"/>
      <c r="F19" s="30">
        <f>F18*F16</f>
        <v>65819740</v>
      </c>
      <c r="G19" s="72"/>
      <c r="H19" s="65"/>
      <c r="I19" s="30">
        <f>I18*I16</f>
        <v>73998495</v>
      </c>
      <c r="J19" s="72"/>
      <c r="K19" s="65">
        <f>C19+F19+I19</f>
        <v>205587960</v>
      </c>
    </row>
    <row r="20" spans="1:11" x14ac:dyDescent="0.25">
      <c r="A20" s="15" t="s">
        <v>24</v>
      </c>
      <c r="C20" s="31">
        <f>C19*90%</f>
        <v>59192752.5</v>
      </c>
      <c r="D20" s="30"/>
      <c r="E20" s="65"/>
      <c r="F20" s="31">
        <f>F19*90%</f>
        <v>59237766</v>
      </c>
      <c r="G20" s="30"/>
      <c r="H20" s="65"/>
      <c r="I20" s="31">
        <f>I19*90%</f>
        <v>66598645.5</v>
      </c>
      <c r="J20" s="30"/>
      <c r="K20" s="65">
        <f>C20+F20+I20</f>
        <v>185029164</v>
      </c>
    </row>
    <row r="21" spans="1:11" x14ac:dyDescent="0.25">
      <c r="A21" s="15" t="s">
        <v>25</v>
      </c>
      <c r="C21" s="31">
        <f>C19*80%</f>
        <v>52615780</v>
      </c>
      <c r="D21" s="31"/>
      <c r="E21" s="65"/>
      <c r="F21" s="31">
        <f>F19*80%</f>
        <v>52655792</v>
      </c>
      <c r="G21" s="31"/>
      <c r="H21" s="65"/>
      <c r="I21" s="31">
        <f>I19*80%</f>
        <v>59198796</v>
      </c>
      <c r="J21" s="31"/>
      <c r="K21" s="65">
        <f>C21+F21+I21</f>
        <v>164470368</v>
      </c>
    </row>
    <row r="22" spans="1:11" x14ac:dyDescent="0.25">
      <c r="A22" s="15"/>
      <c r="D22" s="24"/>
      <c r="G22" s="24"/>
      <c r="J22" s="24"/>
    </row>
    <row r="23" spans="1:11" x14ac:dyDescent="0.25">
      <c r="A23" s="32" t="s">
        <v>26</v>
      </c>
      <c r="B23" s="33"/>
      <c r="C23" s="34">
        <f>C4*C18</f>
        <v>3945000</v>
      </c>
      <c r="D23" s="34"/>
      <c r="F23" s="34">
        <f>F4*F18</f>
        <v>3948000</v>
      </c>
      <c r="G23" s="34"/>
      <c r="I23" s="34">
        <f>I4*I18</f>
        <v>3699000</v>
      </c>
      <c r="J23" s="34"/>
    </row>
    <row r="24" spans="1:11" x14ac:dyDescent="0.25">
      <c r="A24" s="15" t="s">
        <v>27</v>
      </c>
    </row>
    <row r="25" spans="1:11" x14ac:dyDescent="0.25">
      <c r="A25" s="35" t="s">
        <v>28</v>
      </c>
      <c r="B25" s="16"/>
      <c r="C25" s="31">
        <f>C19*0.025/12</f>
        <v>137020.26041666666</v>
      </c>
      <c r="D25" s="31"/>
      <c r="E25" s="31"/>
      <c r="F25" s="31">
        <f>F19*0.025/12</f>
        <v>137124.45833333334</v>
      </c>
      <c r="G25" s="31"/>
      <c r="H25" s="31"/>
      <c r="I25" s="31">
        <f>I19*0.025/12</f>
        <v>154163.53125</v>
      </c>
      <c r="J25" s="31"/>
      <c r="K25" s="31"/>
    </row>
    <row r="26" spans="1:11" x14ac:dyDescent="0.25">
      <c r="C26" s="31"/>
      <c r="D26" s="31"/>
      <c r="F26" s="31"/>
      <c r="G26" s="31"/>
      <c r="I26" s="31"/>
      <c r="J26" s="31"/>
    </row>
    <row r="27" spans="1:11" x14ac:dyDescent="0.25">
      <c r="C27" s="31"/>
      <c r="D27" s="31"/>
      <c r="F27" s="31"/>
      <c r="G27" s="31"/>
      <c r="I27" s="31"/>
      <c r="J27" s="31"/>
    </row>
    <row r="28" spans="1:11" x14ac:dyDescent="0.25">
      <c r="C28"/>
      <c r="D28"/>
      <c r="F28"/>
      <c r="G28"/>
      <c r="I28"/>
      <c r="J28"/>
    </row>
    <row r="29" spans="1:11" x14ac:dyDescent="0.25">
      <c r="C29"/>
      <c r="D29"/>
      <c r="F29"/>
      <c r="G29"/>
      <c r="I29"/>
      <c r="J29"/>
    </row>
    <row r="30" spans="1:11" x14ac:dyDescent="0.25">
      <c r="C30"/>
      <c r="D30"/>
      <c r="F30"/>
      <c r="G30"/>
      <c r="I30"/>
      <c r="J30"/>
    </row>
    <row r="31" spans="1:11" x14ac:dyDescent="0.25">
      <c r="C31"/>
      <c r="D31"/>
      <c r="F31"/>
      <c r="G31"/>
      <c r="I31"/>
      <c r="J31"/>
    </row>
    <row r="32" spans="1:11" x14ac:dyDescent="0.25">
      <c r="C32"/>
      <c r="D32"/>
      <c r="F32"/>
      <c r="G32"/>
      <c r="I32"/>
      <c r="J32"/>
    </row>
    <row r="33" spans="1:10" x14ac:dyDescent="0.25">
      <c r="C33"/>
      <c r="D33"/>
      <c r="F33"/>
      <c r="G33"/>
      <c r="I33"/>
      <c r="J33"/>
    </row>
    <row r="34" spans="1:10" x14ac:dyDescent="0.25">
      <c r="C34"/>
      <c r="D34"/>
      <c r="F34"/>
      <c r="G34"/>
      <c r="I34"/>
      <c r="J34"/>
    </row>
    <row r="35" spans="1:10" x14ac:dyDescent="0.25">
      <c r="C35"/>
      <c r="D35"/>
      <c r="F35"/>
      <c r="G35"/>
      <c r="I35"/>
      <c r="J35"/>
    </row>
    <row r="36" spans="1:10" x14ac:dyDescent="0.25">
      <c r="C36"/>
      <c r="D36"/>
      <c r="F36"/>
      <c r="G36"/>
      <c r="I36"/>
      <c r="J36"/>
    </row>
    <row r="37" spans="1:10" x14ac:dyDescent="0.25">
      <c r="C37"/>
      <c r="D37"/>
      <c r="F37"/>
      <c r="G37"/>
      <c r="I37"/>
      <c r="J37"/>
    </row>
    <row r="38" spans="1:10" x14ac:dyDescent="0.25">
      <c r="C38"/>
      <c r="D38"/>
      <c r="F38"/>
      <c r="G38"/>
      <c r="I38"/>
      <c r="J38"/>
    </row>
    <row r="39" spans="1:10" x14ac:dyDescent="0.25">
      <c r="C39"/>
      <c r="D39"/>
      <c r="F39"/>
      <c r="G39"/>
      <c r="I39"/>
      <c r="J39"/>
    </row>
    <row r="40" spans="1:10" x14ac:dyDescent="0.25">
      <c r="C40"/>
      <c r="D40"/>
      <c r="F40"/>
      <c r="G40"/>
      <c r="I40"/>
      <c r="J40"/>
    </row>
    <row r="46" spans="1:10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9" x14ac:dyDescent="0.25">
      <c r="C84" s="16">
        <f>C83*C82</f>
        <v>0</v>
      </c>
      <c r="F84" s="16">
        <f>F83*F82</f>
        <v>0</v>
      </c>
      <c r="I84" s="16">
        <f>I83*I82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41"/>
  <sheetViews>
    <sheetView tabSelected="1" topLeftCell="A10" workbookViewId="0">
      <selection activeCell="P43" sqref="P43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5" width="14.28515625" bestFit="1" customWidth="1"/>
    <col min="6" max="6" width="14" customWidth="1"/>
    <col min="7" max="7" width="12.5703125" bestFit="1" customWidth="1"/>
    <col min="8" max="8" width="12" customWidth="1"/>
    <col min="9" max="10" width="15.28515625" bestFit="1" customWidth="1"/>
    <col min="11" max="13" width="0" hidden="1" customWidth="1"/>
    <col min="14" max="14" width="15.28515625" bestFit="1" customWidth="1"/>
    <col min="15" max="15" width="8.7109375" customWidth="1"/>
    <col min="16" max="16" width="7.140625" customWidth="1"/>
    <col min="17" max="17" width="10.7109375" customWidth="1"/>
    <col min="18" max="18" width="14.42578125" bestFit="1" customWidth="1"/>
    <col min="19" max="19" width="13.85546875" customWidth="1"/>
    <col min="20" max="20" width="6" customWidth="1"/>
    <col min="21" max="21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20" x14ac:dyDescent="0.25">
      <c r="A2" s="4">
        <v>1</v>
      </c>
      <c r="B2" s="4">
        <f t="shared" ref="B2:B16" si="0">Q2</f>
        <v>1315</v>
      </c>
      <c r="C2" s="4">
        <f t="shared" ref="C2:C16" si="1">B2*1.2</f>
        <v>1578</v>
      </c>
      <c r="D2" s="4">
        <f t="shared" ref="D2:D16" si="2">C2*1.2</f>
        <v>1893.6</v>
      </c>
      <c r="E2" s="5">
        <f t="shared" ref="E2:E16" si="3">R2</f>
        <v>75000000</v>
      </c>
      <c r="F2" s="4">
        <f t="shared" ref="F2:F15" si="4">ROUND((E2/B2),0)</f>
        <v>57034</v>
      </c>
      <c r="G2" s="4">
        <f t="shared" ref="G2:G15" si="5">ROUND((E2/C2),0)</f>
        <v>47529</v>
      </c>
      <c r="H2" s="4">
        <f t="shared" ref="H2:H15" si="6">ROUND((E2/D2),0)</f>
        <v>39607</v>
      </c>
      <c r="I2" s="4">
        <f t="shared" ref="I2:I15" si="7">T2</f>
        <v>16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1315</v>
      </c>
      <c r="R2" s="2">
        <v>75000000</v>
      </c>
      <c r="S2" s="2" t="s">
        <v>92</v>
      </c>
      <c r="T2">
        <v>16</v>
      </c>
    </row>
    <row r="3" spans="1:20" x14ac:dyDescent="0.25">
      <c r="A3" s="4">
        <v>2</v>
      </c>
      <c r="B3" s="4">
        <f t="shared" si="0"/>
        <v>2125.9606666666668</v>
      </c>
      <c r="C3" s="4">
        <f t="shared" si="1"/>
        <v>2551.1528000000003</v>
      </c>
      <c r="D3" s="4">
        <f t="shared" si="2"/>
        <v>3061.3833600000003</v>
      </c>
      <c r="E3" s="5">
        <f t="shared" si="3"/>
        <v>118000000</v>
      </c>
      <c r="F3" s="76">
        <f t="shared" si="4"/>
        <v>55504</v>
      </c>
      <c r="G3" s="76">
        <f t="shared" si="5"/>
        <v>46254</v>
      </c>
      <c r="H3" s="76">
        <f t="shared" si="6"/>
        <v>38545</v>
      </c>
      <c r="I3" s="76">
        <f t="shared" si="7"/>
        <v>29</v>
      </c>
      <c r="J3" s="76">
        <f t="shared" si="8"/>
        <v>0</v>
      </c>
      <c r="K3" s="7"/>
      <c r="L3" s="7"/>
      <c r="M3" s="7"/>
      <c r="N3" s="7"/>
      <c r="O3" s="7">
        <v>0</v>
      </c>
      <c r="P3" s="7">
        <f>239.77*10.64</f>
        <v>2551.1528000000003</v>
      </c>
      <c r="Q3" s="7">
        <f t="shared" ref="Q3:Q10" si="10">P3/1.2</f>
        <v>2125.9606666666668</v>
      </c>
      <c r="R3" s="77">
        <v>118000000</v>
      </c>
      <c r="S3" s="77" t="s">
        <v>93</v>
      </c>
      <c r="T3">
        <v>29</v>
      </c>
    </row>
    <row r="4" spans="1:20" x14ac:dyDescent="0.25">
      <c r="A4" s="4">
        <v>3</v>
      </c>
      <c r="B4" s="4">
        <f t="shared" si="0"/>
        <v>1662</v>
      </c>
      <c r="C4" s="4">
        <f t="shared" si="1"/>
        <v>1994.3999999999999</v>
      </c>
      <c r="D4" s="4">
        <f t="shared" si="2"/>
        <v>2393.2799999999997</v>
      </c>
      <c r="E4" s="5">
        <f t="shared" si="3"/>
        <v>82002000</v>
      </c>
      <c r="F4" s="76">
        <f t="shared" si="4"/>
        <v>49339</v>
      </c>
      <c r="G4" s="76">
        <f t="shared" si="5"/>
        <v>41116</v>
      </c>
      <c r="H4" s="76">
        <f t="shared" si="6"/>
        <v>34263</v>
      </c>
      <c r="I4" s="76">
        <f t="shared" si="7"/>
        <v>11</v>
      </c>
      <c r="J4" s="76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1662</v>
      </c>
      <c r="R4" s="77">
        <v>82002000</v>
      </c>
      <c r="S4" s="77" t="s">
        <v>94</v>
      </c>
      <c r="T4">
        <v>11</v>
      </c>
    </row>
    <row r="5" spans="1:20" x14ac:dyDescent="0.25">
      <c r="A5" s="4">
        <v>4</v>
      </c>
      <c r="B5" s="4">
        <f t="shared" si="0"/>
        <v>1850</v>
      </c>
      <c r="C5" s="4">
        <f t="shared" si="1"/>
        <v>2220</v>
      </c>
      <c r="D5" s="4">
        <f t="shared" si="2"/>
        <v>2664</v>
      </c>
      <c r="E5" s="5">
        <f t="shared" si="3"/>
        <v>85000000</v>
      </c>
      <c r="F5" s="4">
        <f t="shared" si="4"/>
        <v>45946</v>
      </c>
      <c r="G5" s="4">
        <f t="shared" si="5"/>
        <v>38288</v>
      </c>
      <c r="H5" s="4">
        <f t="shared" si="6"/>
        <v>31907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v>1850</v>
      </c>
      <c r="R5" s="2">
        <v>85000000</v>
      </c>
      <c r="S5" s="2"/>
    </row>
    <row r="6" spans="1:20" x14ac:dyDescent="0.25">
      <c r="A6" s="4">
        <v>5</v>
      </c>
      <c r="B6" s="4">
        <f t="shared" si="0"/>
        <v>1662</v>
      </c>
      <c r="C6" s="4">
        <f t="shared" si="1"/>
        <v>1994.3999999999999</v>
      </c>
      <c r="D6" s="4">
        <f t="shared" si="2"/>
        <v>2393.2799999999997</v>
      </c>
      <c r="E6" s="5">
        <f t="shared" si="3"/>
        <v>83000000</v>
      </c>
      <c r="F6" s="76">
        <f t="shared" si="4"/>
        <v>49940</v>
      </c>
      <c r="G6" s="76">
        <f t="shared" si="5"/>
        <v>41617</v>
      </c>
      <c r="H6" s="76">
        <f t="shared" si="6"/>
        <v>34680</v>
      </c>
      <c r="I6" s="76">
        <f t="shared" si="7"/>
        <v>0</v>
      </c>
      <c r="J6" s="76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v>1662</v>
      </c>
      <c r="R6" s="77">
        <v>83000000</v>
      </c>
      <c r="S6" s="2"/>
    </row>
    <row r="7" spans="1:20" x14ac:dyDescent="0.25">
      <c r="A7" s="4">
        <v>6</v>
      </c>
      <c r="B7" s="4">
        <f t="shared" si="0"/>
        <v>1800</v>
      </c>
      <c r="C7" s="4">
        <f t="shared" si="1"/>
        <v>2160</v>
      </c>
      <c r="D7" s="4">
        <f t="shared" si="2"/>
        <v>2592</v>
      </c>
      <c r="E7" s="5">
        <f t="shared" si="3"/>
        <v>95000000</v>
      </c>
      <c r="F7" s="76">
        <f t="shared" si="4"/>
        <v>52778</v>
      </c>
      <c r="G7" s="76">
        <f t="shared" si="5"/>
        <v>43981</v>
      </c>
      <c r="H7" s="76">
        <f t="shared" si="6"/>
        <v>36651</v>
      </c>
      <c r="I7" s="76">
        <f t="shared" si="7"/>
        <v>0</v>
      </c>
      <c r="J7" s="76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v>1800</v>
      </c>
      <c r="R7" s="77">
        <v>95000000</v>
      </c>
      <c r="S7" s="2"/>
    </row>
    <row r="8" spans="1:20" x14ac:dyDescent="0.25">
      <c r="A8" s="4">
        <v>7</v>
      </c>
      <c r="B8" s="4">
        <f t="shared" si="0"/>
        <v>1575</v>
      </c>
      <c r="C8" s="4">
        <f t="shared" si="1"/>
        <v>1890</v>
      </c>
      <c r="D8" s="4">
        <f t="shared" si="2"/>
        <v>2268</v>
      </c>
      <c r="E8" s="5">
        <f t="shared" si="3"/>
        <v>92500000</v>
      </c>
      <c r="F8" s="78">
        <f t="shared" si="4"/>
        <v>58730</v>
      </c>
      <c r="G8" s="78">
        <f t="shared" si="5"/>
        <v>48942</v>
      </c>
      <c r="H8" s="78">
        <f t="shared" si="6"/>
        <v>40785</v>
      </c>
      <c r="I8" s="78">
        <f t="shared" si="7"/>
        <v>0</v>
      </c>
      <c r="J8" s="78">
        <f t="shared" si="8"/>
        <v>0</v>
      </c>
      <c r="K8" s="79"/>
      <c r="L8" s="79"/>
      <c r="M8" s="79"/>
      <c r="N8" s="79"/>
      <c r="O8" s="79">
        <v>0</v>
      </c>
      <c r="P8" s="79">
        <v>1890</v>
      </c>
      <c r="Q8" s="79">
        <f t="shared" si="10"/>
        <v>1575</v>
      </c>
      <c r="R8" s="80">
        <v>92500000</v>
      </c>
      <c r="S8" s="2"/>
    </row>
    <row r="9" spans="1:20" x14ac:dyDescent="0.25">
      <c r="A9" s="4">
        <v>8</v>
      </c>
      <c r="B9" s="4">
        <f t="shared" si="0"/>
        <v>1500</v>
      </c>
      <c r="C9" s="4">
        <f t="shared" si="1"/>
        <v>1800</v>
      </c>
      <c r="D9" s="4">
        <f t="shared" si="2"/>
        <v>2160</v>
      </c>
      <c r="E9" s="5">
        <f t="shared" si="3"/>
        <v>100000000</v>
      </c>
      <c r="F9" s="76">
        <f t="shared" si="4"/>
        <v>66667</v>
      </c>
      <c r="G9" s="76">
        <f t="shared" si="5"/>
        <v>55556</v>
      </c>
      <c r="H9" s="76">
        <f t="shared" si="6"/>
        <v>46296</v>
      </c>
      <c r="I9" s="76">
        <f t="shared" si="7"/>
        <v>0</v>
      </c>
      <c r="J9" s="76">
        <f t="shared" si="8"/>
        <v>0</v>
      </c>
      <c r="K9" s="7"/>
      <c r="L9" s="7"/>
      <c r="M9" s="7"/>
      <c r="N9" s="7"/>
      <c r="O9" s="7">
        <v>0</v>
      </c>
      <c r="P9" s="7">
        <v>1800</v>
      </c>
      <c r="Q9" s="7">
        <f t="shared" si="10"/>
        <v>1500</v>
      </c>
      <c r="R9" s="77">
        <v>100000000</v>
      </c>
      <c r="S9" s="2"/>
    </row>
    <row r="10" spans="1:20" x14ac:dyDescent="0.25">
      <c r="A10" s="4">
        <v>9</v>
      </c>
      <c r="B10" s="4">
        <f t="shared" si="0"/>
        <v>1600</v>
      </c>
      <c r="C10" s="4">
        <f t="shared" si="1"/>
        <v>1920</v>
      </c>
      <c r="D10" s="4">
        <f t="shared" si="2"/>
        <v>2304</v>
      </c>
      <c r="E10" s="5">
        <f t="shared" si="3"/>
        <v>90000000</v>
      </c>
      <c r="F10" s="76">
        <f t="shared" si="4"/>
        <v>56250</v>
      </c>
      <c r="G10" s="76">
        <f t="shared" si="5"/>
        <v>46875</v>
      </c>
      <c r="H10" s="76">
        <f t="shared" si="6"/>
        <v>39063</v>
      </c>
      <c r="I10" s="76">
        <f t="shared" si="7"/>
        <v>0</v>
      </c>
      <c r="J10" s="76">
        <f t="shared" si="8"/>
        <v>0</v>
      </c>
      <c r="K10" s="7"/>
      <c r="L10" s="7"/>
      <c r="M10" s="7"/>
      <c r="N10" s="7"/>
      <c r="O10" s="7">
        <v>0</v>
      </c>
      <c r="P10" s="7">
        <f t="shared" si="9"/>
        <v>0</v>
      </c>
      <c r="Q10" s="7">
        <v>1600</v>
      </c>
      <c r="R10" s="77">
        <v>90000000</v>
      </c>
      <c r="S10" s="2"/>
    </row>
    <row r="11" spans="1:20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20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20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20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20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20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88</v>
      </c>
    </row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69"/>
    </row>
    <row r="28" spans="1:19" s="10" customFormat="1" x14ac:dyDescent="0.25">
      <c r="C28" s="67" t="s">
        <v>74</v>
      </c>
      <c r="D28" s="67"/>
      <c r="F28" s="52" t="s">
        <v>83</v>
      </c>
      <c r="G28" s="52">
        <v>1315</v>
      </c>
    </row>
    <row r="29" spans="1:19" s="10" customFormat="1" x14ac:dyDescent="0.25">
      <c r="C29" s="67" t="s">
        <v>1</v>
      </c>
      <c r="D29" s="67"/>
      <c r="F29" s="52" t="s">
        <v>71</v>
      </c>
      <c r="G29" s="52">
        <v>1578</v>
      </c>
      <c r="H29" s="10">
        <f>G29/G28</f>
        <v>1.2</v>
      </c>
    </row>
    <row r="30" spans="1:19" s="10" customFormat="1" x14ac:dyDescent="0.25">
      <c r="F30" s="52" t="s">
        <v>72</v>
      </c>
      <c r="G30" s="52"/>
    </row>
    <row r="31" spans="1:19" s="10" customFormat="1" x14ac:dyDescent="0.25">
      <c r="C31" s="70" t="s">
        <v>87</v>
      </c>
      <c r="D31" s="70"/>
      <c r="F31" s="70" t="s">
        <v>73</v>
      </c>
      <c r="G31" s="70">
        <f>G29*G30</f>
        <v>0</v>
      </c>
      <c r="H31" s="10" t="e">
        <f>G31/D29</f>
        <v>#DIV/0!</v>
      </c>
    </row>
    <row r="32" spans="1:19" s="10" customFormat="1" x14ac:dyDescent="0.25">
      <c r="C32" s="70" t="s">
        <v>89</v>
      </c>
      <c r="D32" s="70">
        <v>1578</v>
      </c>
      <c r="F32" s="70" t="s">
        <v>24</v>
      </c>
      <c r="G32" s="70">
        <f>G31*90%</f>
        <v>0</v>
      </c>
    </row>
    <row r="33" spans="3:14" s="10" customFormat="1" x14ac:dyDescent="0.25">
      <c r="C33" s="70" t="s">
        <v>90</v>
      </c>
      <c r="D33" s="70">
        <v>49000</v>
      </c>
      <c r="F33" s="70" t="s">
        <v>25</v>
      </c>
      <c r="G33" s="70">
        <f>G31*80%</f>
        <v>0</v>
      </c>
    </row>
    <row r="34" spans="3:14" s="10" customFormat="1" x14ac:dyDescent="0.25">
      <c r="C34" s="70" t="s">
        <v>73</v>
      </c>
      <c r="D34" s="70">
        <f>D32*D33</f>
        <v>77322000</v>
      </c>
    </row>
    <row r="35" spans="3:14" s="10" customFormat="1" x14ac:dyDescent="0.25">
      <c r="C35" s="70"/>
      <c r="D35" s="70"/>
    </row>
    <row r="36" spans="3:14" s="10" customFormat="1" x14ac:dyDescent="0.25"/>
    <row r="37" spans="3:14" s="10" customFormat="1" x14ac:dyDescent="0.25">
      <c r="D37" s="10" t="s">
        <v>91</v>
      </c>
      <c r="E37" s="10" t="s">
        <v>86</v>
      </c>
      <c r="F37" s="73" t="s">
        <v>84</v>
      </c>
      <c r="G37" s="73" t="s">
        <v>85</v>
      </c>
      <c r="H37" s="73" t="s">
        <v>72</v>
      </c>
      <c r="I37" s="73" t="s">
        <v>73</v>
      </c>
      <c r="J37" s="73" t="s">
        <v>24</v>
      </c>
      <c r="K37" s="73"/>
      <c r="L37" s="73"/>
      <c r="M37" s="73"/>
      <c r="N37" s="73" t="s">
        <v>25</v>
      </c>
    </row>
    <row r="38" spans="3:14" s="10" customFormat="1" x14ac:dyDescent="0.25">
      <c r="D38" s="10">
        <v>2015</v>
      </c>
      <c r="E38" s="10">
        <v>80000000</v>
      </c>
      <c r="F38" s="52">
        <v>901</v>
      </c>
      <c r="G38" s="52">
        <v>1315</v>
      </c>
      <c r="H38" s="52">
        <v>50000</v>
      </c>
      <c r="I38" s="52">
        <f>H38*G38</f>
        <v>65750000</v>
      </c>
      <c r="J38" s="52">
        <f>I38*0.85</f>
        <v>55887500</v>
      </c>
      <c r="K38" s="52"/>
      <c r="L38" s="52"/>
      <c r="M38" s="52"/>
      <c r="N38" s="52">
        <f>I38*0.7</f>
        <v>46025000</v>
      </c>
    </row>
    <row r="39" spans="3:14" s="10" customFormat="1" x14ac:dyDescent="0.25">
      <c r="D39" s="10">
        <v>2015</v>
      </c>
      <c r="E39" s="10">
        <v>80000000</v>
      </c>
      <c r="F39" s="52">
        <v>1001</v>
      </c>
      <c r="G39" s="52">
        <v>1316</v>
      </c>
      <c r="H39" s="52">
        <v>50000</v>
      </c>
      <c r="I39" s="52">
        <f t="shared" ref="I39:I40" si="48">H39*G39</f>
        <v>65800000</v>
      </c>
      <c r="J39" s="52">
        <f t="shared" ref="J39:J40" si="49">I39*0.85</f>
        <v>55930000</v>
      </c>
      <c r="K39" s="52"/>
      <c r="L39" s="52"/>
      <c r="M39" s="52"/>
      <c r="N39" s="52">
        <f t="shared" ref="N39:N40" si="50">I39*0.7</f>
        <v>46060000</v>
      </c>
    </row>
    <row r="40" spans="3:14" s="10" customFormat="1" x14ac:dyDescent="0.25">
      <c r="D40" s="10">
        <v>2015</v>
      </c>
      <c r="E40" s="10">
        <v>93500000</v>
      </c>
      <c r="F40" s="52">
        <v>3102</v>
      </c>
      <c r="G40" s="52">
        <v>1233</v>
      </c>
      <c r="H40" s="52">
        <v>60000</v>
      </c>
      <c r="I40" s="52">
        <f t="shared" si="48"/>
        <v>73980000</v>
      </c>
      <c r="J40" s="52">
        <f t="shared" si="49"/>
        <v>62883000</v>
      </c>
      <c r="K40" s="52"/>
      <c r="L40" s="52"/>
      <c r="M40" s="52"/>
      <c r="N40" s="52">
        <f t="shared" si="50"/>
        <v>51786000</v>
      </c>
    </row>
    <row r="41" spans="3:14" x14ac:dyDescent="0.25">
      <c r="F41" s="41"/>
      <c r="G41" s="41"/>
      <c r="H41" s="41"/>
      <c r="I41" s="74">
        <f>SUM(I38:I40)</f>
        <v>205530000</v>
      </c>
      <c r="J41" s="74">
        <f>SUM(J38:J40)</f>
        <v>174700500</v>
      </c>
      <c r="K41" s="47"/>
      <c r="L41" s="47"/>
      <c r="M41" s="47"/>
      <c r="N41" s="74">
        <f>SUM(N38:N40)</f>
        <v>143871000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2024-08-17T06:55:26Z</dcterms:modified>
</cp:coreProperties>
</file>