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upaleekhanvilkar\Desktop\LIE\"/>
    </mc:Choice>
  </mc:AlternateContent>
  <xr:revisionPtr revIDLastSave="0" documentId="13_ncr:1_{807003EA-45D6-4338-AFCE-489A28A720F1}" xr6:coauthVersionLast="47" xr6:coauthVersionMax="47" xr10:uidLastSave="{00000000-0000-0000-0000-000000000000}"/>
  <bookViews>
    <workbookView xWindow="-120" yWindow="-120" windowWidth="29040" windowHeight="15840" xr2:uid="{54E05115-D2F2-46AE-B273-67D28B2E508C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B33" i="1" s="1"/>
  <c r="K32" i="1"/>
  <c r="B32" i="1" s="1"/>
  <c r="K31" i="1"/>
  <c r="B31" i="1" s="1"/>
  <c r="K30" i="1"/>
  <c r="B30" i="1" s="1"/>
  <c r="K29" i="1"/>
  <c r="B29" i="1" s="1"/>
  <c r="K28" i="1"/>
  <c r="J28" i="1"/>
  <c r="D28" i="1"/>
  <c r="H27" i="1"/>
  <c r="B27" i="1" s="1"/>
  <c r="J26" i="1"/>
  <c r="I26" i="1"/>
  <c r="H26" i="1"/>
  <c r="K25" i="1"/>
  <c r="B25" i="1" s="1"/>
  <c r="H25" i="1"/>
  <c r="K24" i="1"/>
  <c r="J24" i="1"/>
  <c r="G24" i="1"/>
  <c r="C24" i="1"/>
  <c r="K23" i="1"/>
  <c r="J23" i="1"/>
  <c r="I23" i="1"/>
  <c r="F23" i="1"/>
  <c r="E22" i="1"/>
  <c r="B22" i="1" s="1"/>
  <c r="E21" i="1"/>
  <c r="B21" i="1" s="1"/>
  <c r="K20" i="1"/>
  <c r="J20" i="1"/>
  <c r="E20" i="1"/>
  <c r="K19" i="1" a="1"/>
  <c r="J19" i="1"/>
  <c r="I19" i="1"/>
  <c r="H19" i="1"/>
  <c r="F19" i="1"/>
  <c r="E19" i="1"/>
  <c r="D19" i="1"/>
  <c r="K18" i="1"/>
  <c r="D18" i="1"/>
  <c r="D17" i="1"/>
  <c r="B17" i="1" s="1"/>
  <c r="D16" i="1"/>
  <c r="B16" i="1"/>
  <c r="K15" i="1"/>
  <c r="D15" i="1"/>
  <c r="K14" i="1"/>
  <c r="J14" i="1"/>
  <c r="I14" i="1"/>
  <c r="H14" i="1"/>
  <c r="F14" i="1"/>
  <c r="D14" i="1"/>
  <c r="B14" i="1" s="1"/>
  <c r="K13" i="1"/>
  <c r="J13" i="1"/>
  <c r="D13" i="1"/>
  <c r="B13" i="1" s="1"/>
  <c r="K12" i="1"/>
  <c r="F12" i="1"/>
  <c r="E12" i="1"/>
  <c r="D12" i="1"/>
  <c r="J11" i="1"/>
  <c r="B11" i="1" s="1"/>
  <c r="D11" i="1"/>
  <c r="D10" i="1"/>
  <c r="B10" i="1"/>
  <c r="K9" i="1"/>
  <c r="D9" i="1"/>
  <c r="C9" i="1"/>
  <c r="F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E34" i="1" s="1"/>
  <c r="E35" i="1" s="1"/>
  <c r="D5" i="1"/>
  <c r="C5" i="1"/>
  <c r="C4" i="1"/>
  <c r="B4" i="1"/>
  <c r="D3" i="1"/>
  <c r="D34" i="1" s="1"/>
  <c r="D35" i="1" s="1"/>
  <c r="C3" i="1"/>
  <c r="B7" i="1" l="1"/>
  <c r="B9" i="1"/>
  <c r="B15" i="1"/>
  <c r="B5" i="1"/>
  <c r="G34" i="1"/>
  <c r="G35" i="1" s="1"/>
  <c r="B24" i="1"/>
  <c r="H34" i="1"/>
  <c r="H35" i="1" s="1"/>
  <c r="B8" i="1"/>
  <c r="B18" i="1"/>
  <c r="B23" i="1"/>
  <c r="B20" i="1"/>
  <c r="B6" i="1"/>
  <c r="B3" i="1"/>
  <c r="F34" i="1"/>
  <c r="F35" i="1" s="1"/>
  <c r="J34" i="1"/>
  <c r="J35" i="1" s="1"/>
  <c r="B12" i="1"/>
  <c r="I34" i="1"/>
  <c r="I35" i="1" s="1"/>
  <c r="B26" i="1"/>
  <c r="B28" i="1"/>
  <c r="C34" i="1"/>
  <c r="C35" i="1" s="1"/>
  <c r="K19" i="1"/>
  <c r="K34" i="1" s="1"/>
  <c r="L34" i="1" l="1"/>
  <c r="B19" i="1"/>
  <c r="B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Bhupalee Khanvilkar</author>
  </authors>
  <commentList>
    <comment ref="C19" authorId="0" shapeId="0" xr:uid="{0D3A7BA0-B8A4-44D0-8EFF-67779020C0F4}">
      <text>
        <r>
          <rPr>
            <sz val="9"/>
            <color indexed="81"/>
            <rFont val="Tahoma"/>
            <family val="2"/>
          </rPr>
          <t>Commission Charges by Bank Guarantee 
in favour of GTDC Ltd. @ 2.125% per lakh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<sst xmlns="http://schemas.openxmlformats.org/spreadsheetml/2006/main" count="43" uniqueCount="43">
  <si>
    <t xml:space="preserve">Myrayash Hotels Pvt Ltd </t>
  </si>
  <si>
    <t>Particulars</t>
  </si>
  <si>
    <t>TOTAL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</si>
  <si>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</si>
  <si>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</si>
  <si>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</si>
  <si>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</si>
  <si>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</si>
  <si>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</si>
  <si>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</si>
  <si>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</si>
  <si>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April 24- July 2024</t>
  </si>
  <si>
    <t>SERVICES TAX EXP.</t>
  </si>
  <si>
    <t>Labour Charges</t>
  </si>
  <si>
    <t>Professional Fees</t>
  </si>
  <si>
    <t>Administrative Expenses</t>
  </si>
  <si>
    <t>Employees Emoluments &amp; Benefits</t>
  </si>
  <si>
    <t>Statutory Payment to Local Authority</t>
  </si>
  <si>
    <t>Upfront Fee</t>
  </si>
  <si>
    <t>Architects Fees</t>
  </si>
  <si>
    <t>Processing Fees</t>
  </si>
  <si>
    <t>Foreign Travel Expense</t>
  </si>
  <si>
    <t>Preference Share Issue Expenses</t>
  </si>
  <si>
    <t>Professional Fees (Advocate)</t>
  </si>
  <si>
    <t>Stamp Duty Fees</t>
  </si>
  <si>
    <t>Registration Charges</t>
  </si>
  <si>
    <t>Rent Paid</t>
  </si>
  <si>
    <t>Advertisement Expenses</t>
  </si>
  <si>
    <t>Bank charges</t>
  </si>
  <si>
    <t>Premium And Approval</t>
  </si>
  <si>
    <t>Car Rental Fees</t>
  </si>
  <si>
    <t>Maping Charges</t>
  </si>
  <si>
    <t>Maintenance &amp; Other Charges</t>
  </si>
  <si>
    <t>Bank commission</t>
  </si>
  <si>
    <t>ROC Filing Fees</t>
  </si>
  <si>
    <t>Gst exp.</t>
  </si>
  <si>
    <t>Travelling Expenses</t>
  </si>
  <si>
    <t>Material Purchase-Others</t>
  </si>
  <si>
    <t>Income Tax -Tds - A Y 2019-2020</t>
  </si>
  <si>
    <t>Security Charges</t>
  </si>
  <si>
    <t xml:space="preserve">Finance Cost / Processing Charges / BG Charges </t>
  </si>
  <si>
    <t xml:space="preserve">Adv </t>
  </si>
  <si>
    <t>Deposite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</si>
</sst>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  <numFmt numFmtId="165" formatCode="0.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/>
    </xf>
    <xf numFmtId="49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17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49" fontId="0" fillId="0" borderId="2" xfId="0" applyNumberFormat="1" applyBorder="1" applyAlignment="1">
      <alignment horizontal="left" vertical="top"/>
    </xf>
    <xf numFmtId="4" fontId="0" fillId="0" borderId="2" xfId="0" applyNumberFormat="1" applyBorder="1" applyAlignment="1">
      <alignment horizontal="left"/>
    </xf>
    <xf numFmtId="43" fontId="0" fillId="0" borderId="2" xfId="0" applyNumberFormat="1" applyBorder="1" applyAlignment="1">
      <alignment horizontal="left"/>
    </xf>
    <xf numFmtId="43" fontId="0" fillId="0" borderId="0" xfId="0" applyNumberFormat="1" applyAlignment="1">
      <alignment horizontal="left"/>
    </xf>
    <xf numFmtId="43" fontId="3" fillId="0" borderId="0" xfId="0" applyNumberFormat="1" applyFont="1" applyAlignment="1">
      <alignment horizontal="left"/>
    </xf>
    <xf numFmtId="0" fontId="0" fillId="0" borderId="2" xfId="0" applyBorder="1" applyAlignment="1">
      <alignment horizontal="left"/>
    </xf>
    <xf numFmtId="43" fontId="3" fillId="0" borderId="2" xfId="0" applyNumberFormat="1" applyFont="1" applyBorder="1" applyAlignment="1">
      <alignment horizontal="left"/>
    </xf>
    <xf numFmtId="43" fontId="0" fillId="0" borderId="2" xfId="1" applyFont="1" applyBorder="1" applyAlignment="1">
      <alignment horizontal="left" vertical="top" indent="1"/>
    </xf>
    <xf numFmtId="49" fontId="0" fillId="0" borderId="0" xfId="0" applyNumberFormat="1" applyAlignment="1">
      <alignment horizontal="left" vertical="top"/>
    </xf>
    <xf numFmtId="4" fontId="0" fillId="0" borderId="3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4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3" fontId="2" fillId="0" borderId="0" xfId="1" applyFont="1"/>
    <xf numFmtId="4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/>
    </xf>
    <xf numFmtId="164" fontId="0" fillId="0" borderId="0" xfId="1" applyNumberFormat="1" applyFont="1" applyBorder="1" applyAlignment="1">
      <alignment wrapText="1"/>
    </xf>
    <xf numFmtId="4" fontId="5" fillId="0" borderId="0" xfId="0" applyNumberFormat="1" applyFont="1" applyAlignment="1">
      <alignment horizontal="left" vertical="center"/>
    </xf>
    <xf numFmtId="164" fontId="0" fillId="0" borderId="0" xfId="1" applyNumberFormat="1" applyFont="1" applyFill="1" applyBorder="1" applyAlignment="1">
      <alignment wrapText="1"/>
    </xf>
    <xf numFmtId="43" fontId="0" fillId="0" borderId="0" xfId="1" applyFont="1" applyBorder="1" applyAlignment="1">
      <alignment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0" fillId="0" borderId="0" xfId="1" applyFont="1" applyFill="1" applyBorder="1" applyAlignment="1">
      <alignment horizontal="left" vertical="center"/>
    </xf>
    <xf numFmtId="43" fontId="0" fillId="0" borderId="0" xfId="1" applyFont="1" applyBorder="1" applyAlignment="1">
      <alignment horizontal="left" vertical="center"/>
    </xf>
    <xf numFmtId="10" fontId="0" fillId="0" borderId="0" xfId="2" applyNumberFormat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2" fontId="3" fillId="0" borderId="0" xfId="0" applyNumberFormat="1" applyFont="1" applyAlignment="1">
      <alignment horizontal="left" vertical="center"/>
    </xf>
    <xf numFmtId="10" fontId="3" fillId="0" borderId="0" xfId="2" applyNumberFormat="1" applyFont="1" applyBorder="1" applyAlignment="1">
      <alignment horizontal="left" vertical="center"/>
    </xf>
    <xf numFmtId="165" fontId="0" fillId="0" borderId="0" xfId="0" applyNumberFormat="1" applyAlignment="1">
      <alignment horizontal="left"/>
    </xf>
    <xf numFmtId="41" fontId="0" fillId="0" borderId="0" xfId="0" applyNumberFormat="1" applyAlignment="1">
      <alignment horizontal="left"/>
    </xf>
    <xf numFmtId="49" fontId="3" fillId="0" borderId="1" xfId="0" applyNumberFormat="1" applyFont="1" applyBorder="1" applyAlignment="1">
      <alignment horizontal="center" vertical="top"/>
    </xf>
    <xf numFmtId="43" fontId="0" fillId="0" borderId="0" xfId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hupaleekhanvilkar\Desktop\BHUPALEE\MYRAYASH%20HOTEL%20GOA-NEW%20PROJECT\SUMMARY.xlsx" TargetMode="External"/><Relationship Id="rId1" Type="http://schemas.openxmlformats.org/officeDocument/2006/relationships/externalLinkPath" Target="/Users/bhupaleekhanvilkar/Desktop/BHUPALEE/MYRAYASH%20HOTEL%20GOA-NEW%20PROJECT/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hupaleekhanvilkar\Desktop\BHUPALEE\MYRAYASH%20HOTEL%20GOA-NEW%20PROJECT\COST%20SHEET%20WITH%20CERTIFICATE\25.06.2024\COST%20SHEET.xlsx" TargetMode="External"/><Relationship Id="rId1" Type="http://schemas.openxmlformats.org/officeDocument/2006/relationships/externalLinkPath" Target="/Users/bhupaleekhanvilkar/Desktop/BHUPALEE/MYRAYASH%20HOTEL%20GOA-NEW%20PROJECT/COST%20SHEET%20WITH%20CERTIFICATE/25.06.2024/COST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 SUMMARY REVISED "/>
      <sheetName val="P &amp; L "/>
      <sheetName val="SBI LOAN 205 CR"/>
      <sheetName val="CASH FLOW"/>
      <sheetName val="INTEREST CALCULATION"/>
      <sheetName val="Debt schedule"/>
      <sheetName val="AS PER ASHISH"/>
      <sheetName val="EXP. SUMMRY-REVISED"/>
    </sheetNames>
    <sheetDataSet>
      <sheetData sheetId="0"/>
      <sheetData sheetId="1">
        <row r="5">
          <cell r="B5">
            <v>180</v>
          </cell>
          <cell r="C5"/>
          <cell r="AH5">
            <v>64519</v>
          </cell>
          <cell r="AI5">
            <v>168999.66</v>
          </cell>
        </row>
        <row r="6">
          <cell r="B6">
            <v>417.4</v>
          </cell>
          <cell r="C6"/>
          <cell r="AH6"/>
          <cell r="AI6">
            <v>891233</v>
          </cell>
        </row>
        <row r="7">
          <cell r="B7">
            <v>3356.5</v>
          </cell>
          <cell r="C7"/>
          <cell r="AH7">
            <v>503.54</v>
          </cell>
          <cell r="AI7"/>
        </row>
        <row r="8">
          <cell r="B8">
            <v>792.4</v>
          </cell>
          <cell r="C8"/>
        </row>
        <row r="9">
          <cell r="B9">
            <v>5040</v>
          </cell>
          <cell r="C9"/>
          <cell r="AH9">
            <v>0</v>
          </cell>
          <cell r="AI9">
            <v>332800</v>
          </cell>
        </row>
        <row r="10">
          <cell r="B10">
            <v>11700</v>
          </cell>
          <cell r="C10"/>
          <cell r="AH10">
            <v>0</v>
          </cell>
          <cell r="AI10">
            <v>5431</v>
          </cell>
        </row>
        <row r="11">
          <cell r="B11">
            <v>150</v>
          </cell>
          <cell r="C11"/>
          <cell r="AH11">
            <v>20500</v>
          </cell>
          <cell r="AI11">
            <v>2034583</v>
          </cell>
        </row>
        <row r="12">
          <cell r="B12">
            <v>75025</v>
          </cell>
          <cell r="AH12"/>
          <cell r="AI12">
            <v>687458</v>
          </cell>
        </row>
        <row r="13">
          <cell r="B13">
            <v>1114275</v>
          </cell>
          <cell r="C13">
            <v>5321750</v>
          </cell>
          <cell r="AH13"/>
          <cell r="AI13">
            <v>266936</v>
          </cell>
        </row>
        <row r="14">
          <cell r="B14">
            <v>419197</v>
          </cell>
          <cell r="C14"/>
          <cell r="AI14">
            <v>350000</v>
          </cell>
        </row>
        <row r="15">
          <cell r="B15">
            <v>261151</v>
          </cell>
          <cell r="C15"/>
          <cell r="AH15"/>
          <cell r="AI15">
            <v>12461</v>
          </cell>
        </row>
        <row r="16">
          <cell r="B16">
            <v>1243033.5</v>
          </cell>
          <cell r="C16"/>
          <cell r="AH16"/>
          <cell r="AI16">
            <v>120194</v>
          </cell>
        </row>
        <row r="17">
          <cell r="B17"/>
          <cell r="C17">
            <v>12275</v>
          </cell>
          <cell r="AI17">
            <v>11696547</v>
          </cell>
        </row>
        <row r="18">
          <cell r="B18"/>
          <cell r="C18">
            <v>32200000</v>
          </cell>
          <cell r="AI18">
            <v>1412000</v>
          </cell>
        </row>
        <row r="19">
          <cell r="AI19">
            <v>45360000</v>
          </cell>
        </row>
        <row r="20">
          <cell r="AI20">
            <v>5303336</v>
          </cell>
        </row>
        <row r="21">
          <cell r="AI21">
            <v>670000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ST SHEET"/>
      <sheetName val="P and L"/>
      <sheetName val="SUMMARY"/>
      <sheetName val="GST"/>
      <sheetName val="Professional fees"/>
    </sheetNames>
    <sheetDataSet>
      <sheetData sheetId="0"/>
      <sheetData sheetId="1">
        <row r="4">
          <cell r="AD4">
            <v>20000000</v>
          </cell>
        </row>
        <row r="5">
          <cell r="F5">
            <v>2814665</v>
          </cell>
          <cell r="G5"/>
          <cell r="J5">
            <v>167438.12</v>
          </cell>
          <cell r="K5">
            <v>4211723.87</v>
          </cell>
          <cell r="N5">
            <v>170850</v>
          </cell>
          <cell r="O5"/>
          <cell r="R5">
            <v>475515</v>
          </cell>
          <cell r="S5">
            <v>36189</v>
          </cell>
          <cell r="V5">
            <v>122440</v>
          </cell>
          <cell r="W5">
            <v>2118</v>
          </cell>
          <cell r="Z5">
            <v>4639</v>
          </cell>
          <cell r="AA5"/>
          <cell r="AD5">
            <v>71526</v>
          </cell>
          <cell r="AE5">
            <v>487291.6</v>
          </cell>
        </row>
        <row r="6">
          <cell r="F6">
            <v>3794.6</v>
          </cell>
          <cell r="G6"/>
          <cell r="J6">
            <v>101714.1</v>
          </cell>
          <cell r="K6"/>
          <cell r="N6">
            <v>28659.45</v>
          </cell>
          <cell r="O6">
            <v>33154</v>
          </cell>
          <cell r="R6"/>
          <cell r="S6">
            <v>238225</v>
          </cell>
          <cell r="V6">
            <v>2527.83</v>
          </cell>
          <cell r="W6"/>
          <cell r="Z6">
            <v>2826.64</v>
          </cell>
          <cell r="AA6"/>
          <cell r="AD6">
            <v>40510</v>
          </cell>
          <cell r="AE6"/>
        </row>
        <row r="7">
          <cell r="F7">
            <v>19670.900000000001</v>
          </cell>
          <cell r="G7"/>
          <cell r="J7">
            <v>505422</v>
          </cell>
          <cell r="K7"/>
          <cell r="N7">
            <v>279394</v>
          </cell>
          <cell r="O7"/>
          <cell r="R7">
            <v>1402859.43</v>
          </cell>
          <cell r="S7"/>
          <cell r="V7"/>
          <cell r="W7">
            <v>115902</v>
          </cell>
          <cell r="Z7">
            <v>15000</v>
          </cell>
          <cell r="AA7">
            <v>516700</v>
          </cell>
          <cell r="AD7">
            <v>438</v>
          </cell>
          <cell r="AE7"/>
        </row>
        <row r="8">
          <cell r="F8">
            <v>129</v>
          </cell>
          <cell r="G8"/>
          <cell r="J8">
            <v>3726059</v>
          </cell>
          <cell r="K8">
            <v>36437702.960000001</v>
          </cell>
          <cell r="N8">
            <v>18962</v>
          </cell>
          <cell r="O8"/>
          <cell r="R8"/>
          <cell r="S8">
            <v>1643562</v>
          </cell>
          <cell r="V8"/>
          <cell r="W8">
            <v>389500</v>
          </cell>
          <cell r="Z8">
            <v>0</v>
          </cell>
          <cell r="AA8">
            <v>2937903</v>
          </cell>
          <cell r="AE8">
            <v>19204500</v>
          </cell>
          <cell r="AH8">
            <v>0</v>
          </cell>
          <cell r="AI8">
            <v>0</v>
          </cell>
        </row>
        <row r="9">
          <cell r="F9">
            <v>1225</v>
          </cell>
          <cell r="G9"/>
          <cell r="J9"/>
          <cell r="K9">
            <v>707092.55</v>
          </cell>
          <cell r="N9">
            <v>9463</v>
          </cell>
          <cell r="O9">
            <v>88536.66</v>
          </cell>
          <cell r="V9">
            <v>1500</v>
          </cell>
          <cell r="W9"/>
          <cell r="Z9">
            <v>4719</v>
          </cell>
          <cell r="AA9">
            <v>550136</v>
          </cell>
          <cell r="AD9">
            <v>3508</v>
          </cell>
          <cell r="AE9"/>
          <cell r="AH9">
            <v>0</v>
          </cell>
          <cell r="AI9"/>
        </row>
        <row r="10">
          <cell r="F10">
            <v>660</v>
          </cell>
          <cell r="G10"/>
          <cell r="J10"/>
          <cell r="K10">
            <v>505919</v>
          </cell>
          <cell r="N10">
            <v>53000</v>
          </cell>
          <cell r="O10">
            <v>4422929.3</v>
          </cell>
          <cell r="V10">
            <v>3100</v>
          </cell>
          <cell r="W10">
            <v>328333</v>
          </cell>
          <cell r="Z10"/>
          <cell r="AA10">
            <v>250000</v>
          </cell>
          <cell r="AD10">
            <v>15000</v>
          </cell>
          <cell r="AE10">
            <v>7262200</v>
          </cell>
          <cell r="AH10">
            <v>0</v>
          </cell>
          <cell r="AI10"/>
        </row>
        <row r="11">
          <cell r="F11">
            <v>419773.25</v>
          </cell>
          <cell r="G11">
            <v>398389</v>
          </cell>
          <cell r="J11"/>
          <cell r="K11">
            <v>599678</v>
          </cell>
          <cell r="N11"/>
          <cell r="O11">
            <v>660000</v>
          </cell>
          <cell r="V11"/>
          <cell r="W11">
            <v>0</v>
          </cell>
          <cell r="Z11">
            <v>587061.48</v>
          </cell>
          <cell r="AA11"/>
          <cell r="AD11"/>
          <cell r="AE11">
            <v>1482250</v>
          </cell>
        </row>
        <row r="12">
          <cell r="F12">
            <v>1166343</v>
          </cell>
          <cell r="G12"/>
          <cell r="J12"/>
          <cell r="K12">
            <v>8080</v>
          </cell>
          <cell r="N12"/>
          <cell r="O12">
            <v>1431325</v>
          </cell>
          <cell r="R12">
            <v>3796350.4299999997</v>
          </cell>
          <cell r="V12"/>
          <cell r="W12">
            <v>41620</v>
          </cell>
          <cell r="AD12"/>
          <cell r="AE12">
            <v>80890599</v>
          </cell>
        </row>
        <row r="13">
          <cell r="F13">
            <v>11223061.91</v>
          </cell>
          <cell r="G13"/>
          <cell r="J13"/>
          <cell r="K13">
            <v>2458785.64</v>
          </cell>
          <cell r="AD13"/>
          <cell r="AE13">
            <v>100878</v>
          </cell>
        </row>
        <row r="14">
          <cell r="F14">
            <v>2500000</v>
          </cell>
          <cell r="G14"/>
          <cell r="J14"/>
          <cell r="K14">
            <v>94400</v>
          </cell>
          <cell r="N14">
            <v>7196273.4100000001</v>
          </cell>
          <cell r="V14">
            <v>1007040.83</v>
          </cell>
          <cell r="Z14">
            <v>4868985.12</v>
          </cell>
          <cell r="AE14">
            <v>300000</v>
          </cell>
        </row>
        <row r="15">
          <cell r="F15">
            <v>1014543</v>
          </cell>
          <cell r="G15"/>
          <cell r="AD15"/>
          <cell r="AE15">
            <v>233502.72</v>
          </cell>
        </row>
        <row r="16">
          <cell r="F16">
            <v>850914</v>
          </cell>
          <cell r="G16"/>
          <cell r="J16">
            <v>49524015.239999995</v>
          </cell>
          <cell r="AH16"/>
          <cell r="AI16"/>
        </row>
        <row r="17">
          <cell r="F17">
            <v>33565496</v>
          </cell>
          <cell r="G17"/>
          <cell r="AD17">
            <v>130092203.31999999</v>
          </cell>
        </row>
        <row r="18">
          <cell r="F18">
            <v>290000</v>
          </cell>
          <cell r="G18"/>
        </row>
        <row r="19">
          <cell r="F19">
            <v>105804.91</v>
          </cell>
        </row>
        <row r="20">
          <cell r="B20">
            <v>40668342.799999997</v>
          </cell>
          <cell r="F20">
            <v>4500000</v>
          </cell>
          <cell r="G20">
            <v>252000000</v>
          </cell>
        </row>
        <row r="21">
          <cell r="F21"/>
          <cell r="G21">
            <v>81400</v>
          </cell>
        </row>
        <row r="22">
          <cell r="F22"/>
          <cell r="G22">
            <v>2003000</v>
          </cell>
        </row>
        <row r="23">
          <cell r="F23"/>
          <cell r="G23">
            <v>30000</v>
          </cell>
        </row>
        <row r="24">
          <cell r="F24">
            <v>75000</v>
          </cell>
          <cell r="G24">
            <v>225000</v>
          </cell>
        </row>
        <row r="25">
          <cell r="F25">
            <v>9742</v>
          </cell>
          <cell r="G25"/>
        </row>
        <row r="27">
          <cell r="F27">
            <v>313298611.56999999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5A7AA-72DF-4080-A5DA-C081ECE497AA}">
  <dimension ref="A1:Z73"/>
  <sheetViews>
    <sheetView tabSelected="1" topLeftCell="A10" workbookViewId="0">
      <selection activeCell="B31" sqref="B31"/>
    </sheetView>
  </sheetViews>
  <sheetFormatPr defaultColWidth="4.5703125" defaultRowHeight="15" x14ac:dyDescent="0.25"/>
  <cols>
    <col min="1" max="1" width="49.85546875" style="1" customWidth="1"/>
    <col min="2" max="2" width="21.85546875" style="1" bestFit="1" customWidth="1"/>
    <col min="3" max="3" width="22.42578125" style="1" customWidth="1"/>
    <col min="4" max="4" width="15.28515625" style="1" customWidth="1"/>
    <col min="5" max="5" width="20.42578125" style="1" customWidth="1"/>
    <col min="6" max="6" width="13.42578125" style="1" customWidth="1"/>
    <col min="7" max="7" width="12.5703125" style="1" customWidth="1"/>
    <col min="8" max="8" width="12" style="1" customWidth="1"/>
    <col min="9" max="9" width="13.42578125" style="1" customWidth="1"/>
    <col min="10" max="10" width="26.42578125" style="1" bestFit="1" customWidth="1"/>
    <col min="11" max="11" width="24.7109375" style="1" bestFit="1" customWidth="1"/>
    <col min="12" max="12" width="15.42578125" style="1" customWidth="1"/>
    <col min="13" max="13" width="14.28515625" style="1" bestFit="1" customWidth="1"/>
    <col min="14" max="25" width="4.5703125" style="1"/>
    <col min="26" max="26" width="15.28515625" style="1" bestFit="1" customWidth="1"/>
    <col min="27" max="16384" width="4.5703125" style="1"/>
  </cols>
  <sheetData>
    <row r="1" spans="1:26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26" s="5" customForma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4"/>
    </row>
    <row r="3" spans="1:26" s="9" customFormat="1" x14ac:dyDescent="0.25">
      <c r="A3" s="6" t="s">
        <v>12</v>
      </c>
      <c r="B3" s="7">
        <f>SUM(C3:XFD3)</f>
        <v>47115.8</v>
      </c>
      <c r="C3" s="8">
        <f>SUM('[1]P &amp; L '!B5:C11)</f>
        <v>21636.3</v>
      </c>
      <c r="D3" s="8">
        <f>SUM('[2]P and L'!F6:G10)</f>
        <v>25479.5</v>
      </c>
      <c r="E3" s="8"/>
      <c r="F3" s="8"/>
      <c r="G3" s="8"/>
      <c r="H3" s="8"/>
      <c r="I3" s="8"/>
      <c r="J3" s="8"/>
      <c r="K3" s="8"/>
      <c r="L3" s="8"/>
    </row>
    <row r="4" spans="1:26" s="9" customFormat="1" x14ac:dyDescent="0.25">
      <c r="A4" s="6" t="s">
        <v>13</v>
      </c>
      <c r="B4" s="7">
        <f t="shared" ref="B4:B33" si="0">SUM(C4:XFD4)</f>
        <v>75025</v>
      </c>
      <c r="C4" s="8">
        <f>SUM('[1]P &amp; L '!B12)</f>
        <v>75025</v>
      </c>
      <c r="D4" s="8"/>
      <c r="E4" s="8"/>
      <c r="F4" s="8"/>
      <c r="G4" s="8"/>
      <c r="H4" s="8"/>
      <c r="I4" s="8"/>
      <c r="J4" s="8"/>
      <c r="K4" s="8"/>
      <c r="L4" s="8"/>
    </row>
    <row r="5" spans="1:26" s="9" customFormat="1" x14ac:dyDescent="0.25">
      <c r="A5" s="6" t="s">
        <v>14</v>
      </c>
      <c r="B5" s="7">
        <f t="shared" si="0"/>
        <v>105906123.26000001</v>
      </c>
      <c r="C5" s="8">
        <f>SUM('[1]P &amp; L '!B13:C13)</f>
        <v>6436025</v>
      </c>
      <c r="D5" s="8">
        <f>SUM('[2]P and L'!F17:G17)</f>
        <v>33565496</v>
      </c>
      <c r="E5" s="8">
        <f>SUM('[2]P and L'!J8:K8)</f>
        <v>40163761.960000001</v>
      </c>
      <c r="F5" s="8">
        <f>SUM('[2]P and L'!N10:O10)</f>
        <v>4475929.3</v>
      </c>
      <c r="G5" s="8">
        <f>SUM('[2]P and L'!R8:S8)</f>
        <v>1643562</v>
      </c>
      <c r="H5" s="8">
        <f>SUM('[2]P and L'!V7:W7)</f>
        <v>115902</v>
      </c>
      <c r="I5" s="8">
        <f>SUM('[2]P and L'!Z7:AA7)</f>
        <v>531700</v>
      </c>
      <c r="J5" s="8">
        <f>SUM('[2]P and L'!AD10:AE10)</f>
        <v>7277200</v>
      </c>
      <c r="K5" s="8">
        <f>+'[1]P &amp; L '!AI17</f>
        <v>11696547</v>
      </c>
      <c r="L5" s="8"/>
      <c r="Z5" s="10"/>
    </row>
    <row r="6" spans="1:26" s="9" customFormat="1" x14ac:dyDescent="0.25">
      <c r="A6" s="6" t="s">
        <v>15</v>
      </c>
      <c r="B6" s="7">
        <f t="shared" si="0"/>
        <v>7661787.9500000002</v>
      </c>
      <c r="C6" s="8">
        <f>SUM('[1]P &amp; L '!B14:C14)</f>
        <v>419197</v>
      </c>
      <c r="D6" s="8">
        <f>SUM('[2]P and L'!F11:G11)</f>
        <v>818162.25</v>
      </c>
      <c r="E6" s="8">
        <f>SUM('[2]P and L'!J5:K5)</f>
        <v>4379161.99</v>
      </c>
      <c r="F6" s="8">
        <f>SUM('[2]P and L'!N6:O6)</f>
        <v>61813.45</v>
      </c>
      <c r="G6" s="8">
        <f>SUM('[2]P and L'!R5:S5)</f>
        <v>511704</v>
      </c>
      <c r="H6" s="8">
        <f>SUM('[2]P and L'!V5:W5)</f>
        <v>124558</v>
      </c>
      <c r="I6" s="8">
        <f>SUM('[2]P and L'!Z9:AA9)</f>
        <v>554855</v>
      </c>
      <c r="J6" s="8">
        <f>SUM('[2]P and L'!AD5:AE5)</f>
        <v>558817.6</v>
      </c>
      <c r="K6" s="8">
        <f>SUM('[1]P &amp; L '!AH5:AI5)</f>
        <v>233518.66</v>
      </c>
      <c r="L6" s="8"/>
      <c r="Z6" s="10"/>
    </row>
    <row r="7" spans="1:26" s="9" customFormat="1" x14ac:dyDescent="0.25">
      <c r="A7" s="6" t="s">
        <v>16</v>
      </c>
      <c r="B7" s="7">
        <f t="shared" si="0"/>
        <v>4317457</v>
      </c>
      <c r="C7" s="8">
        <f>SUM('[1]P &amp; L '!B15:C15)</f>
        <v>261151</v>
      </c>
      <c r="D7" s="8">
        <f>SUM('[2]P and L'!F12:G12)</f>
        <v>1166343</v>
      </c>
      <c r="E7" s="8">
        <f>SUM('[2]P and L'!J11:K11)</f>
        <v>599678</v>
      </c>
      <c r="F7" s="8">
        <f>SUM('[2]P and L'!N7:O7)</f>
        <v>279394</v>
      </c>
      <c r="G7" s="8">
        <f>SUM('[2]P and L'!R6:S6)</f>
        <v>238225</v>
      </c>
      <c r="H7" s="8">
        <f>SUM('[2]P and L'!V10:W10)</f>
        <v>331433</v>
      </c>
      <c r="I7" s="8">
        <f>SUM('[2]P and L'!Z10:AA10)</f>
        <v>250000</v>
      </c>
      <c r="J7" s="8">
        <f>SUM('[2]P and L'!AD14:AE14)</f>
        <v>300000</v>
      </c>
      <c r="K7" s="8">
        <f>SUM('[1]P &amp; L '!AH6:AI6)</f>
        <v>891233</v>
      </c>
      <c r="L7" s="8"/>
      <c r="Z7" s="10"/>
    </row>
    <row r="8" spans="1:26" s="9" customFormat="1" x14ac:dyDescent="0.25">
      <c r="A8" s="11" t="s">
        <v>17</v>
      </c>
      <c r="B8" s="7">
        <f t="shared" si="0"/>
        <v>1525000</v>
      </c>
      <c r="C8" s="8">
        <f>SUM('[1]P &amp; L '!B17:C17)</f>
        <v>12275</v>
      </c>
      <c r="D8" s="8">
        <f>SUM('[2]P and L'!F21:G21)</f>
        <v>81400</v>
      </c>
      <c r="E8" s="8"/>
      <c r="F8" s="8">
        <f>SUM('[2]P and L'!N12:O12)</f>
        <v>1431325</v>
      </c>
      <c r="G8" s="8"/>
      <c r="H8" s="8"/>
      <c r="I8" s="8"/>
      <c r="J8" s="8"/>
      <c r="K8" s="8"/>
      <c r="L8" s="8"/>
    </row>
    <row r="9" spans="1:26" s="9" customFormat="1" x14ac:dyDescent="0.25">
      <c r="A9" s="11" t="s">
        <v>18</v>
      </c>
      <c r="B9" s="7">
        <f t="shared" si="0"/>
        <v>334060000</v>
      </c>
      <c r="C9" s="8">
        <f>SUM('[1]P &amp; L '!B18:C18)</f>
        <v>32200000</v>
      </c>
      <c r="D9" s="8">
        <f>SUM('[2]P and L'!F20:G20)</f>
        <v>256500000</v>
      </c>
      <c r="E9" s="8"/>
      <c r="F9" s="8"/>
      <c r="G9" s="8"/>
      <c r="H9" s="8"/>
      <c r="I9" s="8"/>
      <c r="J9" s="8"/>
      <c r="K9" s="8">
        <f>+'[1]P &amp; L '!AI19</f>
        <v>45360000</v>
      </c>
      <c r="L9" s="8"/>
      <c r="Z9" s="10"/>
    </row>
    <row r="10" spans="1:26" s="9" customFormat="1" x14ac:dyDescent="0.25">
      <c r="A10" s="6" t="s">
        <v>19</v>
      </c>
      <c r="B10" s="7">
        <f t="shared" si="0"/>
        <v>2814665</v>
      </c>
      <c r="C10" s="8"/>
      <c r="D10" s="8">
        <f>SUM('[2]P and L'!F5:G5)</f>
        <v>2814665</v>
      </c>
      <c r="E10" s="8"/>
      <c r="F10" s="8"/>
      <c r="G10" s="8"/>
      <c r="H10" s="8"/>
      <c r="I10" s="8"/>
      <c r="J10" s="8"/>
      <c r="K10" s="8"/>
      <c r="L10" s="8"/>
      <c r="Z10" s="10"/>
    </row>
    <row r="11" spans="1:26" s="9" customFormat="1" x14ac:dyDescent="0.25">
      <c r="A11" s="6" t="s">
        <v>20</v>
      </c>
      <c r="B11" s="7">
        <f t="shared" si="0"/>
        <v>30427561.91</v>
      </c>
      <c r="C11" s="8"/>
      <c r="D11" s="8">
        <f>SUM('[2]P and L'!F13:G13)</f>
        <v>11223061.91</v>
      </c>
      <c r="E11" s="8"/>
      <c r="F11" s="8"/>
      <c r="G11" s="8"/>
      <c r="H11" s="8"/>
      <c r="I11" s="8"/>
      <c r="J11" s="8">
        <f>SUM('[2]P and L'!AE8:AE8)</f>
        <v>19204500</v>
      </c>
      <c r="K11" s="8"/>
      <c r="L11" s="8"/>
      <c r="Z11" s="10"/>
    </row>
    <row r="12" spans="1:26" s="9" customFormat="1" x14ac:dyDescent="0.25">
      <c r="A12" s="6" t="s">
        <v>21</v>
      </c>
      <c r="B12" s="7">
        <f t="shared" si="0"/>
        <v>4915469.3000000007</v>
      </c>
      <c r="C12" s="8"/>
      <c r="D12" s="8">
        <f>SUM('[2]P and L'!F15:G15)</f>
        <v>1014543</v>
      </c>
      <c r="E12" s="8">
        <f>SUM('[2]P and L'!J7:K7)+SUM('[2]P and L'!J10:K10)+SUM('[2]P and L'!J13:K13)</f>
        <v>3470126.64</v>
      </c>
      <c r="F12" s="8">
        <f>SUM('[2]P and L'!N9:O9)</f>
        <v>97999.66</v>
      </c>
      <c r="G12" s="8"/>
      <c r="H12" s="8"/>
      <c r="I12" s="8"/>
      <c r="J12" s="8"/>
      <c r="K12" s="8">
        <f>SUM('[1]P &amp; L '!AH9:AI9)</f>
        <v>332800</v>
      </c>
      <c r="L12" s="8"/>
      <c r="Z12" s="10"/>
    </row>
    <row r="13" spans="1:26" s="9" customFormat="1" x14ac:dyDescent="0.25">
      <c r="A13" s="6" t="s">
        <v>22</v>
      </c>
      <c r="B13" s="7">
        <f t="shared" si="0"/>
        <v>854422</v>
      </c>
      <c r="C13" s="8"/>
      <c r="D13" s="8">
        <f>SUM('[2]P and L'!F16:G16)</f>
        <v>850914</v>
      </c>
      <c r="E13" s="8"/>
      <c r="F13" s="8"/>
      <c r="G13" s="8"/>
      <c r="H13" s="8"/>
      <c r="I13" s="8"/>
      <c r="J13" s="8">
        <f>SUM('[2]P and L'!AD9:AE9)</f>
        <v>3508</v>
      </c>
      <c r="K13" s="8">
        <f>SUM('[2]P and L'!AH8:AI8)</f>
        <v>0</v>
      </c>
      <c r="L13" s="8"/>
      <c r="Z13" s="10"/>
    </row>
    <row r="14" spans="1:26" s="9" customFormat="1" x14ac:dyDescent="0.25">
      <c r="A14" s="6" t="s">
        <v>23</v>
      </c>
      <c r="B14" s="7">
        <f t="shared" si="0"/>
        <v>7171653</v>
      </c>
      <c r="C14" s="8"/>
      <c r="D14" s="8">
        <f>SUM('[2]P and L'!F18:G18)</f>
        <v>290000</v>
      </c>
      <c r="E14" s="8"/>
      <c r="F14" s="8">
        <f>SUM('[2]P and L'!N11:O11)</f>
        <v>660000</v>
      </c>
      <c r="G14" s="8"/>
      <c r="H14" s="8">
        <f>SUM('[2]P and L'!V8:W8)</f>
        <v>389500</v>
      </c>
      <c r="I14" s="8">
        <f>SUM('[2]P and L'!Z8:AA8)</f>
        <v>2937903</v>
      </c>
      <c r="J14" s="8">
        <f>SUM('[2]P and L'!AD11:AE11)</f>
        <v>1482250</v>
      </c>
      <c r="K14" s="8">
        <f>+'[1]P &amp; L '!AI18</f>
        <v>1412000</v>
      </c>
      <c r="L14" s="8"/>
      <c r="Z14" s="10"/>
    </row>
    <row r="15" spans="1:26" s="9" customFormat="1" x14ac:dyDescent="0.25">
      <c r="A15" s="6" t="s">
        <v>24</v>
      </c>
      <c r="B15" s="7">
        <f t="shared" si="0"/>
        <v>4058083</v>
      </c>
      <c r="C15" s="8"/>
      <c r="D15" s="8">
        <f>SUM('[2]P and L'!F22:G22)</f>
        <v>2003000</v>
      </c>
      <c r="E15" s="8"/>
      <c r="F15" s="8"/>
      <c r="G15" s="8"/>
      <c r="H15" s="8"/>
      <c r="I15" s="8"/>
      <c r="J15" s="8"/>
      <c r="K15" s="8">
        <f>SUM('[1]P &amp; L '!AH11:AI11)</f>
        <v>2055083</v>
      </c>
      <c r="L15" s="8"/>
      <c r="Z15" s="10"/>
    </row>
    <row r="16" spans="1:26" s="9" customFormat="1" x14ac:dyDescent="0.25">
      <c r="A16" s="11" t="s">
        <v>25</v>
      </c>
      <c r="B16" s="7">
        <f t="shared" si="0"/>
        <v>30000</v>
      </c>
      <c r="C16" s="8"/>
      <c r="D16" s="8">
        <f>SUM('[2]P and L'!F23:G23)</f>
        <v>30000</v>
      </c>
      <c r="E16" s="8"/>
      <c r="F16" s="8"/>
      <c r="G16" s="8"/>
      <c r="H16" s="8"/>
      <c r="I16" s="8"/>
      <c r="J16" s="8"/>
      <c r="K16" s="8"/>
      <c r="L16" s="8"/>
      <c r="Z16" s="10"/>
    </row>
    <row r="17" spans="1:26" s="9" customFormat="1" x14ac:dyDescent="0.25">
      <c r="A17" s="11" t="s">
        <v>26</v>
      </c>
      <c r="B17" s="7">
        <f t="shared" si="0"/>
        <v>62281684</v>
      </c>
      <c r="C17" s="8"/>
      <c r="D17" s="8">
        <f>SUM('[2]P and L'!F24:G24)</f>
        <v>300000</v>
      </c>
      <c r="E17" s="8"/>
      <c r="F17" s="8"/>
      <c r="G17" s="8"/>
      <c r="H17" s="8"/>
      <c r="I17" s="8"/>
      <c r="J17" s="8"/>
      <c r="K17" s="8"/>
      <c r="L17" s="8"/>
      <c r="M17" s="9">
        <v>61981684</v>
      </c>
      <c r="Z17" s="10"/>
    </row>
    <row r="18" spans="1:26" s="9" customFormat="1" x14ac:dyDescent="0.25">
      <c r="A18" s="11" t="s">
        <v>27</v>
      </c>
      <c r="B18" s="7">
        <f t="shared" si="0"/>
        <v>9742</v>
      </c>
      <c r="C18" s="8"/>
      <c r="D18" s="8">
        <f>SUM('[2]P and L'!F25:G25)</f>
        <v>9742</v>
      </c>
      <c r="E18" s="8"/>
      <c r="F18" s="8"/>
      <c r="G18" s="8"/>
      <c r="H18" s="8"/>
      <c r="I18" s="8"/>
      <c r="J18" s="8"/>
      <c r="K18" s="8">
        <f>SUM('[2]P and L'!AH16:AI16)</f>
        <v>0</v>
      </c>
      <c r="L18" s="8"/>
      <c r="Z18" s="10"/>
    </row>
    <row r="19" spans="1:26" s="9" customFormat="1" x14ac:dyDescent="0.25">
      <c r="A19" s="9" t="s">
        <v>28</v>
      </c>
      <c r="B19" s="7">
        <f t="shared" si="0"/>
        <v>272849.01999999996</v>
      </c>
      <c r="C19" s="8"/>
      <c r="D19" s="8">
        <f>+'[2]P and L'!F19</f>
        <v>105804.91</v>
      </c>
      <c r="E19" s="8">
        <f>SUM('[2]P and L'!J6:K6)</f>
        <v>101714.1</v>
      </c>
      <c r="F19" s="8">
        <f>SUM('[2]P and L'!N8:O8)</f>
        <v>18962</v>
      </c>
      <c r="G19" s="8"/>
      <c r="H19" s="8">
        <f>SUM('[2]P and L'!V6:W6)</f>
        <v>2527.83</v>
      </c>
      <c r="I19" s="8">
        <f>SUM('[2]P and L'!Z6:AA6)</f>
        <v>2826.64</v>
      </c>
      <c r="J19" s="8">
        <f>SUM('[2]P and L'!AD6:AE6)</f>
        <v>40510</v>
      </c>
      <c r="K19" s="8" cm="1">
        <f t="array" ref="K19:L19">+'[1]P &amp; L '!AH7:AI7</f>
        <v>503.54</v>
      </c>
      <c r="L19" s="8">
        <v>0</v>
      </c>
      <c r="Z19" s="10"/>
    </row>
    <row r="20" spans="1:26" s="9" customFormat="1" x14ac:dyDescent="0.25">
      <c r="A20" s="6" t="s">
        <v>29</v>
      </c>
      <c r="B20" s="7">
        <f t="shared" si="0"/>
        <v>81864627.549999997</v>
      </c>
      <c r="C20" s="12"/>
      <c r="D20" s="8"/>
      <c r="E20" s="8">
        <f>SUM('[2]P and L'!J9:K9)</f>
        <v>707092.55</v>
      </c>
      <c r="F20" s="8"/>
      <c r="G20" s="8"/>
      <c r="H20" s="8"/>
      <c r="I20" s="8"/>
      <c r="J20" s="8">
        <f>SUM('[2]P and L'!AD12:AE12)</f>
        <v>80890599</v>
      </c>
      <c r="K20" s="8">
        <f>SUM('[1]P &amp; L '!AH13:AI13)</f>
        <v>266936</v>
      </c>
      <c r="L20" s="8"/>
      <c r="Z20" s="10"/>
    </row>
    <row r="21" spans="1:26" s="9" customFormat="1" x14ac:dyDescent="0.25">
      <c r="A21" s="6" t="s">
        <v>30</v>
      </c>
      <c r="B21" s="7">
        <f t="shared" si="0"/>
        <v>8080</v>
      </c>
      <c r="C21" s="8"/>
      <c r="D21" s="12"/>
      <c r="E21" s="8">
        <f>SUM('[2]P and L'!J12:K12)</f>
        <v>8080</v>
      </c>
      <c r="F21" s="8"/>
      <c r="G21" s="8"/>
      <c r="H21" s="8"/>
      <c r="I21" s="8"/>
      <c r="J21" s="8"/>
      <c r="K21" s="8"/>
      <c r="L21" s="8"/>
      <c r="Z21" s="10"/>
    </row>
    <row r="22" spans="1:26" s="9" customFormat="1" x14ac:dyDescent="0.25">
      <c r="A22" s="6" t="s">
        <v>31</v>
      </c>
      <c r="B22" s="7">
        <f t="shared" si="0"/>
        <v>94400</v>
      </c>
      <c r="C22" s="8"/>
      <c r="D22" s="12"/>
      <c r="E22" s="8">
        <f>SUM('[2]P and L'!J14:K14)</f>
        <v>94400</v>
      </c>
      <c r="F22" s="8"/>
      <c r="G22" s="8"/>
      <c r="H22" s="8"/>
      <c r="I22" s="8"/>
      <c r="J22" s="8"/>
      <c r="K22" s="8"/>
      <c r="L22" s="8"/>
      <c r="Z22" s="10"/>
    </row>
    <row r="23" spans="1:26" s="9" customFormat="1" x14ac:dyDescent="0.25">
      <c r="A23" s="6" t="s">
        <v>32</v>
      </c>
      <c r="B23" s="7">
        <f t="shared" si="0"/>
        <v>288828</v>
      </c>
      <c r="C23" s="8"/>
      <c r="D23" s="8"/>
      <c r="E23" s="8"/>
      <c r="F23" s="8">
        <f>SUM('[2]P and L'!N5:O5)</f>
        <v>170850</v>
      </c>
      <c r="G23" s="8"/>
      <c r="H23" s="8"/>
      <c r="I23" s="8">
        <f>SUM('[2]P and L'!Z5:AA5)</f>
        <v>4639</v>
      </c>
      <c r="J23" s="8">
        <f>SUM('[2]P and L'!AD13:AE13)</f>
        <v>100878</v>
      </c>
      <c r="K23" s="8">
        <f>SUM('[1]P &amp; L '!AH15:AI15)</f>
        <v>12461</v>
      </c>
      <c r="L23" s="8"/>
      <c r="Z23" s="10"/>
    </row>
    <row r="24" spans="1:26" s="9" customFormat="1" x14ac:dyDescent="0.25">
      <c r="A24" s="6" t="s">
        <v>33</v>
      </c>
      <c r="B24" s="7">
        <f t="shared" si="0"/>
        <v>2646330.9299999997</v>
      </c>
      <c r="C24" s="8">
        <f>SUM('[1]P &amp; L '!B16:C16)</f>
        <v>1243033.5</v>
      </c>
      <c r="D24" s="8"/>
      <c r="E24" s="8"/>
      <c r="F24" s="8"/>
      <c r="G24" s="8">
        <f>SUM('[2]P and L'!R7:S7)</f>
        <v>1402859.43</v>
      </c>
      <c r="H24" s="8"/>
      <c r="I24" s="8"/>
      <c r="J24" s="8">
        <f>SUM('[2]P and L'!AD7:AE7)</f>
        <v>438</v>
      </c>
      <c r="K24" s="8">
        <f>SUM('[2]P and L'!AH10:AI10)</f>
        <v>0</v>
      </c>
      <c r="L24" s="8"/>
      <c r="Z24" s="10"/>
    </row>
    <row r="25" spans="1:26" s="9" customFormat="1" x14ac:dyDescent="0.25">
      <c r="A25" s="11" t="s">
        <v>34</v>
      </c>
      <c r="B25" s="7">
        <f t="shared" si="0"/>
        <v>1500</v>
      </c>
      <c r="C25" s="8"/>
      <c r="D25" s="8"/>
      <c r="E25" s="8"/>
      <c r="F25" s="8"/>
      <c r="G25" s="8"/>
      <c r="H25" s="8">
        <f>SUM('[2]P and L'!V9:W9)</f>
        <v>1500</v>
      </c>
      <c r="I25" s="8"/>
      <c r="J25" s="8"/>
      <c r="K25" s="8">
        <f>SUM('[2]P and L'!AH9:AI9)</f>
        <v>0</v>
      </c>
      <c r="L25" s="8"/>
    </row>
    <row r="26" spans="1:26" s="9" customFormat="1" x14ac:dyDescent="0.25">
      <c r="A26" s="11" t="s">
        <v>35</v>
      </c>
      <c r="B26" s="7">
        <f t="shared" si="0"/>
        <v>820564.2</v>
      </c>
      <c r="C26" s="8"/>
      <c r="D26" s="8"/>
      <c r="E26" s="8"/>
      <c r="F26" s="8"/>
      <c r="G26" s="8"/>
      <c r="H26" s="8">
        <f>SUM('[2]P and L'!V11:W11)</f>
        <v>0</v>
      </c>
      <c r="I26" s="8">
        <f>SUM('[2]P and L'!Z11:AA11)</f>
        <v>587061.48</v>
      </c>
      <c r="J26" s="8">
        <f>SUM('[2]P and L'!AD15:AE15)</f>
        <v>233502.72</v>
      </c>
      <c r="K26" s="8"/>
      <c r="L26" s="12"/>
    </row>
    <row r="27" spans="1:26" s="9" customFormat="1" x14ac:dyDescent="0.25">
      <c r="A27" s="11" t="s">
        <v>36</v>
      </c>
      <c r="B27" s="7">
        <f t="shared" si="0"/>
        <v>41620</v>
      </c>
      <c r="C27" s="8"/>
      <c r="D27" s="8"/>
      <c r="E27" s="8"/>
      <c r="F27" s="8"/>
      <c r="G27" s="8"/>
      <c r="H27" s="8">
        <f>SUM('[2]P and L'!V12:W12)</f>
        <v>41620</v>
      </c>
      <c r="I27" s="8"/>
      <c r="J27" s="8"/>
      <c r="K27" s="8"/>
      <c r="L27" s="8"/>
    </row>
    <row r="28" spans="1:26" s="9" customFormat="1" x14ac:dyDescent="0.25">
      <c r="A28" s="6" t="s">
        <v>37</v>
      </c>
      <c r="B28" s="7">
        <f t="shared" si="0"/>
        <v>23187458</v>
      </c>
      <c r="C28" s="8"/>
      <c r="D28" s="8">
        <f>SUM('[2]P and L'!F14:G14)</f>
        <v>2500000</v>
      </c>
      <c r="E28" s="8"/>
      <c r="F28" s="8"/>
      <c r="G28" s="8"/>
      <c r="H28" s="8"/>
      <c r="I28" s="8"/>
      <c r="J28" s="8">
        <f>+'[2]P and L'!AD4</f>
        <v>20000000</v>
      </c>
      <c r="K28" s="8">
        <f>SUM('[1]P &amp; L '!AH12:AI12)</f>
        <v>687458</v>
      </c>
      <c r="L28" s="8"/>
      <c r="Z28" s="10"/>
    </row>
    <row r="29" spans="1:26" s="9" customFormat="1" x14ac:dyDescent="0.25">
      <c r="A29" s="13" t="s">
        <v>38</v>
      </c>
      <c r="B29" s="7">
        <f t="shared" si="0"/>
        <v>350000</v>
      </c>
      <c r="C29" s="8"/>
      <c r="D29" s="8"/>
      <c r="E29" s="8"/>
      <c r="F29" s="8"/>
      <c r="G29" s="8"/>
      <c r="H29" s="8"/>
      <c r="I29" s="8"/>
      <c r="J29" s="8"/>
      <c r="K29" s="8">
        <f>SUM('[1]P &amp; L '!AI14)</f>
        <v>350000</v>
      </c>
      <c r="L29" s="8"/>
      <c r="Z29" s="10"/>
    </row>
    <row r="30" spans="1:26" s="9" customFormat="1" x14ac:dyDescent="0.25">
      <c r="A30" s="13" t="s">
        <v>39</v>
      </c>
      <c r="B30" s="7">
        <f t="shared" si="0"/>
        <v>120194</v>
      </c>
      <c r="C30" s="8"/>
      <c r="D30" s="8"/>
      <c r="E30" s="8"/>
      <c r="F30" s="8"/>
      <c r="G30" s="8"/>
      <c r="H30" s="8"/>
      <c r="I30" s="8"/>
      <c r="J30" s="8"/>
      <c r="K30" s="8">
        <f>SUM('[1]P &amp; L '!AH16:AI16)</f>
        <v>120194</v>
      </c>
      <c r="L30" s="8"/>
    </row>
    <row r="31" spans="1:26" s="9" customFormat="1" x14ac:dyDescent="0.25">
      <c r="A31" s="13" t="s">
        <v>40</v>
      </c>
      <c r="B31" s="7">
        <f t="shared" si="0"/>
        <v>5431</v>
      </c>
      <c r="C31" s="8"/>
      <c r="D31" s="8"/>
      <c r="E31" s="8"/>
      <c r="F31" s="8"/>
      <c r="G31" s="8"/>
      <c r="H31" s="8"/>
      <c r="I31" s="8"/>
      <c r="J31" s="8"/>
      <c r="K31" s="8">
        <f>SUM('[1]P &amp; L '!AH10:AI10)</f>
        <v>5431</v>
      </c>
      <c r="L31" s="8"/>
    </row>
    <row r="32" spans="1:26" s="9" customFormat="1" x14ac:dyDescent="0.25">
      <c r="A32" s="13" t="s">
        <v>41</v>
      </c>
      <c r="B32" s="7">
        <f t="shared" si="0"/>
        <v>5303336</v>
      </c>
      <c r="C32" s="8"/>
      <c r="D32" s="8"/>
      <c r="E32" s="8"/>
      <c r="F32" s="8"/>
      <c r="G32" s="8"/>
      <c r="H32" s="8"/>
      <c r="I32" s="8"/>
      <c r="J32" s="8"/>
      <c r="K32" s="8">
        <f>SUM('[1]P &amp; L '!AH20:AI20)</f>
        <v>5303336</v>
      </c>
      <c r="L32" s="8"/>
    </row>
    <row r="33" spans="1:26" s="9" customFormat="1" x14ac:dyDescent="0.25">
      <c r="A33" s="13" t="s">
        <v>42</v>
      </c>
      <c r="B33" s="7">
        <f t="shared" si="0"/>
        <v>670000</v>
      </c>
      <c r="C33" s="8"/>
      <c r="D33" s="8"/>
      <c r="E33" s="8"/>
      <c r="F33" s="8"/>
      <c r="G33" s="8"/>
      <c r="H33" s="8"/>
      <c r="I33" s="8"/>
      <c r="J33" s="8"/>
      <c r="K33" s="8">
        <f>SUM('[1]P &amp; L '!AH21:AI21)</f>
        <v>670000</v>
      </c>
      <c r="L33" s="8"/>
    </row>
    <row r="34" spans="1:26" s="9" customFormat="1" x14ac:dyDescent="0.25">
      <c r="A34" s="6"/>
      <c r="B34" s="7">
        <f t="shared" ref="B34:K34" si="1">SUM(B3:B33)</f>
        <v>681831007.91999996</v>
      </c>
      <c r="C34" s="7">
        <f t="shared" si="1"/>
        <v>40668342.799999997</v>
      </c>
      <c r="D34" s="7">
        <f t="shared" si="1"/>
        <v>313298611.57000005</v>
      </c>
      <c r="E34" s="7">
        <f t="shared" si="1"/>
        <v>49524015.240000002</v>
      </c>
      <c r="F34" s="7">
        <f t="shared" si="1"/>
        <v>7196273.4100000001</v>
      </c>
      <c r="G34" s="7">
        <f t="shared" si="1"/>
        <v>3796350.4299999997</v>
      </c>
      <c r="H34" s="7">
        <f t="shared" si="1"/>
        <v>1007040.83</v>
      </c>
      <c r="I34" s="7">
        <f t="shared" si="1"/>
        <v>4868985.1199999992</v>
      </c>
      <c r="J34" s="7">
        <f t="shared" si="1"/>
        <v>130092203.31999999</v>
      </c>
      <c r="K34" s="7">
        <f t="shared" si="1"/>
        <v>69397501.199999988</v>
      </c>
      <c r="L34" s="7">
        <f>SUM(L3:L30)</f>
        <v>0</v>
      </c>
    </row>
    <row r="35" spans="1:26" x14ac:dyDescent="0.25">
      <c r="A35" s="14"/>
      <c r="B35" s="15"/>
      <c r="C35" s="16">
        <f>+C34-'[2]P and L'!B20</f>
        <v>0</v>
      </c>
      <c r="D35" s="16">
        <f>+D34-'[2]P and L'!F27</f>
        <v>0</v>
      </c>
      <c r="E35" s="17">
        <f>+E34-'[2]P and L'!J16</f>
        <v>0</v>
      </c>
      <c r="F35" s="18">
        <f>+F34-'[2]P and L'!N14</f>
        <v>0</v>
      </c>
      <c r="G35" s="18">
        <f>+G34-'[2]P and L'!R12</f>
        <v>0</v>
      </c>
      <c r="H35" s="16">
        <f>+H34-'[2]P and L'!V14</f>
        <v>0</v>
      </c>
      <c r="I35" s="16">
        <f>+I34-'[2]P and L'!Z14</f>
        <v>0</v>
      </c>
      <c r="J35" s="16">
        <f>+'[2]P and L'!AD17-J34</f>
        <v>0</v>
      </c>
      <c r="K35" s="16"/>
      <c r="Z35" s="16"/>
    </row>
    <row r="36" spans="1:26" x14ac:dyDescent="0.25">
      <c r="A36" s="16"/>
      <c r="B36" s="16"/>
      <c r="C36" s="16"/>
      <c r="D36" s="16"/>
      <c r="J36" s="9"/>
      <c r="K36" s="16"/>
      <c r="L36" s="16"/>
    </row>
    <row r="37" spans="1:26" x14ac:dyDescent="0.25">
      <c r="B37" s="19"/>
      <c r="C37" s="20"/>
      <c r="D37" s="21"/>
      <c r="E37" s="21"/>
      <c r="F37" s="21"/>
      <c r="G37" s="21"/>
      <c r="H37" s="21"/>
      <c r="I37" s="22"/>
      <c r="J37" s="23"/>
      <c r="K37" s="24"/>
    </row>
    <row r="38" spans="1:26" x14ac:dyDescent="0.25">
      <c r="A38" s="25"/>
      <c r="B38" s="30"/>
      <c r="C38" s="25"/>
      <c r="D38" s="26"/>
      <c r="E38" s="26"/>
      <c r="F38" s="26"/>
      <c r="G38" s="26"/>
      <c r="H38" s="26"/>
      <c r="I38" s="26"/>
      <c r="J38" s="25"/>
    </row>
    <row r="39" spans="1:26" x14ac:dyDescent="0.25">
      <c r="A39" s="31"/>
      <c r="B39" s="16"/>
      <c r="C39" s="32"/>
      <c r="D39" s="27"/>
      <c r="E39" s="27"/>
      <c r="F39" s="27"/>
      <c r="G39" s="27"/>
      <c r="H39" s="27"/>
      <c r="I39" s="27"/>
      <c r="J39" s="28"/>
    </row>
    <row r="40" spans="1:26" x14ac:dyDescent="0.25">
      <c r="A40" s="33"/>
      <c r="B40" s="16"/>
      <c r="C40" s="32"/>
      <c r="D40" s="27"/>
      <c r="E40" s="27"/>
      <c r="F40" s="27"/>
      <c r="G40" s="27"/>
      <c r="H40" s="27"/>
      <c r="I40" s="27"/>
      <c r="J40" s="29"/>
    </row>
    <row r="41" spans="1:26" x14ac:dyDescent="0.25">
      <c r="A41" s="34"/>
      <c r="B41" s="16"/>
      <c r="C41" s="32"/>
      <c r="D41" s="27"/>
      <c r="E41" s="27"/>
      <c r="F41" s="27"/>
      <c r="G41" s="27"/>
      <c r="H41" s="27"/>
      <c r="I41" s="27"/>
      <c r="J41" s="29"/>
    </row>
    <row r="42" spans="1:26" x14ac:dyDescent="0.25">
      <c r="A42" s="33"/>
      <c r="B42" s="16"/>
      <c r="C42" s="32"/>
      <c r="D42" s="27"/>
      <c r="E42" s="27"/>
      <c r="F42" s="27"/>
      <c r="G42" s="27"/>
      <c r="H42" s="27"/>
      <c r="I42" s="27"/>
      <c r="J42" s="29"/>
    </row>
    <row r="43" spans="1:26" x14ac:dyDescent="0.25">
      <c r="A43" s="33"/>
      <c r="B43" s="16"/>
      <c r="C43" s="32"/>
      <c r="D43" s="27"/>
      <c r="E43" s="27"/>
      <c r="F43" s="27"/>
      <c r="G43" s="27"/>
      <c r="H43" s="27"/>
      <c r="I43" s="27"/>
      <c r="J43" s="28"/>
    </row>
    <row r="44" spans="1:26" x14ac:dyDescent="0.25">
      <c r="B44" s="16"/>
      <c r="C44" s="32"/>
      <c r="D44" s="27"/>
      <c r="E44" s="27"/>
      <c r="F44" s="27"/>
      <c r="G44" s="27"/>
      <c r="H44" s="27"/>
      <c r="I44" s="27"/>
      <c r="J44" s="28"/>
      <c r="L44" s="9"/>
    </row>
    <row r="45" spans="1:26" x14ac:dyDescent="0.25">
      <c r="A45" s="35"/>
      <c r="B45" s="16"/>
      <c r="C45" s="32"/>
      <c r="D45" s="27"/>
      <c r="E45" s="27"/>
      <c r="F45" s="27"/>
      <c r="G45" s="27"/>
      <c r="H45" s="27"/>
      <c r="I45" s="27"/>
      <c r="J45" s="28"/>
    </row>
    <row r="46" spans="1:26" x14ac:dyDescent="0.25">
      <c r="A46" s="14"/>
      <c r="B46" s="16"/>
      <c r="C46" s="32"/>
      <c r="D46" s="27"/>
      <c r="E46" s="27"/>
      <c r="F46" s="27"/>
      <c r="G46" s="27"/>
      <c r="H46" s="27"/>
      <c r="I46" s="27"/>
      <c r="J46" s="28"/>
    </row>
    <row r="47" spans="1:26" x14ac:dyDescent="0.25">
      <c r="A47" s="35"/>
      <c r="B47" s="16"/>
      <c r="C47" s="32"/>
      <c r="D47" s="27"/>
      <c r="E47" s="27"/>
      <c r="F47" s="27"/>
      <c r="G47" s="27"/>
      <c r="H47" s="27"/>
      <c r="I47" s="27"/>
      <c r="J47" s="28"/>
    </row>
    <row r="48" spans="1:26" x14ac:dyDescent="0.25">
      <c r="A48" s="16"/>
      <c r="H48" s="18"/>
    </row>
    <row r="49" spans="1:10" x14ac:dyDescent="0.25">
      <c r="A49" s="36"/>
      <c r="B49" s="37"/>
      <c r="C49" s="37"/>
      <c r="D49" s="36"/>
      <c r="E49" s="36"/>
      <c r="H49" s="18"/>
    </row>
    <row r="50" spans="1:10" x14ac:dyDescent="0.25">
      <c r="A50" s="38"/>
      <c r="B50" s="39"/>
      <c r="C50" s="39"/>
      <c r="D50" s="40"/>
      <c r="E50" s="41"/>
      <c r="H50" s="18"/>
      <c r="I50" s="16"/>
    </row>
    <row r="51" spans="1:10" x14ac:dyDescent="0.25">
      <c r="A51" s="38"/>
      <c r="B51" s="48"/>
      <c r="C51" s="48"/>
      <c r="D51" s="40"/>
      <c r="E51" s="41"/>
      <c r="H51" s="18"/>
      <c r="I51" s="16"/>
    </row>
    <row r="52" spans="1:10" x14ac:dyDescent="0.25">
      <c r="A52" s="38"/>
      <c r="B52" s="48"/>
      <c r="C52" s="48"/>
      <c r="D52" s="40"/>
      <c r="E52" s="41"/>
      <c r="H52" s="18"/>
      <c r="I52" s="16"/>
    </row>
    <row r="53" spans="1:10" x14ac:dyDescent="0.25">
      <c r="A53" s="38"/>
      <c r="B53" s="39"/>
      <c r="C53" s="39"/>
      <c r="D53" s="40"/>
      <c r="E53" s="41"/>
      <c r="H53" s="18"/>
    </row>
    <row r="54" spans="1:10" x14ac:dyDescent="0.25">
      <c r="A54" s="42"/>
      <c r="B54" s="39"/>
      <c r="C54" s="39"/>
      <c r="D54" s="40"/>
      <c r="E54" s="41"/>
      <c r="F54" s="18"/>
      <c r="H54" s="18"/>
    </row>
    <row r="55" spans="1:10" x14ac:dyDescent="0.25">
      <c r="A55" s="25"/>
      <c r="B55" s="39"/>
      <c r="C55" s="39"/>
      <c r="D55" s="40"/>
      <c r="E55" s="41"/>
      <c r="H55" s="18"/>
    </row>
    <row r="56" spans="1:10" x14ac:dyDescent="0.25">
      <c r="A56" s="42"/>
      <c r="B56" s="39"/>
      <c r="C56" s="39"/>
      <c r="D56" s="39"/>
      <c r="E56" s="41"/>
      <c r="H56" s="18"/>
    </row>
    <row r="57" spans="1:10" x14ac:dyDescent="0.25">
      <c r="A57" s="36"/>
      <c r="B57" s="43"/>
      <c r="C57" s="43"/>
      <c r="D57" s="43"/>
      <c r="E57" s="44"/>
      <c r="H57" s="18"/>
    </row>
    <row r="58" spans="1:10" x14ac:dyDescent="0.25">
      <c r="A58" s="45"/>
      <c r="H58" s="18"/>
    </row>
    <row r="59" spans="1:10" x14ac:dyDescent="0.25">
      <c r="C59" s="46"/>
      <c r="D59" s="18"/>
      <c r="H59" s="18"/>
    </row>
    <row r="60" spans="1:10" x14ac:dyDescent="0.25">
      <c r="D60" s="9"/>
      <c r="H60" s="18"/>
    </row>
    <row r="61" spans="1:10" x14ac:dyDescent="0.25">
      <c r="H61" s="18"/>
    </row>
    <row r="62" spans="1:10" x14ac:dyDescent="0.25">
      <c r="H62" s="18"/>
      <c r="J62" s="18"/>
    </row>
    <row r="63" spans="1:10" x14ac:dyDescent="0.25">
      <c r="H63" s="18"/>
    </row>
    <row r="64" spans="1:10" x14ac:dyDescent="0.25">
      <c r="H64" s="18"/>
    </row>
    <row r="65" spans="8:8" x14ac:dyDescent="0.25">
      <c r="H65" s="18"/>
    </row>
    <row r="66" spans="8:8" x14ac:dyDescent="0.25">
      <c r="H66" s="18"/>
    </row>
    <row r="67" spans="8:8" x14ac:dyDescent="0.25">
      <c r="H67" s="18"/>
    </row>
    <row r="68" spans="8:8" x14ac:dyDescent="0.25">
      <c r="H68" s="18"/>
    </row>
    <row r="69" spans="8:8" x14ac:dyDescent="0.25">
      <c r="H69" s="18"/>
    </row>
    <row r="70" spans="8:8" x14ac:dyDescent="0.25">
      <c r="H70" s="18"/>
    </row>
    <row r="71" spans="8:8" x14ac:dyDescent="0.25">
      <c r="H71" s="18"/>
    </row>
    <row r="72" spans="8:8" x14ac:dyDescent="0.25">
      <c r="H72" s="18"/>
    </row>
    <row r="73" spans="8:8" x14ac:dyDescent="0.25">
      <c r="H73" s="18"/>
    </row>
  </sheetData>
  <mergeCells count="3">
    <mergeCell ref="A1:K1"/>
    <mergeCell ref="B51:B52"/>
    <mergeCell ref="C51:C5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 Realty</dc:creator>
  <cp:lastModifiedBy>Bharat Realty</cp:lastModifiedBy>
  <dcterms:created xsi:type="dcterms:W3CDTF">2024-08-08T04:26:44Z</dcterms:created>
  <dcterms:modified xsi:type="dcterms:W3CDTF">2024-08-09T04:17:58Z</dcterms:modified>
</cp:coreProperties>
</file>