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August 2024\SADAF RASHID KHAN - BOI\"/>
    </mc:Choice>
  </mc:AlternateContent>
  <xr:revisionPtr revIDLastSave="0" documentId="13_ncr:1_{2929BD55-7A4F-4A5D-BD95-69FA37BEED1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46" i="4" l="1"/>
  <c r="Z17" i="15"/>
  <c r="G31" i="4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S41" i="4" l="1"/>
  <c r="W51" i="4" l="1"/>
  <c r="W47" i="4"/>
</calcChain>
</file>

<file path=xl/sharedStrings.xml><?xml version="1.0" encoding="utf-8"?>
<sst xmlns="http://schemas.openxmlformats.org/spreadsheetml/2006/main" count="49" uniqueCount="42">
  <si>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</si>
  <si>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</si>
  <si>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</si>
  <si>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</si>
  <si>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</si>
  <si>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</si>
  <si>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</si>
  <si>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</si>
  <si>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</si>
  <si>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</si>
  <si>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</si>
  <si>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</si>
  <si>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</si>
  <si>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</si>
  <si>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</si>
  <si>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</si>
  <si>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</si>
  <si>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</si>
  <si>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</si>
  <si>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</si>
  <si>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</si>
  <si>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</si>
  <si>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</si>
  <si>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</si>
  <si>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</si>
  <si>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</si>
  <si>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</si>
  <si>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</si>
  <si>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</si>
  <si>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</si>
  <si>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</si>
  <si>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</si>
  <si>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</si>
  <si>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</si>
  <si>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</si>
  <si>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</si>
  <si>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</si>
  <si>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</si>
  <si>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</si>
  <si>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Agree CA</t>
  </si>
  <si>
    <t xml:space="preserve"> As per Part OC</t>
  </si>
  <si>
    <t>Bank of India ( RBC Virar )  - MRS SADAF RASHID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</si>
</sst>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0" xfId="0" applyFont="1" applyFill="1"/>
    <xf numFmtId="4" fontId="1" fillId="3" borderId="0" xfId="0" applyNumberFormat="1" applyFont="1" applyFill="1"/>
    <xf numFmtId="0" fontId="0" fillId="3" borderId="0" xfId="0" applyFill="1"/>
    <xf numFmtId="4" fontId="0" fillId="3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306119</xdr:colOff>
      <xdr:row>43</xdr:row>
      <xdr:rowOff>77290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36524-04AD-459E-869B-E8CEA3D91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450119" cy="7811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163224</xdr:colOff>
      <xdr:row>49</xdr:row>
      <xdr:rowOff>86880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D145C9-531E-48DD-BD3D-A8F4B42E5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9307224" cy="8278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299810</xdr:colOff>
      <xdr:row>6</xdr:row>
      <xdr:rowOff>142874</xdr:rowOff>
    </xdr:from>
    <xdr:to>
      <xdr:col>23</xdr:col>
      <xdr:colOff>240845</xdr:colOff>
      <xdr:row>33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386C7-4471-41A8-980C-23F5BBB09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8610" y="1285874"/>
          <a:ext cx="12133035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A25" zoomScaleNormal="100" workbookViewId="0">
      <selection activeCell="X46" sqref="X46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s="46" customFormat="1" x14ac:dyDescent="0.25">
      <c r="A3" s="44">
        <f t="shared" ref="A3:A14" si="0">N3</f>
        <v>0</v>
      </c>
      <c r="B3" s="44">
        <f t="shared" ref="B3:B14" si="1">Q3</f>
        <v>158</v>
      </c>
      <c r="C3" s="44">
        <f>B3*1.2</f>
        <v>189.6</v>
      </c>
      <c r="D3" s="44">
        <f t="shared" ref="D3:D14" si="2">C3*1.2</f>
        <v>227.51999999999998</v>
      </c>
      <c r="E3" s="45">
        <f t="shared" ref="E3:E14" si="3">R3</f>
        <v>2604000</v>
      </c>
      <c r="F3" s="44">
        <f t="shared" ref="F3:F14" si="4">ROUND((E3/B3),0)</f>
        <v>16481</v>
      </c>
      <c r="G3" s="44">
        <f t="shared" ref="G3:G14" si="5">ROUND((E3/C3),0)</f>
        <v>13734</v>
      </c>
      <c r="H3" s="44">
        <f t="shared" ref="H3:H14" si="6">ROUND((E3/D3),0)</f>
        <v>11445</v>
      </c>
      <c r="I3" s="44" t="e">
        <f>#REF!</f>
        <v>#REF!</v>
      </c>
      <c r="J3" s="44">
        <f t="shared" ref="J3:J14" si="7">S3</f>
        <v>0</v>
      </c>
      <c r="O3" s="46">
        <v>0</v>
      </c>
      <c r="P3" s="46">
        <f t="shared" ref="P3:Q14" si="8">O3/1.2</f>
        <v>0</v>
      </c>
      <c r="Q3" s="46">
        <v>158</v>
      </c>
      <c r="R3" s="47">
        <v>2604000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s="46" customFormat="1" x14ac:dyDescent="0.25">
      <c r="A16" s="44">
        <f t="shared" ref="A16:A28" si="32">N16</f>
        <v>0</v>
      </c>
      <c r="B16" s="44">
        <f t="shared" ref="B16:B28" si="33">Q16</f>
        <v>324</v>
      </c>
      <c r="C16" s="44">
        <f>B16*1.2</f>
        <v>388.8</v>
      </c>
      <c r="D16" s="44">
        <f t="shared" ref="D16:D28" si="34">C16*1.2</f>
        <v>466.56</v>
      </c>
      <c r="E16" s="45">
        <f t="shared" ref="E16:E28" si="35">R16</f>
        <v>5600000</v>
      </c>
      <c r="F16" s="44">
        <f t="shared" ref="F16:F28" si="36">ROUND((E16/B16),0)</f>
        <v>17284</v>
      </c>
      <c r="G16" s="44">
        <f t="shared" ref="G16:G28" si="37">ROUND((E16/C16),0)</f>
        <v>14403</v>
      </c>
      <c r="H16" s="44">
        <f t="shared" ref="H16:H28" si="38">ROUND((E16/D16),0)</f>
        <v>12003</v>
      </c>
      <c r="I16" s="44" t="e">
        <f>#REF!</f>
        <v>#REF!</v>
      </c>
      <c r="J16" s="44">
        <f t="shared" ref="J16:J28" si="39">S16</f>
        <v>0</v>
      </c>
      <c r="O16" s="46">
        <v>0</v>
      </c>
      <c r="P16" s="46">
        <f t="shared" ref="P16:Q28" si="40">O16/1.2</f>
        <v>0</v>
      </c>
      <c r="Q16" s="46">
        <v>324</v>
      </c>
      <c r="R16" s="47">
        <v>5600000</v>
      </c>
    </row>
    <row r="17" spans="1:24" s="46" customFormat="1" x14ac:dyDescent="0.25">
      <c r="A17" s="44">
        <f t="shared" si="32"/>
        <v>0</v>
      </c>
      <c r="B17" s="44">
        <f t="shared" si="33"/>
        <v>158</v>
      </c>
      <c r="C17" s="44">
        <f t="shared" ref="C17:C28" si="41">B17*1.2</f>
        <v>189.6</v>
      </c>
      <c r="D17" s="44">
        <f t="shared" si="34"/>
        <v>227.51999999999998</v>
      </c>
      <c r="E17" s="45">
        <f t="shared" si="35"/>
        <v>2700000</v>
      </c>
      <c r="F17" s="44">
        <f t="shared" si="36"/>
        <v>17089</v>
      </c>
      <c r="G17" s="44">
        <f t="shared" si="37"/>
        <v>14241</v>
      </c>
      <c r="H17" s="44">
        <f t="shared" si="38"/>
        <v>11867</v>
      </c>
      <c r="I17" s="44" t="e">
        <f>#REF!</f>
        <v>#REF!</v>
      </c>
      <c r="J17" s="44">
        <f t="shared" si="39"/>
        <v>0</v>
      </c>
      <c r="O17" s="46">
        <v>0</v>
      </c>
      <c r="P17" s="46">
        <f t="shared" si="40"/>
        <v>0</v>
      </c>
      <c r="Q17" s="46">
        <v>158</v>
      </c>
      <c r="R17" s="47">
        <v>2700000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17000</v>
      </c>
      <c r="X29" s="20" t="s">
        <v>38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E31" t="s">
        <v>39</v>
      </c>
      <c r="F31" s="7">
        <v>14.59</v>
      </c>
      <c r="G31">
        <f>F31*10.764</f>
        <v>157.04675999999998</v>
      </c>
      <c r="S31" s="10"/>
      <c r="T31" s="10"/>
      <c r="U31" s="17" t="s">
        <v>15</v>
      </c>
      <c r="V31" s="18"/>
      <c r="W31" s="19">
        <f>W29-W30</f>
        <v>14500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5" ht="15.75" x14ac:dyDescent="0.25">
      <c r="S33" s="10"/>
      <c r="T33" s="10"/>
      <c r="U33" s="17" t="s">
        <v>17</v>
      </c>
      <c r="V33" s="23"/>
      <c r="W33" s="24">
        <f>X33-X34</f>
        <v>2</v>
      </c>
      <c r="X33" s="25">
        <v>2024</v>
      </c>
    </row>
    <row r="34" spans="15:25" ht="15.75" x14ac:dyDescent="0.25">
      <c r="S34" s="10"/>
      <c r="T34" s="10"/>
      <c r="U34" s="17" t="s">
        <v>18</v>
      </c>
      <c r="V34" s="23"/>
      <c r="W34" s="24">
        <f>W35-W33</f>
        <v>58</v>
      </c>
      <c r="X34" s="31">
        <v>2022</v>
      </c>
      <c r="Y34" t="s">
        <v>40</v>
      </c>
    </row>
    <row r="35" spans="15:25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5" ht="39" customHeight="1" x14ac:dyDescent="0.25">
      <c r="P36" s="42" t="s">
        <v>41</v>
      </c>
      <c r="Q36" s="42"/>
      <c r="R36" s="42"/>
      <c r="S36" s="42"/>
      <c r="T36" s="43"/>
      <c r="U36" s="21" t="s">
        <v>20</v>
      </c>
      <c r="V36" s="23"/>
      <c r="W36" s="25">
        <f>90*W33/W35</f>
        <v>3</v>
      </c>
      <c r="X36" s="24"/>
    </row>
    <row r="37" spans="15:25" ht="15.75" x14ac:dyDescent="0.25">
      <c r="U37" s="17"/>
      <c r="V37" s="26"/>
      <c r="W37" s="27">
        <v>0</v>
      </c>
      <c r="X37" s="27"/>
    </row>
    <row r="38" spans="15:25" ht="15.75" x14ac:dyDescent="0.25">
      <c r="P38" s="14" t="s">
        <v>30</v>
      </c>
      <c r="Q38" s="14" t="s">
        <v>31</v>
      </c>
      <c r="R38" s="14" t="s">
        <v>32</v>
      </c>
      <c r="S38" s="14" t="s">
        <v>33</v>
      </c>
      <c r="T38" s="12"/>
      <c r="U38" s="17" t="s">
        <v>21</v>
      </c>
      <c r="V38" s="18"/>
      <c r="W38" s="19">
        <f>W32*W37</f>
        <v>0</v>
      </c>
      <c r="X38" s="22"/>
    </row>
    <row r="39" spans="15:25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15:25" ht="15.75" x14ac:dyDescent="0.25">
      <c r="R40" s="6" t="s">
        <v>33</v>
      </c>
      <c r="S40" s="16">
        <f>SUM(S39:S39)</f>
        <v>0</v>
      </c>
      <c r="U40" s="17" t="s">
        <v>15</v>
      </c>
      <c r="V40" s="18"/>
      <c r="W40" s="19">
        <f>W31</f>
        <v>14500</v>
      </c>
      <c r="X40" s="22"/>
    </row>
    <row r="41" spans="15:25" ht="15.75" x14ac:dyDescent="0.25">
      <c r="R41" s="6" t="s">
        <v>24</v>
      </c>
      <c r="S41" s="16">
        <f>S40*90%</f>
        <v>0</v>
      </c>
      <c r="U41" s="23"/>
      <c r="V41" s="18"/>
      <c r="W41" s="19"/>
      <c r="X41" s="22"/>
    </row>
    <row r="42" spans="15:25" ht="15.75" x14ac:dyDescent="0.25">
      <c r="R42" s="6" t="s">
        <v>34</v>
      </c>
      <c r="S42" s="16">
        <f>S40*80%</f>
        <v>0</v>
      </c>
      <c r="U42" s="28" t="s">
        <v>23</v>
      </c>
      <c r="V42" s="29"/>
      <c r="W42" s="20">
        <f>W40+W39</f>
        <v>17000</v>
      </c>
      <c r="X42" s="22"/>
    </row>
    <row r="43" spans="15:25" ht="15.75" x14ac:dyDescent="0.25">
      <c r="S43" s="10"/>
      <c r="T43" s="10"/>
      <c r="U43" s="23"/>
      <c r="V43" s="23"/>
      <c r="W43" s="24"/>
      <c r="X43" s="24"/>
    </row>
    <row r="44" spans="15:25" ht="15.75" x14ac:dyDescent="0.25">
      <c r="S44" s="10"/>
      <c r="T44" s="10"/>
      <c r="U44" s="28" t="s">
        <v>37</v>
      </c>
      <c r="V44" s="30"/>
      <c r="W44" s="25">
        <v>157</v>
      </c>
      <c r="X44" s="24"/>
    </row>
    <row r="45" spans="15:25" ht="15.75" x14ac:dyDescent="0.25">
      <c r="P45" s="13" t="s">
        <v>29</v>
      </c>
      <c r="S45" s="10"/>
      <c r="T45" s="11"/>
      <c r="U45" s="17" t="s">
        <v>33</v>
      </c>
      <c r="V45" s="31"/>
      <c r="W45" s="32">
        <f>W42*W44+X46</f>
        <v>2669000</v>
      </c>
      <c r="X45" s="33"/>
    </row>
    <row r="46" spans="15:25" ht="15.75" x14ac:dyDescent="0.25">
      <c r="S46" s="11"/>
      <c r="T46" s="10"/>
      <c r="U46" s="17" t="s">
        <v>24</v>
      </c>
      <c r="V46" s="23"/>
      <c r="W46" s="34">
        <f>W45*0.9</f>
        <v>2402100</v>
      </c>
      <c r="X46" s="35"/>
    </row>
    <row r="47" spans="15:25" ht="15.75" x14ac:dyDescent="0.25">
      <c r="S47" s="10"/>
      <c r="T47" s="10"/>
      <c r="U47" s="17" t="s">
        <v>25</v>
      </c>
      <c r="V47" s="23"/>
      <c r="W47" s="34">
        <f>W45*0.8</f>
        <v>2135200</v>
      </c>
      <c r="X47" s="34"/>
    </row>
    <row r="48" spans="15:25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26</v>
      </c>
      <c r="V49" s="38"/>
      <c r="W49" s="39">
        <f>W30*W44</f>
        <v>392500</v>
      </c>
      <c r="X49" s="39"/>
    </row>
    <row r="50" spans="21:24" ht="15.75" x14ac:dyDescent="0.25">
      <c r="U50" s="17" t="s">
        <v>27</v>
      </c>
      <c r="V50" s="23"/>
      <c r="W50" s="36"/>
      <c r="X50" s="36"/>
    </row>
    <row r="51" spans="21:24" ht="15.75" x14ac:dyDescent="0.25">
      <c r="U51" s="40" t="s">
        <v>28</v>
      </c>
      <c r="V51" s="36"/>
      <c r="W51" s="34">
        <f>W45*0.025/12</f>
        <v>5560.416666666667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T15" sqref="T15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7"/>
  <sheetViews>
    <sheetView zoomScaleNormal="100" workbookViewId="0">
      <selection activeCell="Z18" sqref="Z18"/>
    </sheetView>
  </sheetViews>
  <sheetFormatPr defaultRowHeight="15" x14ac:dyDescent="0.25"/>
  <sheetData>
    <row r="2" spans="1:1" x14ac:dyDescent="0.25">
      <c r="A2" s="6"/>
    </row>
    <row r="17" spans="25:26" x14ac:dyDescent="0.25">
      <c r="Y17">
        <v>14.65</v>
      </c>
      <c r="Z17">
        <f>Y17*10.764</f>
        <v>157.6926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2024-08-08T12:45:56Z</dcterms:modified>
</cp:coreProperties>
</file>