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720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3" i="1" l="1"/>
  <c r="B20" i="1"/>
  <c r="B18" i="1"/>
  <c r="C16" i="1"/>
  <c r="F7" i="1"/>
  <c r="J11" i="1"/>
  <c r="J18" i="1"/>
  <c r="I18" i="1"/>
  <c r="I16" i="1"/>
  <c r="I15" i="1"/>
  <c r="I11" i="1"/>
  <c r="G12" i="1"/>
  <c r="A35" i="1" l="1"/>
  <c r="F12" i="1"/>
  <c r="E12" i="1"/>
  <c r="E7" i="1"/>
  <c r="E6" i="1" l="1"/>
  <c r="E5" i="1"/>
  <c r="G30" i="1" l="1"/>
  <c r="G29" i="1"/>
  <c r="G28" i="1"/>
  <c r="G27" i="1"/>
  <c r="H30" i="1"/>
  <c r="H29" i="1"/>
  <c r="H28" i="1"/>
  <c r="H27" i="1"/>
  <c r="C40" i="1" l="1"/>
  <c r="C39" i="1"/>
  <c r="C38" i="1"/>
  <c r="B10" i="1" l="1"/>
  <c r="B11" i="1" s="1"/>
  <c r="B8" i="1"/>
  <c r="B6" i="1"/>
  <c r="B5" i="1"/>
  <c r="B14" i="1" s="1"/>
  <c r="C21" i="1" l="1"/>
  <c r="B12" i="1"/>
  <c r="B13" i="1" s="1"/>
  <c r="B17" i="1" s="1"/>
  <c r="B21" i="1" l="1"/>
  <c r="B19" i="1"/>
  <c r="C37" i="1"/>
  <c r="C36" i="1"/>
  <c r="C35" i="1"/>
  <c r="I4" i="1" l="1"/>
  <c r="I5" i="1" s="1"/>
  <c r="I31" i="1"/>
  <c r="I30" i="1" l="1"/>
  <c r="I27" i="1" l="1"/>
  <c r="I32" i="1"/>
  <c r="F27" i="1"/>
  <c r="F28" i="1" l="1"/>
  <c r="F29" i="1"/>
  <c r="F30" i="1"/>
  <c r="F31" i="1"/>
  <c r="G31" i="1"/>
  <c r="F32" i="1"/>
  <c r="G32" i="1"/>
  <c r="F33" i="1"/>
  <c r="G33" i="1"/>
  <c r="F35" i="1"/>
  <c r="F36" i="1"/>
  <c r="G36" i="1" s="1"/>
  <c r="G37" i="1"/>
  <c r="G35" i="1" l="1"/>
  <c r="H35" i="1"/>
  <c r="I28" i="1" l="1"/>
  <c r="H32" i="1" l="1"/>
  <c r="H31" i="1"/>
  <c r="H33" i="1"/>
  <c r="H36" i="1" l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<sst xmlns="http://schemas.openxmlformats.org/spreadsheetml/2006/main" count="32" uniqueCount="30">
  <si>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</si>
  <si>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</si>
  <si>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</si>
  <si>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</si>
  <si>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</si>
  <si>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</si>
  <si>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</si>
  <si>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</si>
  <si>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</si>
  <si>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</si>
  <si>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</si>
  <si>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</si>
  <si>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</si>
  <si>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</si>
  <si>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</si>
  <si>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</si>
  <si>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</si>
  <si>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</si>
  <si>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</si>
  <si>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</si>
  <si>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Area</t>
  </si>
  <si>
    <t>Agreement carpet area</t>
  </si>
  <si>
    <t xml:space="preserve">Flat No. </t>
  </si>
  <si>
    <t>DV</t>
  </si>
  <si>
    <t>RV</t>
  </si>
  <si>
    <t>Measurement carpet</t>
  </si>
  <si>
    <t>super  Built up Area</t>
  </si>
  <si>
    <t>Built</t>
  </si>
  <si>
    <t>Balcony area</t>
  </si>
  <si>
    <t>836.4.%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</si>
</sst>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144086</xdr:colOff>
      <xdr:row>40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900EEA-7D00-4D53-84D8-F629D605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78486" cy="779253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43</xdr:row>
      <xdr:rowOff>10670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A1FF46-1878-42DD-861C-84E666021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0"/>
          <a:ext cx="8688012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F849B5-3BB3-4B2B-BEA4-AB4004B96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8023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30</xdr:col>
      <xdr:colOff>334698</xdr:colOff>
      <xdr:row>38</xdr:row>
      <xdr:rowOff>153432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4036A8-B67E-41D9-A160-182503A9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9478698" cy="7392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abSelected="1" zoomScaleNormal="100" workbookViewId="0">
      <selection activeCell="E14" sqref="E14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 t="s">
        <v>22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14500</v>
      </c>
      <c r="C3" s="24"/>
      <c r="D3" s="4"/>
      <c r="E3" s="25">
        <v>2015</v>
      </c>
      <c r="F3" s="26">
        <v>2024</v>
      </c>
      <c r="G3" s="27">
        <f>F3-E3</f>
        <v>9</v>
      </c>
      <c r="I3">
        <v>26250</v>
      </c>
      <c r="L3" s="1"/>
      <c r="M3" s="2"/>
    </row>
    <row r="4" spans="1:13" ht="33" x14ac:dyDescent="0.3">
      <c r="A4" s="28" t="s">
        <v>1</v>
      </c>
      <c r="B4" s="10">
        <v>2700</v>
      </c>
      <c r="C4" s="24"/>
      <c r="D4" s="4"/>
      <c r="E4" t="s">
        <v>21</v>
      </c>
      <c r="F4" s="26"/>
      <c r="G4" s="27"/>
      <c r="I4">
        <f>I3/100*115</f>
        <v>30187.5</v>
      </c>
      <c r="K4" s="17"/>
      <c r="L4" s="1"/>
      <c r="M4" s="2"/>
    </row>
    <row r="5" spans="1:13" ht="16.5" x14ac:dyDescent="0.3">
      <c r="A5" s="20" t="s">
        <v>2</v>
      </c>
      <c r="B5" s="10">
        <f>B3-B4</f>
        <v>11800</v>
      </c>
      <c r="C5" s="24"/>
      <c r="D5" s="4"/>
      <c r="E5">
        <f>59.14*10.764</f>
        <v>636.58295999999996</v>
      </c>
      <c r="G5" s="7"/>
      <c r="I5">
        <f>I4/10.764</f>
        <v>2804.4871794871797</v>
      </c>
      <c r="L5" s="1"/>
      <c r="M5" s="2"/>
    </row>
    <row r="6" spans="1:13" ht="16.5" x14ac:dyDescent="0.3">
      <c r="A6" s="20" t="s">
        <v>3</v>
      </c>
      <c r="B6" s="10">
        <f>B4</f>
        <v>2700</v>
      </c>
      <c r="C6" s="24"/>
      <c r="D6" s="4"/>
      <c r="E6">
        <f>5.57*10.764</f>
        <v>59.955480000000001</v>
      </c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9</v>
      </c>
      <c r="C7" s="30"/>
      <c r="D7" s="31"/>
      <c r="E7">
        <f>SUM(E5:E6)</f>
        <v>696.53843999999992</v>
      </c>
      <c r="F7">
        <f>E7*1.2</f>
        <v>835.84612799999991</v>
      </c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51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13.5</v>
      </c>
      <c r="C10" s="30"/>
      <c r="D10" s="31"/>
      <c r="F10" s="34"/>
      <c r="G10" s="33"/>
      <c r="H10" s="12"/>
      <c r="I10" s="12">
        <v>72900</v>
      </c>
      <c r="J10" s="15"/>
      <c r="K10" s="15"/>
      <c r="L10" s="11"/>
      <c r="M10" s="14"/>
    </row>
    <row r="11" spans="1:13" ht="16.5" x14ac:dyDescent="0.3">
      <c r="A11" s="20"/>
      <c r="B11" s="35">
        <f>B10%</f>
        <v>0.13500000000000001</v>
      </c>
      <c r="C11" s="36"/>
      <c r="D11" s="37"/>
      <c r="E11" t="s">
        <v>25</v>
      </c>
      <c r="F11" t="s">
        <v>28</v>
      </c>
      <c r="G11" s="33"/>
      <c r="H11" s="12"/>
      <c r="I11" s="12">
        <f>I10/100*110</f>
        <v>80190</v>
      </c>
      <c r="J11" s="15">
        <f>I11/10.764</f>
        <v>7449.8327759197327</v>
      </c>
      <c r="K11" s="15"/>
      <c r="L11" s="11"/>
      <c r="M11" s="16" t="s">
        <v>29</v>
      </c>
    </row>
    <row r="12" spans="1:13" ht="16.5" x14ac:dyDescent="0.3">
      <c r="A12" s="20" t="s">
        <v>8</v>
      </c>
      <c r="B12" s="10">
        <f>B6*B11</f>
        <v>364.5</v>
      </c>
      <c r="C12" s="38"/>
      <c r="D12" s="39"/>
      <c r="E12">
        <f>125+30+47+104+28+76+135+67</f>
        <v>612</v>
      </c>
      <c r="F12">
        <f>54+19+15+19</f>
        <v>107</v>
      </c>
      <c r="G12" s="33">
        <f>SUM(E12:F12)</f>
        <v>719</v>
      </c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2335.5</v>
      </c>
      <c r="C13" s="38"/>
      <c r="D13" s="39"/>
      <c r="G13" s="33"/>
      <c r="H13" s="12"/>
      <c r="I13" s="12">
        <v>20400</v>
      </c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11800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v>14136</v>
      </c>
      <c r="C15" s="24"/>
      <c r="D15" s="4"/>
      <c r="G15" s="33"/>
      <c r="H15" s="15"/>
      <c r="I15" s="15">
        <f>I11-I13</f>
        <v>59790</v>
      </c>
      <c r="J15" s="15"/>
      <c r="K15" s="15"/>
      <c r="L15" s="11"/>
      <c r="M15" s="2"/>
    </row>
    <row r="16" spans="1:13" ht="16.5" x14ac:dyDescent="0.3">
      <c r="A16" s="20" t="s">
        <v>20</v>
      </c>
      <c r="B16" s="40">
        <v>697</v>
      </c>
      <c r="C16" s="41">
        <f>B16*1.2</f>
        <v>836.4</v>
      </c>
      <c r="D16" s="4"/>
      <c r="E16" s="3"/>
      <c r="F16" s="3"/>
      <c r="G16" s="3"/>
      <c r="H16" s="4"/>
      <c r="I16">
        <f>I15*91%</f>
        <v>54408.9</v>
      </c>
      <c r="M16" s="14"/>
    </row>
    <row r="17" spans="1:14" ht="16.5" x14ac:dyDescent="0.3">
      <c r="A17" s="41" t="s">
        <v>11</v>
      </c>
      <c r="B17" s="42">
        <f>B16*B15</f>
        <v>9852792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24</v>
      </c>
      <c r="B18" s="42">
        <f>B17*0.9</f>
        <v>8867512.8000000007</v>
      </c>
      <c r="C18" s="43"/>
      <c r="D18" s="4"/>
      <c r="E18" s="3"/>
      <c r="F18" s="44"/>
      <c r="G18" s="3"/>
      <c r="H18" s="4"/>
      <c r="I18">
        <f>I16+I13</f>
        <v>74808.899999999994</v>
      </c>
      <c r="J18">
        <f>I18/10.764</f>
        <v>6949.9163879598664</v>
      </c>
      <c r="M18" s="3"/>
      <c r="N18" s="4"/>
    </row>
    <row r="19" spans="1:14" ht="16.5" x14ac:dyDescent="0.3">
      <c r="A19" s="41" t="s">
        <v>23</v>
      </c>
      <c r="B19" s="42">
        <f>B17*0.8</f>
        <v>7882233.6000000006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12</v>
      </c>
      <c r="B20" s="42">
        <f>836.4*B4</f>
        <v>2258280</v>
      </c>
      <c r="C20" s="42"/>
      <c r="D20" s="4"/>
      <c r="E20" s="4"/>
      <c r="F20" s="3"/>
    </row>
    <row r="21" spans="1:14" ht="16.5" x14ac:dyDescent="0.3">
      <c r="A21" s="40" t="s">
        <v>16</v>
      </c>
      <c r="B21" s="42">
        <f>B17*0.025/12</f>
        <v>20526.650000000001</v>
      </c>
      <c r="C21" s="42">
        <f>C17*0.032/12</f>
        <v>0</v>
      </c>
      <c r="D21" s="4"/>
      <c r="E21" s="4"/>
      <c r="F21" s="3"/>
      <c r="G21">
        <v>836.4</v>
      </c>
    </row>
    <row r="22" spans="1:14" x14ac:dyDescent="0.25">
      <c r="B22" s="45"/>
      <c r="G22">
        <v>6950</v>
      </c>
    </row>
    <row r="23" spans="1:14" x14ac:dyDescent="0.25">
      <c r="B23" s="45"/>
      <c r="G23">
        <f>G22*G21</f>
        <v>5812980</v>
      </c>
    </row>
    <row r="25" spans="1:14" x14ac:dyDescent="0.25">
      <c r="C25" t="s">
        <v>14</v>
      </c>
    </row>
    <row r="26" spans="1:14" x14ac:dyDescent="0.25">
      <c r="B26" s="46" t="s">
        <v>15</v>
      </c>
      <c r="C26" s="5" t="s">
        <v>26</v>
      </c>
      <c r="D26" s="5" t="s">
        <v>27</v>
      </c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6">
        <v>790</v>
      </c>
      <c r="C27" s="5"/>
      <c r="D27" s="5"/>
      <c r="E27" s="5">
        <v>13000000</v>
      </c>
      <c r="F27" s="6">
        <f t="shared" ref="F27:F33" si="0">E27/B27</f>
        <v>16455.696202531646</v>
      </c>
      <c r="G27" s="6" t="e">
        <f>E27/D27</f>
        <v>#DIV/0!</v>
      </c>
      <c r="H27" s="6" t="e">
        <f>E27/C27</f>
        <v>#DIV/0!</v>
      </c>
      <c r="I27" s="5">
        <f>C27/B27</f>
        <v>0</v>
      </c>
      <c r="J27" s="8"/>
    </row>
    <row r="28" spans="1:14" ht="17.25" x14ac:dyDescent="0.3">
      <c r="B28" s="46">
        <v>720</v>
      </c>
      <c r="C28" s="5"/>
      <c r="D28" s="5"/>
      <c r="E28" s="5">
        <v>11000000</v>
      </c>
      <c r="F28" s="6">
        <f t="shared" si="0"/>
        <v>15277.777777777777</v>
      </c>
      <c r="G28" s="6" t="e">
        <f>E28/D28</f>
        <v>#DIV/0!</v>
      </c>
      <c r="H28" s="6" t="e">
        <f>E28/C28</f>
        <v>#DIV/0!</v>
      </c>
      <c r="I28" s="5">
        <f>C28/B28</f>
        <v>0</v>
      </c>
      <c r="J28" s="8"/>
    </row>
    <row r="29" spans="1:14" x14ac:dyDescent="0.25">
      <c r="B29" s="46">
        <v>792</v>
      </c>
      <c r="C29" s="5"/>
      <c r="D29" s="5"/>
      <c r="E29" s="5">
        <v>11000000</v>
      </c>
      <c r="F29" s="6">
        <f t="shared" si="0"/>
        <v>13888.888888888889</v>
      </c>
      <c r="G29" s="6" t="e">
        <f>E29/D29</f>
        <v>#DIV/0!</v>
      </c>
      <c r="H29" s="6" t="e">
        <f>E29/C29</f>
        <v>#DIV/0!</v>
      </c>
      <c r="I29" s="5"/>
    </row>
    <row r="30" spans="1:14" x14ac:dyDescent="0.25">
      <c r="B30" s="46">
        <v>875</v>
      </c>
      <c r="C30" s="5"/>
      <c r="D30" s="5"/>
      <c r="E30" s="6">
        <v>10900000</v>
      </c>
      <c r="F30" s="6">
        <f t="shared" si="0"/>
        <v>12457.142857142857</v>
      </c>
      <c r="G30" s="6" t="e">
        <f>E30/D30</f>
        <v>#DIV/0!</v>
      </c>
      <c r="H30" s="6" t="e">
        <f>E30/C30</f>
        <v>#DIV/0!</v>
      </c>
      <c r="I30" s="5" t="e">
        <f>#REF!/B30</f>
        <v>#REF!</v>
      </c>
    </row>
    <row r="31" spans="1:14" x14ac:dyDescent="0.25">
      <c r="B31" s="46"/>
      <c r="C31" s="47"/>
      <c r="E31" s="9"/>
      <c r="F31" s="9" t="e">
        <f t="shared" si="0"/>
        <v>#DIV/0!</v>
      </c>
      <c r="G31" s="6" t="e">
        <f t="shared" ref="G31:G33" si="1">E31/C31</f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8" x14ac:dyDescent="0.25">
      <c r="E33" s="47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5" spans="1:8" x14ac:dyDescent="0.25">
      <c r="A35">
        <f>61*10.764+5.57*10.764</f>
        <v>716.55947999999989</v>
      </c>
      <c r="B35" s="23">
        <v>10100000</v>
      </c>
      <c r="C35">
        <f t="shared" ref="C35:C40" si="2">B35/A35</f>
        <v>14095.131362995855</v>
      </c>
      <c r="D35">
        <v>26500</v>
      </c>
      <c r="E35">
        <v>30000</v>
      </c>
      <c r="F35">
        <f>E35+D35+B35</f>
        <v>10156500</v>
      </c>
      <c r="G35" t="e">
        <f>F35/#REF!</f>
        <v>#REF!</v>
      </c>
      <c r="H35" s="4" t="e">
        <f>F35/#REF!</f>
        <v>#REF!</v>
      </c>
    </row>
    <row r="36" spans="1:8" x14ac:dyDescent="0.25">
      <c r="A36">
        <v>696</v>
      </c>
      <c r="B36" s="23">
        <v>9800000</v>
      </c>
      <c r="C36">
        <f t="shared" si="2"/>
        <v>14080.459770114943</v>
      </c>
      <c r="D36">
        <v>100</v>
      </c>
      <c r="E36">
        <v>100</v>
      </c>
      <c r="F36">
        <f>E36+D36+B36</f>
        <v>9800200</v>
      </c>
      <c r="G36" t="e">
        <f>F36/#REF!</f>
        <v>#REF!</v>
      </c>
      <c r="H36" s="4" t="e">
        <f>F36/#REF!</f>
        <v>#REF!</v>
      </c>
    </row>
    <row r="37" spans="1:8" x14ac:dyDescent="0.25">
      <c r="C37" t="e">
        <f t="shared" si="2"/>
        <v>#DIV/0!</v>
      </c>
      <c r="G37" t="e">
        <f>F37/#REF!</f>
        <v>#REF!</v>
      </c>
    </row>
    <row r="38" spans="1:8" ht="15.75" x14ac:dyDescent="0.25">
      <c r="A38" s="11"/>
      <c r="C38" t="e">
        <f t="shared" si="2"/>
        <v>#DIV/0!</v>
      </c>
    </row>
    <row r="39" spans="1:8" ht="15.75" x14ac:dyDescent="0.25">
      <c r="A39" s="11"/>
      <c r="C39" t="e">
        <f t="shared" si="2"/>
        <v>#DIV/0!</v>
      </c>
    </row>
    <row r="40" spans="1:8" ht="15.75" x14ac:dyDescent="0.25">
      <c r="A40" s="11"/>
      <c r="C40" t="e">
        <f t="shared" si="2"/>
        <v>#DIV/0!</v>
      </c>
    </row>
    <row r="41" spans="1:8" ht="15.75" x14ac:dyDescent="0.25">
      <c r="A41" s="11"/>
    </row>
    <row r="42" spans="1:8" ht="15.75" x14ac:dyDescent="0.25">
      <c r="A42" s="11"/>
    </row>
    <row r="43" spans="1:8" ht="15.75" x14ac:dyDescent="0.25">
      <c r="A43" s="11"/>
    </row>
    <row r="44" spans="1:8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2024-08-08T10:38:16Z</dcterms:modified>
</cp:coreProperties>
</file>