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osmos\Naupada\Ravi Omprakash Agrawal\"/>
    </mc:Choice>
  </mc:AlternateContent>
  <xr:revisionPtr revIDLastSave="0" documentId="13_ncr:1_{7F8EAE0F-F221-4FF0-A416-5894B66A3887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29" i="4" l="1"/>
  <c r="Q22" i="4"/>
  <c r="S19" i="4"/>
  <c r="R20" i="4"/>
  <c r="R19" i="4"/>
  <c r="V13" i="4" l="1"/>
  <c r="Q13" i="4"/>
  <c r="P12" i="4"/>
  <c r="S12" i="4"/>
  <c r="P11" i="4"/>
  <c r="U9" i="4"/>
  <c r="U10" i="4"/>
  <c r="U14" i="4"/>
  <c r="Q10" i="4"/>
  <c r="P9" i="4"/>
  <c r="U8" i="4"/>
  <c r="P8" i="4"/>
  <c r="H22" i="4"/>
  <c r="J19" i="4"/>
  <c r="I20" i="4"/>
  <c r="I19" i="4"/>
  <c r="H29" i="4"/>
  <c r="Q12" i="4" l="1"/>
  <c r="Q11" i="4"/>
  <c r="P10" i="4"/>
  <c r="Q8" i="4"/>
  <c r="Q7" i="4"/>
  <c r="P6" i="4"/>
  <c r="P5" i="4"/>
  <c r="P4" i="4"/>
  <c r="P3" i="4"/>
  <c r="P2" i="4"/>
  <c r="C14" i="4"/>
  <c r="C15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U11" i="4" s="1"/>
  <c r="F12" i="4"/>
  <c r="U12" i="4" s="1"/>
  <c r="F3" i="4"/>
  <c r="F4" i="4"/>
  <c r="F5" i="4"/>
  <c r="F6" i="4"/>
  <c r="F2" i="4"/>
  <c r="B13" i="4"/>
  <c r="C13" i="4" s="1"/>
  <c r="B14" i="4"/>
  <c r="B15" i="4"/>
  <c r="B7" i="4"/>
  <c r="C7" i="4" s="1"/>
  <c r="F14" i="4" l="1"/>
  <c r="F13" i="4"/>
  <c r="U13" i="4" s="1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<sst xmlns="http://schemas.openxmlformats.org/spreadsheetml/2006/main" count="52" uniqueCount="38">
  <si>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</si>
  <si>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</si>
  <si>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</si>
  <si>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</si>
  <si>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</si>
  <si>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</si>
  <si>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</si>
  <si>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</si>
  <si>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</si>
  <si>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</si>
  <si>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</si>
  <si>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</si>
  <si>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</si>
  <si>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Office No. 803, 8th Floor, Center Plaza, Daftary Road, Shivaji Chowk, Plot No. 26 &amp; 25, CTS No. 522, TPS Road 1, Village - Kurar, Taluka - Borivali, </t>
  </si>
  <si>
    <t>mca</t>
  </si>
  <si>
    <t>loft</t>
  </si>
  <si>
    <t>agreemetn - 20.06.2022</t>
  </si>
  <si>
    <t>av</t>
  </si>
  <si>
    <t>sd</t>
  </si>
  <si>
    <t>rd</t>
  </si>
  <si>
    <t>bv</t>
  </si>
  <si>
    <t>ca</t>
  </si>
  <si>
    <t>fmv</t>
  </si>
  <si>
    <t>bua</t>
  </si>
  <si>
    <t>rate on ca</t>
  </si>
  <si>
    <t>oc - 2012</t>
  </si>
  <si>
    <t>01.08.2024</t>
  </si>
  <si>
    <t>10.04.24</t>
  </si>
  <si>
    <t>ground</t>
  </si>
  <si>
    <t>24.11.23</t>
  </si>
  <si>
    <t>10.11.23</t>
  </si>
  <si>
    <t>03.08.23</t>
  </si>
  <si>
    <t>Owner - 808</t>
  </si>
  <si>
    <t>Owner - 804</t>
  </si>
  <si>
    <t>05.04.23</t>
  </si>
  <si>
    <t>33000 on ca</t>
  </si>
  <si>
    <t>Office no. 803</t>
  </si>
  <si>
    <t>Office no. 818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</si>
</sst>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4" fontId="1" fillId="3" borderId="0" xfId="0" applyNumberFormat="1" applyFont="1" applyFill="1"/>
    <xf numFmtId="0" fontId="1" fillId="4" borderId="0" xfId="0" applyFont="1" applyFill="1"/>
    <xf numFmtId="0" fontId="0" fillId="4" borderId="0" xfId="0" applyFill="1"/>
    <xf numFmtId="0" fontId="1" fillId="2" borderId="0" xfId="0" applyFont="1" applyFill="1"/>
    <xf numFmtId="0" fontId="3" fillId="3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163139</xdr:colOff>
      <xdr:row>46</xdr:row>
      <xdr:rowOff>48791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B18FD81-9547-4AD3-8DCD-CE83F06DE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97539" cy="835459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409575</xdr:colOff>
      <xdr:row>43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F00B65-05ED-46DA-9125-486017EA6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87975" cy="81438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</xdr:row>
      <xdr:rowOff>0</xdr:rowOff>
    </xdr:from>
    <xdr:to>
      <xdr:col>32</xdr:col>
      <xdr:colOff>409575</xdr:colOff>
      <xdr:row>45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4324284-2080-4F45-A663-38E27A60C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381000"/>
          <a:ext cx="18087975" cy="831532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409575</xdr:colOff>
      <xdr:row>44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5FCBB9-6F9A-45F7-A0B5-C7FEFC9104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87975" cy="83439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439402</xdr:colOff>
      <xdr:row>48</xdr:row>
      <xdr:rowOff>48748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7D6FA92-5D5C-4870-9CE7-31DAF3A73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73802" cy="804974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420350</xdr:colOff>
      <xdr:row>44</xdr:row>
      <xdr:rowOff>77354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E7870E8-A820-4BF6-8983-66DE2FCB8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54750" cy="826885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448929</xdr:colOff>
      <xdr:row>46</xdr:row>
      <xdr:rowOff>58308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70CAE3-9854-4E7F-B16B-5809B0CBAF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83329" cy="829743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239349</xdr:colOff>
      <xdr:row>50</xdr:row>
      <xdr:rowOff>10670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7EE3D8-958E-4941-8839-0DB02F88F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73749" cy="820217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429876</xdr:colOff>
      <xdr:row>41</xdr:row>
      <xdr:rowOff>115406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933729-5B76-46A4-AE92-C8B6E5CBC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964276" cy="792590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44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B8B7E9-AEA6-4162-AC16-00A320A46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3153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47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A6DFC8-2E2E-47E5-98A8-376127D5F4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8582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45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BC3A18-2ED7-4B98-837C-82AEB9730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5439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E1" zoomScaleNormal="100" workbookViewId="0">
      <selection activeCell="Q22" sqref="Q2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3" customWidth="1"/>
    <col min="20" max="20" width="12.42578125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2" x14ac:dyDescent="0.25">
      <c r="A2" s="4">
        <f t="shared" ref="A2:A15" si="0">N2</f>
        <v>0</v>
      </c>
      <c r="B2" s="4">
        <f t="shared" ref="B2:B15" si="1">Q2</f>
        <v>200</v>
      </c>
      <c r="C2" s="4">
        <f>B2*1.2</f>
        <v>240</v>
      </c>
      <c r="D2" s="4">
        <f t="shared" ref="D2:D13" si="2">C2*1.2</f>
        <v>288</v>
      </c>
      <c r="E2" s="5">
        <f t="shared" ref="E2:E13" si="3">R2</f>
        <v>5600000</v>
      </c>
      <c r="F2" s="18">
        <f t="shared" ref="F2:F13" si="4">ROUND((E2/B2),0)</f>
        <v>28000</v>
      </c>
      <c r="G2" s="10">
        <f t="shared" ref="G2:G13" si="5">ROUND((E2/C2),0)</f>
        <v>23333</v>
      </c>
      <c r="H2" s="10">
        <f t="shared" ref="H2:H13" si="6">ROUND((E2/D2),0)</f>
        <v>19444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0" si="8">O2/1.2</f>
        <v>0</v>
      </c>
      <c r="Q2">
        <v>200</v>
      </c>
      <c r="R2" s="2">
        <v>5600000</v>
      </c>
      <c r="S2" s="8"/>
      <c r="T2" s="8"/>
    </row>
    <row r="3" spans="1:22" x14ac:dyDescent="0.25">
      <c r="A3" s="4">
        <f t="shared" si="0"/>
        <v>0</v>
      </c>
      <c r="B3" s="4">
        <f t="shared" si="1"/>
        <v>3548</v>
      </c>
      <c r="C3" s="4">
        <f t="shared" ref="C3:C15" si="9">B3*1.2</f>
        <v>4257.5999999999995</v>
      </c>
      <c r="D3" s="4">
        <f t="shared" si="2"/>
        <v>5109.119999999999</v>
      </c>
      <c r="E3" s="5">
        <f t="shared" si="3"/>
        <v>117100000</v>
      </c>
      <c r="F3" s="10">
        <f t="shared" si="4"/>
        <v>33005</v>
      </c>
      <c r="G3" s="10">
        <f t="shared" si="5"/>
        <v>27504</v>
      </c>
      <c r="H3" s="10">
        <f t="shared" si="6"/>
        <v>22920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3548</v>
      </c>
      <c r="R3" s="2">
        <v>117100000</v>
      </c>
      <c r="S3" s="8"/>
      <c r="T3" s="8"/>
    </row>
    <row r="4" spans="1:22" x14ac:dyDescent="0.25">
      <c r="A4" s="4">
        <f t="shared" si="0"/>
        <v>0</v>
      </c>
      <c r="B4" s="4">
        <f t="shared" si="1"/>
        <v>1545</v>
      </c>
      <c r="C4" s="4">
        <f t="shared" si="9"/>
        <v>1854</v>
      </c>
      <c r="D4" s="4">
        <f t="shared" si="2"/>
        <v>2224.7999999999997</v>
      </c>
      <c r="E4" s="15">
        <f t="shared" si="3"/>
        <v>51000000</v>
      </c>
      <c r="F4" s="10">
        <f t="shared" si="4"/>
        <v>33010</v>
      </c>
      <c r="G4" s="10">
        <f t="shared" si="5"/>
        <v>27508</v>
      </c>
      <c r="H4" s="10">
        <f t="shared" si="6"/>
        <v>22923</v>
      </c>
      <c r="I4" s="10" t="e">
        <f>#REF!</f>
        <v>#REF!</v>
      </c>
      <c r="J4" s="10">
        <f t="shared" si="7"/>
        <v>0</v>
      </c>
      <c r="O4">
        <v>0</v>
      </c>
      <c r="P4">
        <f t="shared" si="8"/>
        <v>0</v>
      </c>
      <c r="Q4">
        <v>1545</v>
      </c>
      <c r="R4" s="2">
        <v>51000000</v>
      </c>
      <c r="S4" s="8"/>
      <c r="T4" s="8"/>
    </row>
    <row r="5" spans="1:22" x14ac:dyDescent="0.25">
      <c r="A5" s="4">
        <f t="shared" si="0"/>
        <v>0</v>
      </c>
      <c r="B5" s="4">
        <f t="shared" si="1"/>
        <v>2025</v>
      </c>
      <c r="C5" s="4">
        <f t="shared" si="9"/>
        <v>2430</v>
      </c>
      <c r="D5" s="4">
        <f t="shared" si="2"/>
        <v>2916</v>
      </c>
      <c r="E5" s="15">
        <f t="shared" si="3"/>
        <v>66800000</v>
      </c>
      <c r="F5" s="10">
        <f t="shared" si="4"/>
        <v>32988</v>
      </c>
      <c r="G5" s="10">
        <f t="shared" si="5"/>
        <v>27490</v>
      </c>
      <c r="H5" s="10">
        <f t="shared" si="6"/>
        <v>22908</v>
      </c>
      <c r="I5" s="10" t="e">
        <f>#REF!</f>
        <v>#REF!</v>
      </c>
      <c r="J5" s="10">
        <f t="shared" si="7"/>
        <v>0</v>
      </c>
      <c r="O5">
        <v>0</v>
      </c>
      <c r="P5">
        <f t="shared" si="8"/>
        <v>0</v>
      </c>
      <c r="Q5">
        <v>2025</v>
      </c>
      <c r="R5" s="2">
        <v>66800000</v>
      </c>
      <c r="S5" s="8"/>
      <c r="T5" s="8"/>
    </row>
    <row r="6" spans="1:22" x14ac:dyDescent="0.25">
      <c r="A6" s="4">
        <f t="shared" si="0"/>
        <v>0</v>
      </c>
      <c r="B6" s="4">
        <f t="shared" si="1"/>
        <v>450</v>
      </c>
      <c r="C6" s="4">
        <f t="shared" si="9"/>
        <v>540</v>
      </c>
      <c r="D6" s="4">
        <f t="shared" si="2"/>
        <v>648</v>
      </c>
      <c r="E6" s="15">
        <f t="shared" si="3"/>
        <v>12600000</v>
      </c>
      <c r="F6" s="10">
        <f t="shared" si="4"/>
        <v>28000</v>
      </c>
      <c r="G6" s="10">
        <f t="shared" si="5"/>
        <v>23333</v>
      </c>
      <c r="H6" s="10">
        <f t="shared" si="6"/>
        <v>19444</v>
      </c>
      <c r="I6" s="10" t="e">
        <f>#REF!</f>
        <v>#REF!</v>
      </c>
      <c r="J6" s="10">
        <f t="shared" si="7"/>
        <v>0</v>
      </c>
      <c r="O6">
        <v>0</v>
      </c>
      <c r="P6">
        <f t="shared" si="8"/>
        <v>0</v>
      </c>
      <c r="Q6">
        <v>450</v>
      </c>
      <c r="R6" s="2">
        <v>12600000</v>
      </c>
      <c r="S6" s="8"/>
      <c r="T6" s="8"/>
    </row>
    <row r="7" spans="1:22" x14ac:dyDescent="0.25">
      <c r="A7" s="4">
        <f t="shared" si="0"/>
        <v>0</v>
      </c>
      <c r="B7" s="4">
        <f t="shared" si="1"/>
        <v>333.33333333333337</v>
      </c>
      <c r="C7" s="4">
        <f t="shared" si="9"/>
        <v>400.00000000000006</v>
      </c>
      <c r="D7" s="4">
        <f t="shared" si="2"/>
        <v>480.00000000000006</v>
      </c>
      <c r="E7" s="15">
        <f t="shared" si="3"/>
        <v>13000000</v>
      </c>
      <c r="F7" s="10">
        <f t="shared" si="4"/>
        <v>39000</v>
      </c>
      <c r="G7" s="10">
        <f t="shared" si="5"/>
        <v>32500</v>
      </c>
      <c r="H7" s="10">
        <f t="shared" si="6"/>
        <v>27083</v>
      </c>
      <c r="I7" s="10" t="e">
        <f>#REF!</f>
        <v>#REF!</v>
      </c>
      <c r="J7" s="10">
        <f t="shared" si="7"/>
        <v>0</v>
      </c>
      <c r="O7">
        <v>0</v>
      </c>
      <c r="P7">
        <v>400</v>
      </c>
      <c r="Q7">
        <f t="shared" ref="Q7:Q12" si="10">P7/1.2</f>
        <v>333.33333333333337</v>
      </c>
      <c r="R7" s="2">
        <v>13000000</v>
      </c>
      <c r="S7" s="8"/>
      <c r="T7" s="8"/>
    </row>
    <row r="8" spans="1:22" x14ac:dyDescent="0.25">
      <c r="A8" s="4">
        <f t="shared" si="0"/>
        <v>0</v>
      </c>
      <c r="B8" s="4">
        <f t="shared" si="1"/>
        <v>233.33333333333334</v>
      </c>
      <c r="C8" s="4">
        <f t="shared" si="9"/>
        <v>280</v>
      </c>
      <c r="D8" s="4">
        <f t="shared" si="2"/>
        <v>336</v>
      </c>
      <c r="E8" s="15">
        <f t="shared" si="3"/>
        <v>4050000</v>
      </c>
      <c r="F8" s="10">
        <f t="shared" si="4"/>
        <v>17357</v>
      </c>
      <c r="G8" s="10">
        <f t="shared" si="5"/>
        <v>14464</v>
      </c>
      <c r="H8" s="10">
        <f t="shared" si="6"/>
        <v>12054</v>
      </c>
      <c r="I8" s="10" t="e">
        <f>#REF!</f>
        <v>#REF!</v>
      </c>
      <c r="J8" s="10">
        <f t="shared" si="7"/>
        <v>2</v>
      </c>
      <c r="O8">
        <v>0</v>
      </c>
      <c r="P8">
        <f>186+94</f>
        <v>280</v>
      </c>
      <c r="Q8">
        <f t="shared" si="10"/>
        <v>233.33333333333334</v>
      </c>
      <c r="R8" s="2">
        <v>4050000</v>
      </c>
      <c r="S8" s="8">
        <v>2</v>
      </c>
      <c r="T8" s="8" t="s">
        <v>26</v>
      </c>
      <c r="U8">
        <f>F8*1.2</f>
        <v>20828.399999999998</v>
      </c>
    </row>
    <row r="9" spans="1:22" x14ac:dyDescent="0.25">
      <c r="A9" s="4">
        <f t="shared" si="0"/>
        <v>0</v>
      </c>
      <c r="B9" s="4">
        <f t="shared" si="1"/>
        <v>292</v>
      </c>
      <c r="C9" s="4">
        <f t="shared" si="9"/>
        <v>350.4</v>
      </c>
      <c r="D9" s="4">
        <f t="shared" si="2"/>
        <v>420.47999999999996</v>
      </c>
      <c r="E9" s="15">
        <f t="shared" si="3"/>
        <v>8300000</v>
      </c>
      <c r="F9" s="18">
        <f t="shared" si="4"/>
        <v>28425</v>
      </c>
      <c r="G9" s="10">
        <f t="shared" si="5"/>
        <v>23687</v>
      </c>
      <c r="H9" s="10">
        <f t="shared" si="6"/>
        <v>19739</v>
      </c>
      <c r="I9" s="10" t="e">
        <f>#REF!</f>
        <v>#REF!</v>
      </c>
      <c r="J9" s="10" t="str">
        <f t="shared" si="7"/>
        <v>ground</v>
      </c>
      <c r="O9">
        <v>0</v>
      </c>
      <c r="P9">
        <f t="shared" si="8"/>
        <v>0</v>
      </c>
      <c r="Q9">
        <v>292</v>
      </c>
      <c r="R9" s="2">
        <v>8300000</v>
      </c>
      <c r="S9" s="8" t="s">
        <v>28</v>
      </c>
      <c r="T9" s="8" t="s">
        <v>27</v>
      </c>
      <c r="U9">
        <f t="shared" ref="U9:U14" si="11">F9*1.2</f>
        <v>34110</v>
      </c>
    </row>
    <row r="10" spans="1:22" x14ac:dyDescent="0.25">
      <c r="A10" s="4">
        <f t="shared" si="0"/>
        <v>0</v>
      </c>
      <c r="B10" s="4">
        <f t="shared" si="1"/>
        <v>250.04772</v>
      </c>
      <c r="C10" s="4">
        <f t="shared" si="9"/>
        <v>300.05726399999998</v>
      </c>
      <c r="D10" s="4">
        <f t="shared" si="2"/>
        <v>360.06871679999995</v>
      </c>
      <c r="E10" s="15">
        <f t="shared" si="3"/>
        <v>4625000</v>
      </c>
      <c r="F10" s="16">
        <f t="shared" si="4"/>
        <v>18496</v>
      </c>
      <c r="G10" s="10">
        <f t="shared" si="5"/>
        <v>15414</v>
      </c>
      <c r="H10" s="10">
        <f t="shared" si="6"/>
        <v>12845</v>
      </c>
      <c r="I10" s="10" t="e">
        <f>#REF!</f>
        <v>#REF!</v>
      </c>
      <c r="J10" s="10" t="str">
        <f t="shared" si="7"/>
        <v>Owner - 808</v>
      </c>
      <c r="O10">
        <v>0</v>
      </c>
      <c r="P10">
        <f t="shared" si="8"/>
        <v>0</v>
      </c>
      <c r="Q10">
        <f>23.23*10.764</f>
        <v>250.04772</v>
      </c>
      <c r="R10" s="2">
        <v>4625000</v>
      </c>
      <c r="S10" s="8" t="s">
        <v>32</v>
      </c>
      <c r="T10" s="8" t="s">
        <v>29</v>
      </c>
      <c r="U10" s="17">
        <f t="shared" si="11"/>
        <v>22195.200000000001</v>
      </c>
    </row>
    <row r="11" spans="1:22" x14ac:dyDescent="0.25">
      <c r="A11" s="4">
        <f t="shared" si="0"/>
        <v>0</v>
      </c>
      <c r="B11" s="4">
        <f t="shared" si="1"/>
        <v>298.43190000000004</v>
      </c>
      <c r="C11" s="4">
        <f t="shared" si="9"/>
        <v>358.11828000000003</v>
      </c>
      <c r="D11" s="4">
        <f t="shared" si="2"/>
        <v>429.74193600000001</v>
      </c>
      <c r="E11" s="15">
        <f t="shared" si="3"/>
        <v>5100000</v>
      </c>
      <c r="F11" s="10">
        <f t="shared" si="4"/>
        <v>17089</v>
      </c>
      <c r="G11" s="10">
        <f t="shared" si="5"/>
        <v>14241</v>
      </c>
      <c r="H11" s="10">
        <f t="shared" si="6"/>
        <v>11868</v>
      </c>
      <c r="I11" s="10" t="e">
        <f>#REF!</f>
        <v>#REF!</v>
      </c>
      <c r="J11" s="10">
        <f t="shared" si="7"/>
        <v>4</v>
      </c>
      <c r="O11">
        <v>0</v>
      </c>
      <c r="P11">
        <f>33.27*10.764</f>
        <v>358.11828000000003</v>
      </c>
      <c r="Q11">
        <f t="shared" si="10"/>
        <v>298.43190000000004</v>
      </c>
      <c r="R11" s="2">
        <v>5100000</v>
      </c>
      <c r="S11" s="8">
        <v>4</v>
      </c>
      <c r="T11" s="8" t="s">
        <v>30</v>
      </c>
      <c r="U11">
        <f t="shared" si="11"/>
        <v>20506.8</v>
      </c>
    </row>
    <row r="12" spans="1:22" x14ac:dyDescent="0.25">
      <c r="A12" s="4">
        <f t="shared" si="0"/>
        <v>0</v>
      </c>
      <c r="B12" s="4">
        <f t="shared" si="1"/>
        <v>211.16666666666669</v>
      </c>
      <c r="C12" s="4">
        <f t="shared" si="9"/>
        <v>253.4</v>
      </c>
      <c r="D12" s="4">
        <f t="shared" si="2"/>
        <v>304.08</v>
      </c>
      <c r="E12" s="15">
        <f t="shared" si="3"/>
        <v>6800000</v>
      </c>
      <c r="F12" s="10">
        <f t="shared" si="4"/>
        <v>32202</v>
      </c>
      <c r="G12" s="10">
        <f t="shared" si="5"/>
        <v>26835</v>
      </c>
      <c r="H12" s="10">
        <f t="shared" si="6"/>
        <v>22363</v>
      </c>
      <c r="I12" s="10" t="e">
        <f>#REF!</f>
        <v>#REF!</v>
      </c>
      <c r="J12" s="10">
        <f t="shared" si="7"/>
        <v>42.400000000000006</v>
      </c>
      <c r="O12">
        <v>0</v>
      </c>
      <c r="P12">
        <f>211+S12</f>
        <v>253.4</v>
      </c>
      <c r="Q12">
        <f t="shared" si="10"/>
        <v>211.16666666666669</v>
      </c>
      <c r="R12" s="2">
        <v>6800000</v>
      </c>
      <c r="S12" s="8">
        <f>106*40%</f>
        <v>42.400000000000006</v>
      </c>
      <c r="T12" s="8" t="s">
        <v>31</v>
      </c>
      <c r="U12">
        <f t="shared" si="11"/>
        <v>38642.400000000001</v>
      </c>
      <c r="V12">
        <v>3</v>
      </c>
    </row>
    <row r="13" spans="1:22" x14ac:dyDescent="0.25">
      <c r="A13" s="4">
        <f t="shared" si="0"/>
        <v>0</v>
      </c>
      <c r="B13" s="4">
        <f t="shared" si="1"/>
        <v>340.03476000000001</v>
      </c>
      <c r="C13" s="4">
        <f t="shared" si="9"/>
        <v>408.04171200000002</v>
      </c>
      <c r="D13" s="4">
        <f t="shared" si="2"/>
        <v>489.65005439999999</v>
      </c>
      <c r="E13" s="15">
        <f t="shared" si="3"/>
        <v>6052000</v>
      </c>
      <c r="F13" s="16">
        <f t="shared" si="4"/>
        <v>17798</v>
      </c>
      <c r="G13" s="10">
        <f t="shared" si="5"/>
        <v>14832</v>
      </c>
      <c r="H13" s="10">
        <f t="shared" si="6"/>
        <v>12360</v>
      </c>
      <c r="I13" s="10" t="e">
        <f>#REF!</f>
        <v>#REF!</v>
      </c>
      <c r="J13" s="10" t="str">
        <f t="shared" si="7"/>
        <v>Owner - 804</v>
      </c>
      <c r="O13">
        <v>0</v>
      </c>
      <c r="P13">
        <f t="shared" ref="P13" si="12">O13/1.2</f>
        <v>0</v>
      </c>
      <c r="Q13">
        <f>31.59*10.764</f>
        <v>340.03476000000001</v>
      </c>
      <c r="R13" s="2">
        <v>6052000</v>
      </c>
      <c r="S13" s="8" t="s">
        <v>33</v>
      </c>
      <c r="T13" s="8" t="s">
        <v>34</v>
      </c>
      <c r="U13" s="17">
        <f t="shared" si="11"/>
        <v>21357.599999999999</v>
      </c>
      <c r="V13">
        <f>U13*1.1</f>
        <v>23493.360000000001</v>
      </c>
    </row>
    <row r="14" spans="1:22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1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10" t="e">
        <f t="shared" ref="H14:H15" si="17">ROUND((E14/D14),0)</f>
        <v>#DIV/0!</v>
      </c>
      <c r="I14" s="10" t="e">
        <f>#REF!</f>
        <v>#REF!</v>
      </c>
      <c r="J14" s="10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  <c r="U14" t="e">
        <f t="shared" si="11"/>
        <v>#DIV/0!</v>
      </c>
    </row>
    <row r="15" spans="1:22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15">
        <f t="shared" si="14"/>
        <v>0</v>
      </c>
      <c r="F15" s="10" t="e">
        <f t="shared" si="15"/>
        <v>#DIV/0!</v>
      </c>
      <c r="G15" s="10" t="e">
        <f t="shared" si="16"/>
        <v>#DIV/0!</v>
      </c>
      <c r="H15" s="10" t="e">
        <f t="shared" si="17"/>
        <v>#DIV/0!</v>
      </c>
      <c r="I15" s="10" t="e">
        <f>#REF!</f>
        <v>#REF!</v>
      </c>
      <c r="J15" s="10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6" spans="1:22" x14ac:dyDescent="0.25">
      <c r="E16" s="8"/>
      <c r="F16" s="8"/>
      <c r="G16" s="8"/>
      <c r="H16" s="8"/>
      <c r="I16" s="8"/>
      <c r="J16" s="8"/>
    </row>
    <row r="17" spans="5:24" x14ac:dyDescent="0.25">
      <c r="E17" s="8"/>
      <c r="F17" s="8"/>
      <c r="G17" s="8" t="s">
        <v>13</v>
      </c>
      <c r="H17" s="8"/>
      <c r="I17" s="8"/>
      <c r="J17" s="8"/>
    </row>
    <row r="18" spans="5:24" x14ac:dyDescent="0.25">
      <c r="E18" s="8"/>
      <c r="F18" s="8"/>
      <c r="H18" s="19" t="s">
        <v>36</v>
      </c>
      <c r="I18" s="8"/>
      <c r="J18" s="8"/>
      <c r="Q18" s="19" t="s">
        <v>37</v>
      </c>
      <c r="R18" s="8"/>
      <c r="S18" s="8"/>
    </row>
    <row r="19" spans="5:24" x14ac:dyDescent="0.25">
      <c r="G19" t="s">
        <v>21</v>
      </c>
      <c r="H19">
        <v>250</v>
      </c>
      <c r="I19">
        <f>23.23*10.764</f>
        <v>250.04772</v>
      </c>
      <c r="J19">
        <f>I20/I19</f>
        <v>1.1863463502086722</v>
      </c>
      <c r="P19" t="s">
        <v>21</v>
      </c>
      <c r="Q19">
        <v>415</v>
      </c>
      <c r="R19">
        <f>38.55*10.764</f>
        <v>414.95219999999995</v>
      </c>
      <c r="S19">
        <f>R20/R19</f>
        <v>1.2</v>
      </c>
    </row>
    <row r="20" spans="5:24" x14ac:dyDescent="0.25">
      <c r="G20" t="s">
        <v>23</v>
      </c>
      <c r="H20">
        <v>297</v>
      </c>
      <c r="I20">
        <f>27.88*10.64</f>
        <v>296.64319999999998</v>
      </c>
      <c r="J20" t="s">
        <v>14</v>
      </c>
      <c r="N20">
        <v>241</v>
      </c>
      <c r="P20" t="s">
        <v>23</v>
      </c>
      <c r="Q20">
        <v>498</v>
      </c>
      <c r="R20">
        <f>46.26*10.764</f>
        <v>497.94263999999993</v>
      </c>
      <c r="S20" t="s">
        <v>14</v>
      </c>
      <c r="W20">
        <v>241</v>
      </c>
    </row>
    <row r="21" spans="5:24" x14ac:dyDescent="0.25">
      <c r="G21" t="s">
        <v>24</v>
      </c>
      <c r="H21">
        <v>26000</v>
      </c>
      <c r="J21" t="s">
        <v>15</v>
      </c>
      <c r="N21">
        <v>191</v>
      </c>
      <c r="P21" t="s">
        <v>24</v>
      </c>
      <c r="Q21">
        <v>26000</v>
      </c>
      <c r="S21" t="s">
        <v>15</v>
      </c>
      <c r="W21">
        <v>191</v>
      </c>
    </row>
    <row r="22" spans="5:24" x14ac:dyDescent="0.25">
      <c r="G22" s="6" t="s">
        <v>22</v>
      </c>
      <c r="H22" s="6">
        <f>H21*H19</f>
        <v>6500000</v>
      </c>
      <c r="P22" s="6" t="s">
        <v>22</v>
      </c>
      <c r="Q22" s="6">
        <f>Q21*Q19</f>
        <v>10790000</v>
      </c>
    </row>
    <row r="24" spans="5:24" x14ac:dyDescent="0.25">
      <c r="P24" s="11"/>
      <c r="Q24" s="11"/>
      <c r="R24" s="13"/>
      <c r="T24" s="11"/>
      <c r="U24" s="11"/>
      <c r="V24" s="11"/>
      <c r="W24" s="11"/>
      <c r="X24" s="11"/>
    </row>
    <row r="25" spans="5:24" x14ac:dyDescent="0.25">
      <c r="G25" t="s">
        <v>16</v>
      </c>
      <c r="I25" t="s">
        <v>25</v>
      </c>
      <c r="J25" t="s">
        <v>35</v>
      </c>
      <c r="P25" t="s">
        <v>16</v>
      </c>
      <c r="R25" s="14"/>
      <c r="T25" s="14"/>
      <c r="U25" s="14"/>
      <c r="V25" s="11"/>
      <c r="W25" s="11"/>
      <c r="X25" s="11"/>
    </row>
    <row r="26" spans="5:24" x14ac:dyDescent="0.25">
      <c r="G26" t="s">
        <v>17</v>
      </c>
      <c r="H26">
        <v>4450000</v>
      </c>
      <c r="P26" t="s">
        <v>17</v>
      </c>
      <c r="Q26">
        <v>7387000</v>
      </c>
      <c r="R26" s="11"/>
      <c r="T26" s="11"/>
      <c r="U26" s="11"/>
      <c r="V26" s="11"/>
      <c r="W26" s="11"/>
      <c r="X26" s="11"/>
    </row>
    <row r="27" spans="5:24" x14ac:dyDescent="0.25">
      <c r="G27" t="s">
        <v>18</v>
      </c>
      <c r="H27">
        <v>267000</v>
      </c>
      <c r="P27" t="s">
        <v>18</v>
      </c>
      <c r="Q27">
        <v>443300</v>
      </c>
      <c r="R27" s="11"/>
      <c r="T27" s="11"/>
      <c r="U27" s="11"/>
      <c r="V27" s="11"/>
      <c r="W27" s="11"/>
      <c r="X27" s="11"/>
    </row>
    <row r="28" spans="5:24" x14ac:dyDescent="0.25">
      <c r="G28" t="s">
        <v>19</v>
      </c>
      <c r="H28">
        <v>30000</v>
      </c>
      <c r="P28" t="s">
        <v>19</v>
      </c>
      <c r="Q28">
        <v>30000</v>
      </c>
      <c r="R28" s="12"/>
      <c r="T28" s="12"/>
      <c r="U28" s="12"/>
      <c r="V28" s="11"/>
      <c r="W28" s="11"/>
      <c r="X28" s="11"/>
    </row>
    <row r="29" spans="5:24" x14ac:dyDescent="0.25">
      <c r="G29" t="s">
        <v>20</v>
      </c>
      <c r="H29">
        <f>SUM(H26:H28)</f>
        <v>4747000</v>
      </c>
      <c r="P29" t="s">
        <v>20</v>
      </c>
      <c r="Q29">
        <f>SUM(Q26:Q28)</f>
        <v>7860300</v>
      </c>
      <c r="R29" s="11"/>
      <c r="T29" s="11"/>
      <c r="U29" s="11"/>
      <c r="V29" s="11"/>
      <c r="W29" s="11"/>
      <c r="X29" s="11"/>
    </row>
    <row r="30" spans="5:24" x14ac:dyDescent="0.25">
      <c r="P30" s="11"/>
      <c r="Q30" s="11"/>
      <c r="R30" s="11"/>
      <c r="T30" s="11"/>
      <c r="U30" s="11"/>
      <c r="V30" s="11"/>
      <c r="W30" s="11"/>
      <c r="X30" s="11"/>
    </row>
    <row r="31" spans="5:24" x14ac:dyDescent="0.25">
      <c r="P31" s="11"/>
      <c r="Q31" s="11"/>
      <c r="R31" s="11"/>
      <c r="T31" s="11"/>
      <c r="U31" s="11"/>
      <c r="V31" s="11"/>
      <c r="W31" s="11"/>
      <c r="X31" s="11"/>
    </row>
    <row r="32" spans="5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D3" sqref="D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B2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2024-08-08T07:04:02Z</dcterms:modified>
</cp:coreProperties>
</file>