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Diamond Branch BKC\Roshan Sethia\"/>
    </mc:Choice>
  </mc:AlternateContent>
  <xr:revisionPtr revIDLastSave="0" documentId="13_ncr:1_{6B86E0AA-9D61-46BA-B14E-05EA51DAA9AF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ANNEXURE" sheetId="26" r:id="rId5"/>
    <sheet name="Sheet1" sheetId="13" r:id="rId6"/>
    <sheet name="Sheet2" sheetId="14" r:id="rId7"/>
    <sheet name="Sheet3" sheetId="15" r:id="rId8"/>
    <sheet name="Sheet4" sheetId="16" r:id="rId9"/>
    <sheet name="Sheet5" sheetId="17" r:id="rId10"/>
    <sheet name="Sheet6" sheetId="18" r:id="rId11"/>
    <sheet name="Sheet7" sheetId="19" r:id="rId12"/>
    <sheet name="Sheet8" sheetId="20" r:id="rId13"/>
    <sheet name="Sheet9" sheetId="21" r:id="rId14"/>
    <sheet name="Sheet10" sheetId="22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S40" i="4" l="1"/>
  <c r="R40" i="4"/>
  <c r="Q40" i="4"/>
  <c r="P40" i="4"/>
  <c r="O40" i="4"/>
  <c r="N40" i="4"/>
  <c r="P37" i="4"/>
  <c r="P38" i="4"/>
  <c r="P39" i="4"/>
  <c r="P36" i="4"/>
  <c r="O37" i="4"/>
  <c r="O38" i="4"/>
  <c r="O39" i="4"/>
  <c r="O36" i="4"/>
  <c r="O34" i="4"/>
  <c r="O35" i="4"/>
  <c r="O33" i="4"/>
  <c r="R34" i="4"/>
  <c r="R35" i="4"/>
  <c r="R36" i="4"/>
  <c r="R37" i="4"/>
  <c r="R38" i="4"/>
  <c r="R39" i="4"/>
  <c r="R33" i="4"/>
  <c r="Q34" i="4"/>
  <c r="Q35" i="4"/>
  <c r="Q36" i="4"/>
  <c r="Q37" i="4"/>
  <c r="Q38" i="4"/>
  <c r="Q39" i="4"/>
  <c r="Q33" i="4"/>
  <c r="V40" i="4"/>
  <c r="C5" i="25"/>
  <c r="C4" i="25"/>
  <c r="N34" i="4" l="1"/>
  <c r="N35" i="4"/>
  <c r="N36" i="4"/>
  <c r="N37" i="4"/>
  <c r="N38" i="4"/>
  <c r="N39" i="4"/>
  <c r="N33" i="4"/>
  <c r="Q6" i="4"/>
  <c r="Q5" i="4"/>
  <c r="Q4" i="4"/>
  <c r="P7" i="4"/>
  <c r="Q2" i="4"/>
  <c r="P33" i="4" l="1"/>
  <c r="P35" i="4"/>
  <c r="P34" i="4"/>
  <c r="P2" i="4"/>
  <c r="P3" i="4"/>
  <c r="B3" i="4" s="1"/>
  <c r="C3" i="4" s="1"/>
  <c r="D3" i="4" s="1"/>
  <c r="B4" i="4"/>
  <c r="C4" i="4" s="1"/>
  <c r="D4" i="4" s="1"/>
  <c r="B6" i="4"/>
  <c r="C6" i="4" s="1"/>
  <c r="B7" i="4"/>
  <c r="C7" i="4" s="1"/>
  <c r="D7" i="4" s="1"/>
  <c r="P8" i="4"/>
  <c r="Q9" i="4"/>
  <c r="B9" i="4" s="1"/>
  <c r="C9" i="4" s="1"/>
  <c r="D9" i="4" s="1"/>
  <c r="P10" i="4"/>
  <c r="Q10" i="4" s="1"/>
  <c r="B10" i="4" s="1"/>
  <c r="C10" i="4" s="1"/>
  <c r="P17" i="4"/>
  <c r="Q17" i="4" s="1"/>
  <c r="J17" i="4"/>
  <c r="I17" i="4"/>
  <c r="P15" i="4"/>
  <c r="Q15" i="4" s="1"/>
  <c r="B15" i="4" s="1"/>
  <c r="C15" i="4" s="1"/>
  <c r="D15" i="4" s="1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P11" i="4"/>
  <c r="Q11" i="4" s="1"/>
  <c r="B11" i="4" s="1"/>
  <c r="C11" i="4" s="1"/>
  <c r="D11" i="4" s="1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B2" i="4"/>
  <c r="C2" i="4" s="1"/>
  <c r="J2" i="4"/>
  <c r="I2" i="4"/>
  <c r="C12" i="25"/>
  <c r="C11" i="25"/>
  <c r="A18" i="23"/>
  <c r="P20" i="4"/>
  <c r="Q20" i="4" s="1"/>
  <c r="B20" i="4" s="1"/>
  <c r="C20" i="4" s="1"/>
  <c r="D20" i="4" s="1"/>
  <c r="J20" i="4"/>
  <c r="I20" i="4"/>
  <c r="E20" i="4"/>
  <c r="P16" i="4"/>
  <c r="Q16" i="4" s="1"/>
  <c r="B16" i="4" s="1"/>
  <c r="C16" i="4" s="1"/>
  <c r="D16" i="4" s="1"/>
  <c r="J16" i="4"/>
  <c r="I16" i="4"/>
  <c r="E16" i="4"/>
  <c r="E15" i="4"/>
  <c r="E14" i="4"/>
  <c r="F14" i="4" s="1"/>
  <c r="E13" i="4"/>
  <c r="E12" i="4"/>
  <c r="H12" i="4" s="1"/>
  <c r="E11" i="4"/>
  <c r="E10" i="4"/>
  <c r="E9" i="4"/>
  <c r="E8" i="4"/>
  <c r="E7" i="4"/>
  <c r="E6" i="4"/>
  <c r="E5" i="4"/>
  <c r="E4" i="4"/>
  <c r="E3" i="4"/>
  <c r="E2" i="4"/>
  <c r="H25" i="4"/>
  <c r="G27" i="4"/>
  <c r="G29" i="4" s="1"/>
  <c r="C20" i="25"/>
  <c r="C16" i="25"/>
  <c r="C17" i="25" s="1"/>
  <c r="G11" i="4" l="1"/>
  <c r="G15" i="4"/>
  <c r="N42" i="4"/>
  <c r="N41" i="4"/>
  <c r="H4" i="4"/>
  <c r="H9" i="4"/>
  <c r="F10" i="4"/>
  <c r="G7" i="4"/>
  <c r="F6" i="4"/>
  <c r="G3" i="4"/>
  <c r="H3" i="4"/>
  <c r="D2" i="4"/>
  <c r="H2" i="4" s="1"/>
  <c r="G2" i="4"/>
  <c r="H8" i="4"/>
  <c r="D6" i="4"/>
  <c r="H6" i="4" s="1"/>
  <c r="G6" i="4"/>
  <c r="F13" i="4"/>
  <c r="D10" i="4"/>
  <c r="H10" i="4" s="1"/>
  <c r="G10" i="4"/>
  <c r="F2" i="4"/>
  <c r="D14" i="4"/>
  <c r="G14" i="4"/>
  <c r="F4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27" i="4"/>
  <c r="G28" i="4"/>
  <c r="C7" i="25"/>
  <c r="E5" i="25"/>
  <c r="E17" i="25"/>
  <c r="C19" i="25"/>
  <c r="C21" i="25" s="1"/>
  <c r="E21" i="25" s="1"/>
  <c r="C8" i="25" l="1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<sst xmlns="http://schemas.openxmlformats.org/spreadsheetml/2006/main" count="148" uniqueCount="100">
  <si>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</si>
  <si>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</si>
  <si>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</si>
  <si>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</si>
  <si>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</si>
  <si>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</si>
  <si>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</si>
  <si>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</si>
  <si>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</si>
  <si>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</si>
  <si>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</si>
  <si>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</si>
  <si>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</si>
  <si>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</si>
  <si>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</si>
  <si>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</si>
  <si>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</si>
  <si>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</si>
  <si>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</si>
  <si>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</si>
  <si>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</si>
  <si>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</si>
  <si>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</si>
  <si>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</si>
  <si>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</si>
  <si>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</si>
  <si>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</si>
  <si>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</si>
  <si>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</si>
  <si>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</si>
  <si>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</si>
  <si>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</si>
  <si>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</si>
  <si>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</si>
  <si>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</si>
  <si>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</si>
  <si>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</si>
  <si>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</si>
  <si>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</si>
  <si>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</si>
  <si>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</si>
  <si>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</si>
  <si>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</si>
  <si>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</si>
  <si>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</si>
  <si>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</si>
  <si>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</si>
  <si>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</si>
  <si>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</si>
  <si>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</si>
  <si>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</si>
  <si>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</si>
  <si>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</si>
  <si>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</si>
  <si>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</si>
  <si>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</si>
  <si>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</si>
  <si>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</si>
  <si>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</si>
  <si>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</si>
  <si>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</si>
  <si>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</si>
  <si>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</si>
  <si>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</si>
  <si>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</si>
  <si>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</si>
  <si>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</si>
  <si>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</si>
  <si>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</si>
  <si>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</si>
  <si>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</si>
  <si>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</si>
  <si>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</si>
  <si>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</si>
  <si>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</si>
  <si>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</si>
  <si>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</si>
  <si>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</si>
  <si>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</si>
  <si>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</si>
  <si>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</si>
  <si>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</si>
  <si>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</si>
  <si>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</si>
  <si>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</si>
  <si>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Client Name</t>
  </si>
  <si>
    <t>Property Address</t>
  </si>
  <si>
    <t>CA</t>
  </si>
  <si>
    <t>IGR-18.03.24</t>
  </si>
  <si>
    <t>IGR-16.04.24</t>
  </si>
  <si>
    <t>IGR-14.07.23</t>
  </si>
  <si>
    <t>IGR-21.02.23</t>
  </si>
  <si>
    <t>Rate on CA</t>
  </si>
  <si>
    <t>Unit No.</t>
  </si>
  <si>
    <t>Discussed with Manoj sir</t>
  </si>
  <si>
    <t>Fair Market Value</t>
  </si>
  <si>
    <t>Realizable Value</t>
  </si>
  <si>
    <t>Distress Value</t>
  </si>
  <si>
    <t>Guideline Value</t>
  </si>
  <si>
    <t>Insurance 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</si>
</sst>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4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  <xf numFmtId="43" fontId="2" fillId="2" borderId="8" xfId="1" applyFont="1" applyFill="1" applyBorder="1" applyAlignment="1">
      <alignment horizontal="center"/>
    </xf>
    <xf numFmtId="43" fontId="2" fillId="2" borderId="8" xfId="1" applyFont="1" applyFill="1" applyBorder="1"/>
    <xf numFmtId="0" fontId="0" fillId="2" borderId="8" xfId="1" applyNumberFormat="1" applyFont="1" applyFill="1" applyBorder="1" applyAlignment="1">
      <alignment horizontal="center"/>
    </xf>
    <xf numFmtId="0" fontId="2" fillId="2" borderId="8" xfId="0" applyFont="1" applyFill="1" applyBorder="1"/>
    <xf numFmtId="43" fontId="2" fillId="2" borderId="8" xfId="0" applyNumberFormat="1" applyFont="1" applyFill="1" applyBorder="1"/>
    <xf numFmtId="43" fontId="0" fillId="2" borderId="0" xfId="0" applyNumberFormat="1" applyFill="1"/>
    <xf numFmtId="43" fontId="2" fillId="2" borderId="9" xfId="0" applyNumberFormat="1" applyFont="1" applyFill="1" applyBorder="1"/>
    <xf numFmtId="0" fontId="0" fillId="0" borderId="0" xfId="0" applyFill="1"/>
    <xf numFmtId="0" fontId="1" fillId="0" borderId="0" xfId="0" applyFont="1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200025</xdr:rowOff>
    </xdr:from>
    <xdr:to>
      <xdr:col>10</xdr:col>
      <xdr:colOff>724852</xdr:colOff>
      <xdr:row>18</xdr:row>
      <xdr:rowOff>200522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4AB382-9EBF-4215-B72C-2903C941CB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47675"/>
          <a:ext cx="6820852" cy="356284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A5FE6A-A23E-4F41-9BF4-0B0E5ADA5C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F7519D-993A-4F6F-A26C-C7E7B5ADAB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7505F4A-8B22-4C21-8FE0-D8130AF56D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161925</xdr:rowOff>
    </xdr:from>
    <xdr:to>
      <xdr:col>30</xdr:col>
      <xdr:colOff>7239</xdr:colOff>
      <xdr:row>56</xdr:row>
      <xdr:rowOff>113014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2CFDCBF-6383-49E7-A3ED-30D9CCED76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" y="161925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363192</xdr:colOff>
      <xdr:row>46</xdr:row>
      <xdr:rowOff>67907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A9E0D1C-3F9A-473D-9653-5337A16E4A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97592" cy="883090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46</xdr:row>
      <xdr:rowOff>163171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9A0017F-A7B3-4676-B413-3ADEC76C1E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89261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306034</xdr:colOff>
      <xdr:row>45</xdr:row>
      <xdr:rowOff>163144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069940-5B19-46FB-930A-7646834A4A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0434" cy="873564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296507</xdr:colOff>
      <xdr:row>46</xdr:row>
      <xdr:rowOff>1223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28135F2-6DE7-485D-910A-5961EFE6B0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30907" cy="876422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315560</xdr:colOff>
      <xdr:row>36</xdr:row>
      <xdr:rowOff>67642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99E6E3-D97D-465A-A7AD-3C8F4D91304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49960" cy="69256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H19" sqref="H19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77</v>
      </c>
      <c r="C3" s="52">
        <v>116520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83</v>
      </c>
      <c r="C4" s="52">
        <f>C3*5%</f>
        <v>5826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78</v>
      </c>
      <c r="C5" s="57">
        <f>C3-C4</f>
        <v>110694</v>
      </c>
      <c r="D5" s="58" t="s">
        <v>62</v>
      </c>
      <c r="E5" s="59">
        <f>C5/10.764</f>
        <v>10283.723522853958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79</v>
      </c>
      <c r="C6" s="52">
        <v>44500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80</v>
      </c>
      <c r="C7" s="52">
        <f>C5-C6</f>
        <v>66194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81</v>
      </c>
      <c r="C8" s="52">
        <f>C7*D13%</f>
        <v>49645.5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82</v>
      </c>
      <c r="C9" s="57">
        <f>C6+C8</f>
        <v>94145.5</v>
      </c>
      <c r="D9" s="58" t="s">
        <v>62</v>
      </c>
      <c r="E9" s="59">
        <f>C9/10.764</f>
        <v>8746.3303604607954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1999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25</v>
      </c>
      <c r="D13" s="65">
        <f>D12-C13</f>
        <v>75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topLeftCell="A37" workbookViewId="0">
      <selection activeCell="N12" sqref="N12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>
        <v>25.25</v>
      </c>
      <c r="M5" s="41">
        <v>27.01</v>
      </c>
      <c r="N5" s="41">
        <f t="shared" ref="N5:N11" si="6">L5*M5</f>
        <v>682.00250000000005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>
        <v>34.51</v>
      </c>
      <c r="M6" s="41">
        <v>13.46</v>
      </c>
      <c r="N6" s="41">
        <f t="shared" si="6"/>
        <v>464.50459999999998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>
        <v>38.270000000000003</v>
      </c>
      <c r="M7" s="41">
        <v>7.89</v>
      </c>
      <c r="N7" s="41">
        <f t="shared" si="6"/>
        <v>301.95030000000003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>
        <v>26.54</v>
      </c>
      <c r="M8" s="41">
        <v>32.6</v>
      </c>
      <c r="N8" s="41">
        <f t="shared" si="6"/>
        <v>865.20400000000006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>
        <v>34.01</v>
      </c>
      <c r="M9" s="41">
        <v>27.55</v>
      </c>
      <c r="N9" s="41">
        <f t="shared" si="6"/>
        <v>936.97550000000001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3250.6369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G27" sqref="G27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18000</v>
      </c>
      <c r="D3" s="22" t="s">
        <v>76</v>
      </c>
      <c r="E3" s="6" t="s">
        <v>84</v>
      </c>
    </row>
    <row r="4" spans="1:5" ht="30" x14ac:dyDescent="0.25">
      <c r="A4" s="21" t="s">
        <v>14</v>
      </c>
      <c r="B4" s="18"/>
      <c r="C4" s="19">
        <v>2500</v>
      </c>
      <c r="D4" s="22"/>
    </row>
    <row r="5" spans="1:5" x14ac:dyDescent="0.25">
      <c r="A5" s="15" t="s">
        <v>15</v>
      </c>
      <c r="B5" s="18"/>
      <c r="C5" s="19">
        <f>C3-C4</f>
        <v>15500</v>
      </c>
      <c r="D5" s="22"/>
    </row>
    <row r="6" spans="1:5" x14ac:dyDescent="0.25">
      <c r="A6" s="15" t="s">
        <v>16</v>
      </c>
      <c r="B6" s="18"/>
      <c r="C6" s="19">
        <f>C4</f>
        <v>2500</v>
      </c>
      <c r="D6" s="22"/>
    </row>
    <row r="7" spans="1:5" x14ac:dyDescent="0.25">
      <c r="A7" s="15" t="s">
        <v>17</v>
      </c>
      <c r="B7" s="23"/>
      <c r="C7" s="24">
        <f>D7-D8</f>
        <v>25</v>
      </c>
      <c r="D7" s="24">
        <v>2024</v>
      </c>
    </row>
    <row r="8" spans="1:5" x14ac:dyDescent="0.25">
      <c r="A8" s="15" t="s">
        <v>18</v>
      </c>
      <c r="B8" s="23"/>
      <c r="C8" s="24">
        <f>C9-C7</f>
        <v>35</v>
      </c>
      <c r="D8" s="24">
        <v>1999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37.5</v>
      </c>
      <c r="D10" s="24"/>
    </row>
    <row r="11" spans="1:5" x14ac:dyDescent="0.25">
      <c r="A11" s="15"/>
      <c r="B11" s="25"/>
      <c r="C11" s="26">
        <f>C10%</f>
        <v>0.375</v>
      </c>
      <c r="D11" s="26"/>
    </row>
    <row r="12" spans="1:5" x14ac:dyDescent="0.25">
      <c r="A12" s="15" t="s">
        <v>21</v>
      </c>
      <c r="B12" s="18"/>
      <c r="C12" s="19">
        <f>C6*C11</f>
        <v>937.5</v>
      </c>
      <c r="D12" s="22"/>
    </row>
    <row r="13" spans="1:5" x14ac:dyDescent="0.25">
      <c r="A13" s="15" t="s">
        <v>22</v>
      </c>
      <c r="B13" s="18"/>
      <c r="C13" s="19">
        <f>C6-C12</f>
        <v>1562.5</v>
      </c>
      <c r="D13" s="22"/>
    </row>
    <row r="14" spans="1:5" x14ac:dyDescent="0.25">
      <c r="A14" s="15" t="s">
        <v>15</v>
      </c>
      <c r="B14" s="18"/>
      <c r="C14" s="19">
        <f>C5</f>
        <v>15500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17062.5</v>
      </c>
      <c r="D16" s="22"/>
    </row>
    <row r="17" spans="1:5" x14ac:dyDescent="0.25">
      <c r="B17" s="23"/>
      <c r="C17" s="24"/>
      <c r="D17" s="24"/>
    </row>
    <row r="18" spans="1:5" x14ac:dyDescent="0.25">
      <c r="A18" s="69" t="str">
        <f>E3</f>
        <v>ACA</v>
      </c>
      <c r="B18" s="7"/>
      <c r="C18" s="29">
        <v>706</v>
      </c>
      <c r="D18" s="24"/>
    </row>
    <row r="19" spans="1:5" x14ac:dyDescent="0.25">
      <c r="A19" s="15" t="s">
        <v>74</v>
      </c>
      <c r="B19" s="6"/>
      <c r="C19" s="30">
        <f>C18*C16</f>
        <v>12046125</v>
      </c>
      <c r="D19" s="70"/>
      <c r="E19" s="65"/>
    </row>
    <row r="20" spans="1:5" x14ac:dyDescent="0.25">
      <c r="A20" s="15" t="s">
        <v>24</v>
      </c>
      <c r="C20" s="31">
        <f>C19*90%</f>
        <v>10841512.5</v>
      </c>
      <c r="D20" s="30"/>
      <c r="E20" s="65"/>
    </row>
    <row r="21" spans="1:5" x14ac:dyDescent="0.25">
      <c r="A21" s="15" t="s">
        <v>25</v>
      </c>
      <c r="C21" s="31">
        <f>C19*80%</f>
        <v>9636900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1765000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25096.09375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43"/>
  <sheetViews>
    <sheetView tabSelected="1" workbookViewId="0">
      <selection activeCell="S16" sqref="S1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15.42578125" customWidth="1"/>
    <col min="11" max="13" width="0" hidden="1" customWidth="1"/>
    <col min="14" max="14" width="17.85546875" bestFit="1" customWidth="1"/>
    <col min="15" max="15" width="16.7109375" bestFit="1" customWidth="1"/>
    <col min="16" max="16" width="14.5703125" bestFit="1" customWidth="1"/>
    <col min="17" max="17" width="16.28515625" bestFit="1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0" x14ac:dyDescent="0.25">
      <c r="A2" s="4">
        <v>1</v>
      </c>
      <c r="B2" s="4">
        <f t="shared" ref="B2:B16" si="0">Q2</f>
        <v>465.43536</v>
      </c>
      <c r="C2" s="4">
        <f t="shared" ref="C2:C16" si="1">B2*1.2</f>
        <v>558.52243199999998</v>
      </c>
      <c r="D2" s="4">
        <f t="shared" ref="D2:D16" si="2">C2*1.2</f>
        <v>670.22691839999993</v>
      </c>
      <c r="E2" s="5">
        <f t="shared" ref="E2:E16" si="3">R2</f>
        <v>6500000</v>
      </c>
      <c r="F2" s="4">
        <f t="shared" ref="F2:F15" si="4">ROUND((E2/B2),0)</f>
        <v>13965</v>
      </c>
      <c r="G2" s="4">
        <f t="shared" ref="G2:G15" si="5">ROUND((E2/C2),0)</f>
        <v>11638</v>
      </c>
      <c r="H2" s="4">
        <f t="shared" ref="H2:H15" si="6">ROUND((E2/D2),0)</f>
        <v>9698</v>
      </c>
      <c r="I2" s="4">
        <f t="shared" ref="I2:I15" si="7">T2</f>
        <v>3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f>43.24*10.764</f>
        <v>465.43536</v>
      </c>
      <c r="R2" s="2">
        <v>6500000</v>
      </c>
      <c r="S2" s="2" t="s">
        <v>88</v>
      </c>
      <c r="T2">
        <v>3</v>
      </c>
    </row>
    <row r="3" spans="1:20" x14ac:dyDescent="0.25">
      <c r="A3" s="4">
        <v>2</v>
      </c>
      <c r="B3" s="4">
        <f t="shared" si="0"/>
        <v>545</v>
      </c>
      <c r="C3" s="4">
        <f t="shared" si="1"/>
        <v>654</v>
      </c>
      <c r="D3" s="4">
        <f t="shared" si="2"/>
        <v>784.8</v>
      </c>
      <c r="E3" s="5">
        <f t="shared" si="3"/>
        <v>8100000</v>
      </c>
      <c r="F3" s="71">
        <f t="shared" si="4"/>
        <v>14862</v>
      </c>
      <c r="G3" s="71">
        <f t="shared" si="5"/>
        <v>12385</v>
      </c>
      <c r="H3" s="71">
        <f t="shared" si="6"/>
        <v>10321</v>
      </c>
      <c r="I3" s="71">
        <f t="shared" si="7"/>
        <v>4</v>
      </c>
      <c r="J3" s="71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545</v>
      </c>
      <c r="R3" s="72">
        <v>8100000</v>
      </c>
      <c r="S3" s="72" t="s">
        <v>89</v>
      </c>
      <c r="T3" s="7">
        <v>4</v>
      </c>
    </row>
    <row r="4" spans="1:20" x14ac:dyDescent="0.25">
      <c r="A4" s="4">
        <v>3</v>
      </c>
      <c r="B4" s="4">
        <f t="shared" si="0"/>
        <v>470</v>
      </c>
      <c r="C4" s="4">
        <f t="shared" si="1"/>
        <v>564</v>
      </c>
      <c r="D4" s="4">
        <f t="shared" si="2"/>
        <v>676.8</v>
      </c>
      <c r="E4" s="5">
        <f t="shared" si="3"/>
        <v>7500000</v>
      </c>
      <c r="F4" s="71">
        <f t="shared" si="4"/>
        <v>15957</v>
      </c>
      <c r="G4" s="71">
        <f t="shared" si="5"/>
        <v>13298</v>
      </c>
      <c r="H4" s="71">
        <f t="shared" si="6"/>
        <v>11082</v>
      </c>
      <c r="I4" s="71">
        <f t="shared" si="7"/>
        <v>4</v>
      </c>
      <c r="J4" s="71">
        <f t="shared" si="8"/>
        <v>0</v>
      </c>
      <c r="K4" s="7"/>
      <c r="L4" s="7"/>
      <c r="M4" s="7"/>
      <c r="N4" s="7"/>
      <c r="O4" s="7">
        <v>0</v>
      </c>
      <c r="P4" s="7">
        <v>564</v>
      </c>
      <c r="Q4" s="7">
        <f t="shared" ref="Q4:Q6" si="10">P4/1.2</f>
        <v>470</v>
      </c>
      <c r="R4" s="72">
        <v>7500000</v>
      </c>
      <c r="S4" s="72" t="s">
        <v>90</v>
      </c>
      <c r="T4" s="7">
        <v>4</v>
      </c>
    </row>
    <row r="5" spans="1:20" x14ac:dyDescent="0.25">
      <c r="A5" s="4">
        <v>4</v>
      </c>
      <c r="B5" s="4">
        <f t="shared" si="0"/>
        <v>470</v>
      </c>
      <c r="C5" s="4">
        <f t="shared" si="1"/>
        <v>564</v>
      </c>
      <c r="D5" s="4">
        <f t="shared" si="2"/>
        <v>676.8</v>
      </c>
      <c r="E5" s="5">
        <f t="shared" si="3"/>
        <v>6112000</v>
      </c>
      <c r="F5" s="4">
        <f t="shared" si="4"/>
        <v>13004</v>
      </c>
      <c r="G5" s="4">
        <f t="shared" si="5"/>
        <v>10837</v>
      </c>
      <c r="H5" s="4">
        <f t="shared" si="6"/>
        <v>9031</v>
      </c>
      <c r="I5" s="4">
        <f t="shared" si="7"/>
        <v>4</v>
      </c>
      <c r="J5" s="4">
        <f t="shared" si="8"/>
        <v>0</v>
      </c>
      <c r="O5">
        <v>0</v>
      </c>
      <c r="P5">
        <v>564</v>
      </c>
      <c r="Q5">
        <f t="shared" si="10"/>
        <v>470</v>
      </c>
      <c r="R5" s="2">
        <v>6112000</v>
      </c>
      <c r="S5" s="2" t="s">
        <v>91</v>
      </c>
      <c r="T5">
        <v>4</v>
      </c>
    </row>
    <row r="6" spans="1:20" x14ac:dyDescent="0.25">
      <c r="A6" s="4">
        <v>5</v>
      </c>
      <c r="B6" s="4">
        <f t="shared" si="0"/>
        <v>2433.3333333333335</v>
      </c>
      <c r="C6" s="4">
        <f t="shared" si="1"/>
        <v>2920</v>
      </c>
      <c r="D6" s="4">
        <f t="shared" si="2"/>
        <v>3504</v>
      </c>
      <c r="E6" s="5">
        <f t="shared" si="3"/>
        <v>60000000</v>
      </c>
      <c r="F6" s="82">
        <f t="shared" si="4"/>
        <v>24658</v>
      </c>
      <c r="G6" s="82">
        <f t="shared" si="5"/>
        <v>20548</v>
      </c>
      <c r="H6" s="82">
        <f t="shared" si="6"/>
        <v>17123</v>
      </c>
      <c r="I6" s="82">
        <f t="shared" si="7"/>
        <v>0</v>
      </c>
      <c r="J6" s="82">
        <f t="shared" si="8"/>
        <v>0</v>
      </c>
      <c r="K6" s="81"/>
      <c r="L6" s="81"/>
      <c r="M6" s="81"/>
      <c r="N6" s="81"/>
      <c r="O6" s="81">
        <v>0</v>
      </c>
      <c r="P6" s="81">
        <v>2920</v>
      </c>
      <c r="Q6" s="81">
        <f t="shared" si="10"/>
        <v>2433.3333333333335</v>
      </c>
      <c r="R6" s="83">
        <v>60000000</v>
      </c>
      <c r="S6" s="2"/>
    </row>
    <row r="7" spans="1:20" x14ac:dyDescent="0.25">
      <c r="A7" s="4">
        <v>6</v>
      </c>
      <c r="B7" s="4">
        <f t="shared" si="0"/>
        <v>900</v>
      </c>
      <c r="C7" s="4">
        <f t="shared" si="1"/>
        <v>1080</v>
      </c>
      <c r="D7" s="4">
        <f t="shared" si="2"/>
        <v>1296</v>
      </c>
      <c r="E7" s="5">
        <f t="shared" si="3"/>
        <v>20000000</v>
      </c>
      <c r="F7" s="71">
        <f t="shared" si="4"/>
        <v>22222</v>
      </c>
      <c r="G7" s="71">
        <f t="shared" si="5"/>
        <v>18519</v>
      </c>
      <c r="H7" s="71">
        <f t="shared" si="6"/>
        <v>15432</v>
      </c>
      <c r="I7" s="71">
        <f t="shared" si="7"/>
        <v>0</v>
      </c>
      <c r="J7" s="71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v>900</v>
      </c>
      <c r="R7" s="72">
        <v>20000000</v>
      </c>
      <c r="S7" s="2"/>
    </row>
    <row r="8" spans="1:20" x14ac:dyDescent="0.25">
      <c r="A8" s="4">
        <v>7</v>
      </c>
      <c r="B8" s="4">
        <f t="shared" si="0"/>
        <v>1000</v>
      </c>
      <c r="C8" s="4">
        <f t="shared" si="1"/>
        <v>1200</v>
      </c>
      <c r="D8" s="4">
        <f t="shared" si="2"/>
        <v>1440</v>
      </c>
      <c r="E8" s="5">
        <f t="shared" si="3"/>
        <v>24500000</v>
      </c>
      <c r="F8" s="82">
        <f t="shared" si="4"/>
        <v>24500</v>
      </c>
      <c r="G8" s="82">
        <f t="shared" si="5"/>
        <v>20417</v>
      </c>
      <c r="H8" s="82">
        <f t="shared" si="6"/>
        <v>17014</v>
      </c>
      <c r="I8" s="82">
        <f t="shared" si="7"/>
        <v>0</v>
      </c>
      <c r="J8" s="82">
        <f t="shared" si="8"/>
        <v>0</v>
      </c>
      <c r="K8" s="81"/>
      <c r="L8" s="81"/>
      <c r="M8" s="81"/>
      <c r="N8" s="81"/>
      <c r="O8" s="81">
        <v>0</v>
      </c>
      <c r="P8" s="81">
        <f t="shared" si="9"/>
        <v>0</v>
      </c>
      <c r="Q8" s="81">
        <v>1000</v>
      </c>
      <c r="R8" s="83">
        <v>24500000</v>
      </c>
      <c r="S8" s="2"/>
    </row>
    <row r="9" spans="1:20" x14ac:dyDescent="0.25">
      <c r="A9" s="4">
        <v>8</v>
      </c>
      <c r="B9" s="4">
        <f t="shared" si="0"/>
        <v>437.5</v>
      </c>
      <c r="C9" s="4">
        <f t="shared" si="1"/>
        <v>525</v>
      </c>
      <c r="D9" s="4">
        <f t="shared" si="2"/>
        <v>630</v>
      </c>
      <c r="E9" s="5">
        <f t="shared" si="3"/>
        <v>13000000</v>
      </c>
      <c r="F9" s="82">
        <f t="shared" si="4"/>
        <v>29714</v>
      </c>
      <c r="G9" s="82">
        <f t="shared" si="5"/>
        <v>24762</v>
      </c>
      <c r="H9" s="82">
        <f t="shared" si="6"/>
        <v>20635</v>
      </c>
      <c r="I9" s="82">
        <f t="shared" si="7"/>
        <v>0</v>
      </c>
      <c r="J9" s="82">
        <f t="shared" si="8"/>
        <v>0</v>
      </c>
      <c r="K9" s="81"/>
      <c r="L9" s="81"/>
      <c r="M9" s="81"/>
      <c r="N9" s="81"/>
      <c r="O9" s="81">
        <v>0</v>
      </c>
      <c r="P9" s="81">
        <v>525</v>
      </c>
      <c r="Q9" s="81">
        <f t="shared" ref="Q9:Q10" si="11">P9/1.2</f>
        <v>437.5</v>
      </c>
      <c r="R9" s="83">
        <v>13000000</v>
      </c>
      <c r="S9" s="2"/>
    </row>
    <row r="10" spans="1:20" x14ac:dyDescent="0.25">
      <c r="A10" s="4">
        <v>9</v>
      </c>
      <c r="B10" s="4">
        <f t="shared" si="0"/>
        <v>1208.3333333333335</v>
      </c>
      <c r="C10" s="4">
        <f t="shared" si="1"/>
        <v>1450.0000000000002</v>
      </c>
      <c r="D10" s="4">
        <f t="shared" si="2"/>
        <v>1740.0000000000002</v>
      </c>
      <c r="E10" s="5">
        <f t="shared" si="3"/>
        <v>20600000</v>
      </c>
      <c r="F10" s="71">
        <f t="shared" si="4"/>
        <v>17048</v>
      </c>
      <c r="G10" s="71">
        <f t="shared" si="5"/>
        <v>14207</v>
      </c>
      <c r="H10" s="71">
        <f t="shared" si="6"/>
        <v>11839</v>
      </c>
      <c r="I10" s="71">
        <f t="shared" si="7"/>
        <v>0</v>
      </c>
      <c r="J10" s="71">
        <f t="shared" si="8"/>
        <v>0</v>
      </c>
      <c r="K10" s="7"/>
      <c r="L10" s="7"/>
      <c r="M10" s="7"/>
      <c r="N10" s="7"/>
      <c r="O10" s="7">
        <v>1740</v>
      </c>
      <c r="P10" s="7">
        <f t="shared" si="9"/>
        <v>1450</v>
      </c>
      <c r="Q10" s="7">
        <f t="shared" si="11"/>
        <v>1208.3333333333335</v>
      </c>
      <c r="R10" s="72">
        <v>20600000</v>
      </c>
      <c r="S10" s="2"/>
    </row>
    <row r="11" spans="1:20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2">O11/1.2</f>
        <v>0</v>
      </c>
      <c r="Q11">
        <f t="shared" ref="Q11:Q15" si="13">P11/1.2</f>
        <v>0</v>
      </c>
      <c r="R11" s="2">
        <v>0</v>
      </c>
      <c r="S11" s="2"/>
    </row>
    <row r="12" spans="1:20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2"/>
        <v>0</v>
      </c>
      <c r="Q12">
        <f t="shared" si="13"/>
        <v>0</v>
      </c>
      <c r="R12" s="2">
        <v>0</v>
      </c>
      <c r="S12" s="2"/>
    </row>
    <row r="13" spans="1:20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2"/>
        <v>0</v>
      </c>
      <c r="Q13">
        <f t="shared" si="13"/>
        <v>0</v>
      </c>
      <c r="R13" s="2">
        <v>0</v>
      </c>
      <c r="S13" s="2"/>
    </row>
    <row r="14" spans="1:20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2"/>
        <v>0</v>
      </c>
      <c r="Q14">
        <f t="shared" si="13"/>
        <v>0</v>
      </c>
      <c r="R14" s="2">
        <v>0</v>
      </c>
      <c r="S14" s="2"/>
    </row>
    <row r="15" spans="1:20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2"/>
        <v>0</v>
      </c>
      <c r="Q15">
        <f t="shared" si="13"/>
        <v>0</v>
      </c>
      <c r="R15" s="2">
        <v>0</v>
      </c>
      <c r="S15" s="2"/>
    </row>
    <row r="16" spans="1:20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4">ROUND((E16/B16),0)</f>
        <v>#DIV/0!</v>
      </c>
      <c r="G16" s="4" t="e">
        <f t="shared" ref="G16" si="15">ROUND((E16/C16),0)</f>
        <v>#DIV/0!</v>
      </c>
      <c r="H16" s="4" t="e">
        <f t="shared" ref="H16" si="16">ROUND((E16/D16),0)</f>
        <v>#DIV/0!</v>
      </c>
      <c r="I16" s="4">
        <f t="shared" ref="I16" si="17">T16</f>
        <v>0</v>
      </c>
      <c r="J16" s="4">
        <f t="shared" ref="J16" si="18">U16</f>
        <v>0</v>
      </c>
      <c r="O16">
        <v>0</v>
      </c>
      <c r="P16">
        <f t="shared" ref="P16" si="19">O16/1.2</f>
        <v>0</v>
      </c>
      <c r="Q16">
        <f t="shared" ref="Q16" si="20">P16/1.2</f>
        <v>0</v>
      </c>
      <c r="R16" s="2">
        <v>0</v>
      </c>
      <c r="S16" s="2"/>
    </row>
    <row r="17" spans="1:23" x14ac:dyDescent="0.25">
      <c r="A17" s="4">
        <v>16</v>
      </c>
      <c r="B17" s="4">
        <f t="shared" ref="B17:B21" si="21">Q17</f>
        <v>0</v>
      </c>
      <c r="C17" s="4">
        <f t="shared" ref="C17:C21" si="22">B17*1.2</f>
        <v>0</v>
      </c>
      <c r="D17" s="4">
        <f t="shared" ref="D17:D21" si="23">C17*1.2</f>
        <v>0</v>
      </c>
      <c r="E17" s="5">
        <f t="shared" ref="E17:E21" si="24">R17</f>
        <v>0</v>
      </c>
      <c r="F17" s="4" t="e">
        <f t="shared" ref="F17" si="25">ROUND((E17/B17),0)</f>
        <v>#DIV/0!</v>
      </c>
      <c r="G17" s="4" t="e">
        <f t="shared" ref="G17" si="26">ROUND((E17/C17),0)</f>
        <v>#DIV/0!</v>
      </c>
      <c r="H17" s="4" t="e">
        <f t="shared" ref="H17" si="27">ROUND((E17/D17),0)</f>
        <v>#DIV/0!</v>
      </c>
      <c r="I17" s="4">
        <f t="shared" ref="I17" si="28">T17</f>
        <v>0</v>
      </c>
      <c r="J17" s="4">
        <f t="shared" ref="J17" si="29">U17</f>
        <v>0</v>
      </c>
      <c r="O17">
        <v>0</v>
      </c>
      <c r="P17">
        <f t="shared" ref="P17" si="30">O17/1.2</f>
        <v>0</v>
      </c>
      <c r="Q17">
        <f t="shared" ref="Q17" si="31">P17/1.2</f>
        <v>0</v>
      </c>
      <c r="R17" s="2">
        <v>0</v>
      </c>
      <c r="S17" s="2"/>
    </row>
    <row r="18" spans="1:23" x14ac:dyDescent="0.25">
      <c r="A18" s="4">
        <v>17</v>
      </c>
      <c r="B18" s="4">
        <f t="shared" si="21"/>
        <v>0</v>
      </c>
      <c r="C18" s="4">
        <f t="shared" si="22"/>
        <v>0</v>
      </c>
      <c r="D18" s="4">
        <f t="shared" si="23"/>
        <v>0</v>
      </c>
      <c r="E18" s="5">
        <f t="shared" si="24"/>
        <v>0</v>
      </c>
      <c r="F18" s="4" t="e">
        <f t="shared" ref="F18:F21" si="32">ROUND((E18/B18),0)</f>
        <v>#DIV/0!</v>
      </c>
      <c r="G18" s="4" t="e">
        <f t="shared" ref="G18:G21" si="33">ROUND((E18/C18),0)</f>
        <v>#DIV/0!</v>
      </c>
      <c r="H18" s="4" t="e">
        <f t="shared" ref="H18:H21" si="34">ROUND((E18/D18),0)</f>
        <v>#DIV/0!</v>
      </c>
      <c r="I18" s="4">
        <f t="shared" ref="I18:J21" si="35">T18</f>
        <v>0</v>
      </c>
      <c r="J18" s="4">
        <f t="shared" si="35"/>
        <v>0</v>
      </c>
      <c r="O18">
        <v>0</v>
      </c>
      <c r="P18">
        <f t="shared" ref="P18" si="36">O18/1.2</f>
        <v>0</v>
      </c>
      <c r="Q18">
        <f t="shared" ref="Q18:Q21" si="37">P18/1.2</f>
        <v>0</v>
      </c>
      <c r="R18" s="2">
        <v>0</v>
      </c>
      <c r="S18" s="2"/>
    </row>
    <row r="19" spans="1:23" x14ac:dyDescent="0.25">
      <c r="A19" s="4">
        <v>18</v>
      </c>
      <c r="B19" s="4">
        <f t="shared" si="21"/>
        <v>0</v>
      </c>
      <c r="C19" s="4">
        <f t="shared" si="22"/>
        <v>0</v>
      </c>
      <c r="D19" s="4">
        <f t="shared" si="23"/>
        <v>0</v>
      </c>
      <c r="E19" s="5">
        <f t="shared" si="24"/>
        <v>0</v>
      </c>
      <c r="F19" s="4" t="e">
        <f t="shared" si="32"/>
        <v>#DIV/0!</v>
      </c>
      <c r="G19" s="4" t="e">
        <f t="shared" si="33"/>
        <v>#DIV/0!</v>
      </c>
      <c r="H19" s="4" t="e">
        <f t="shared" si="34"/>
        <v>#DIV/0!</v>
      </c>
      <c r="I19" s="4">
        <f t="shared" si="35"/>
        <v>0</v>
      </c>
      <c r="J19" s="4">
        <f t="shared" si="35"/>
        <v>0</v>
      </c>
      <c r="O19">
        <v>0</v>
      </c>
      <c r="P19">
        <f>O19/1.2</f>
        <v>0</v>
      </c>
      <c r="Q19">
        <f t="shared" si="37"/>
        <v>0</v>
      </c>
      <c r="R19" s="2">
        <v>0</v>
      </c>
      <c r="S19" s="2"/>
    </row>
    <row r="20" spans="1:23" x14ac:dyDescent="0.25">
      <c r="A20" s="4">
        <v>19</v>
      </c>
      <c r="B20" s="4">
        <f t="shared" ref="B20" si="38">Q20</f>
        <v>0</v>
      </c>
      <c r="C20" s="4">
        <f t="shared" ref="C20" si="39">B20*1.2</f>
        <v>0</v>
      </c>
      <c r="D20" s="4">
        <f t="shared" ref="D20" si="40">C20*1.2</f>
        <v>0</v>
      </c>
      <c r="E20" s="5">
        <f t="shared" ref="E20" si="41">R20</f>
        <v>0</v>
      </c>
      <c r="F20" s="4" t="e">
        <f t="shared" ref="F20" si="42">ROUND((E20/B20),0)</f>
        <v>#DIV/0!</v>
      </c>
      <c r="G20" s="4" t="e">
        <f t="shared" ref="G20" si="43">ROUND((E20/C20),0)</f>
        <v>#DIV/0!</v>
      </c>
      <c r="H20" s="4" t="e">
        <f t="shared" ref="H20" si="44">ROUND((E20/D20),0)</f>
        <v>#DIV/0!</v>
      </c>
      <c r="I20" s="4">
        <f t="shared" ref="I20" si="45">T20</f>
        <v>0</v>
      </c>
      <c r="J20" s="4">
        <f t="shared" ref="J20" si="46">U20</f>
        <v>0</v>
      </c>
      <c r="O20">
        <v>0</v>
      </c>
      <c r="P20">
        <f t="shared" ref="P20" si="47">O20/1.2</f>
        <v>0</v>
      </c>
      <c r="Q20">
        <f t="shared" ref="Q20" si="48">P20/1.2</f>
        <v>0</v>
      </c>
      <c r="R20" s="2">
        <v>0</v>
      </c>
      <c r="S20" s="2"/>
    </row>
    <row r="21" spans="1:23" x14ac:dyDescent="0.25">
      <c r="A21" s="4">
        <v>20</v>
      </c>
      <c r="B21" s="4">
        <f t="shared" si="21"/>
        <v>0</v>
      </c>
      <c r="C21" s="4">
        <f t="shared" si="22"/>
        <v>0</v>
      </c>
      <c r="D21" s="4">
        <f t="shared" si="23"/>
        <v>0</v>
      </c>
      <c r="E21" s="5">
        <f t="shared" si="24"/>
        <v>0</v>
      </c>
      <c r="F21" s="4" t="e">
        <f t="shared" si="32"/>
        <v>#DIV/0!</v>
      </c>
      <c r="G21" s="4" t="e">
        <f t="shared" si="33"/>
        <v>#DIV/0!</v>
      </c>
      <c r="H21" s="4" t="e">
        <f t="shared" si="34"/>
        <v>#DIV/0!</v>
      </c>
      <c r="I21" s="4">
        <f t="shared" si="35"/>
        <v>0</v>
      </c>
      <c r="J21" s="4">
        <f t="shared" si="35"/>
        <v>0</v>
      </c>
      <c r="O21">
        <v>0</v>
      </c>
      <c r="P21">
        <f>O21/1.2</f>
        <v>0</v>
      </c>
      <c r="Q21">
        <f t="shared" si="37"/>
        <v>0</v>
      </c>
      <c r="R21" s="2">
        <v>0</v>
      </c>
      <c r="S21" s="2"/>
    </row>
    <row r="22" spans="1:23" s="10" customFormat="1" x14ac:dyDescent="0.25"/>
    <row r="23" spans="1:23" s="10" customFormat="1" x14ac:dyDescent="0.25">
      <c r="F23" s="10" t="s">
        <v>94</v>
      </c>
    </row>
    <row r="24" spans="1:23" s="10" customFormat="1" x14ac:dyDescent="0.25">
      <c r="C24" s="67" t="s">
        <v>75</v>
      </c>
      <c r="D24" s="67"/>
      <c r="F24" s="52" t="s">
        <v>71</v>
      </c>
      <c r="G24" s="52">
        <v>0</v>
      </c>
    </row>
    <row r="25" spans="1:23" s="10" customFormat="1" x14ac:dyDescent="0.25">
      <c r="C25" s="67" t="s">
        <v>1</v>
      </c>
      <c r="D25" s="67"/>
      <c r="F25" s="52" t="s">
        <v>72</v>
      </c>
      <c r="G25" s="52"/>
      <c r="H25" s="10" t="e">
        <f>G25/G24</f>
        <v>#DIV/0!</v>
      </c>
    </row>
    <row r="26" spans="1:23" s="10" customFormat="1" x14ac:dyDescent="0.25">
      <c r="F26" s="52" t="s">
        <v>73</v>
      </c>
      <c r="G26" s="52"/>
    </row>
    <row r="27" spans="1:23" s="10" customFormat="1" x14ac:dyDescent="0.25">
      <c r="C27" s="68"/>
      <c r="D27" s="68"/>
      <c r="F27" s="68" t="s">
        <v>74</v>
      </c>
      <c r="G27" s="68">
        <f>G25*G26</f>
        <v>0</v>
      </c>
      <c r="H27" s="10" t="e">
        <f>G27/D25</f>
        <v>#DIV/0!</v>
      </c>
    </row>
    <row r="28" spans="1:23" s="10" customFormat="1" x14ac:dyDescent="0.25">
      <c r="C28" s="68"/>
      <c r="D28" s="68"/>
      <c r="F28" s="68" t="s">
        <v>24</v>
      </c>
      <c r="G28" s="68">
        <f>G27*90%</f>
        <v>0</v>
      </c>
    </row>
    <row r="29" spans="1:23" s="10" customFormat="1" x14ac:dyDescent="0.25">
      <c r="C29" s="68"/>
      <c r="D29" s="68"/>
      <c r="F29" s="68" t="s">
        <v>25</v>
      </c>
      <c r="G29" s="68">
        <f>G27*80%</f>
        <v>0</v>
      </c>
    </row>
    <row r="30" spans="1:23" s="10" customFormat="1" x14ac:dyDescent="0.25">
      <c r="C30" s="68"/>
      <c r="D30" s="68"/>
    </row>
    <row r="31" spans="1:23" s="10" customFormat="1" x14ac:dyDescent="0.25">
      <c r="C31" s="68"/>
      <c r="D31" s="68"/>
    </row>
    <row r="32" spans="1:23" s="10" customFormat="1" x14ac:dyDescent="0.25">
      <c r="F32" s="74" t="s">
        <v>93</v>
      </c>
      <c r="G32" s="74" t="s">
        <v>87</v>
      </c>
      <c r="H32" s="74"/>
      <c r="I32" s="74"/>
      <c r="J32" s="74" t="s">
        <v>92</v>
      </c>
      <c r="K32" s="74"/>
      <c r="L32" s="74"/>
      <c r="M32" s="74"/>
      <c r="N32" s="74" t="s">
        <v>95</v>
      </c>
      <c r="O32" s="75" t="s">
        <v>96</v>
      </c>
      <c r="P32" s="75" t="s">
        <v>97</v>
      </c>
      <c r="Q32" s="75" t="s">
        <v>98</v>
      </c>
      <c r="R32" s="75" t="s">
        <v>99</v>
      </c>
      <c r="S32" s="75" t="s">
        <v>28</v>
      </c>
      <c r="T32" s="67"/>
      <c r="U32" s="67"/>
      <c r="V32" s="67"/>
      <c r="W32" s="67"/>
    </row>
    <row r="33" spans="6:23" s="10" customFormat="1" x14ac:dyDescent="0.25">
      <c r="F33" s="76">
        <v>116</v>
      </c>
      <c r="G33" s="57">
        <v>465</v>
      </c>
      <c r="H33" s="57">
        <v>43.24</v>
      </c>
      <c r="I33" s="57">
        <v>465</v>
      </c>
      <c r="J33" s="57">
        <v>17063</v>
      </c>
      <c r="K33" s="57"/>
      <c r="L33" s="57"/>
      <c r="M33" s="57"/>
      <c r="N33" s="57">
        <f>G33*J33</f>
        <v>7934295</v>
      </c>
      <c r="O33" s="57">
        <f>N33*0.9+0.5</f>
        <v>7140866</v>
      </c>
      <c r="P33" s="57">
        <f>N33*0.8</f>
        <v>6347436</v>
      </c>
      <c r="Q33" s="57">
        <f>V33*W33</f>
        <v>5370044</v>
      </c>
      <c r="R33" s="57">
        <f>V33*2500</f>
        <v>1535000</v>
      </c>
      <c r="S33" s="57">
        <v>20000</v>
      </c>
      <c r="T33" s="67"/>
      <c r="U33" s="67"/>
      <c r="V33" s="67">
        <v>614</v>
      </c>
      <c r="W33" s="67">
        <v>8746</v>
      </c>
    </row>
    <row r="34" spans="6:23" s="10" customFormat="1" x14ac:dyDescent="0.25">
      <c r="F34" s="76">
        <v>117</v>
      </c>
      <c r="G34" s="57">
        <v>465</v>
      </c>
      <c r="H34" s="57">
        <v>43.24</v>
      </c>
      <c r="I34" s="57">
        <v>465</v>
      </c>
      <c r="J34" s="57">
        <v>17063</v>
      </c>
      <c r="K34" s="57"/>
      <c r="L34" s="57"/>
      <c r="M34" s="57"/>
      <c r="N34" s="57">
        <f t="shared" ref="N34:N39" si="49">G34*J34</f>
        <v>7934295</v>
      </c>
      <c r="O34" s="57">
        <f t="shared" ref="O34:O35" si="50">N34*0.9+0.5</f>
        <v>7140866</v>
      </c>
      <c r="P34" s="57">
        <f t="shared" ref="P34:R40" si="51">N34*0.8</f>
        <v>6347436</v>
      </c>
      <c r="Q34" s="57">
        <f t="shared" ref="Q34:Q39" si="52">V34*W34</f>
        <v>5370044</v>
      </c>
      <c r="R34" s="57">
        <f t="shared" ref="R34:R39" si="53">V34*2500</f>
        <v>1535000</v>
      </c>
      <c r="S34" s="57">
        <v>20000</v>
      </c>
      <c r="T34" s="67"/>
      <c r="U34" s="67"/>
      <c r="V34" s="67">
        <v>614</v>
      </c>
      <c r="W34" s="67">
        <v>8746</v>
      </c>
    </row>
    <row r="35" spans="6:23" s="10" customFormat="1" x14ac:dyDescent="0.25">
      <c r="F35" s="76">
        <v>118</v>
      </c>
      <c r="G35" s="57">
        <v>465</v>
      </c>
      <c r="H35" s="57">
        <v>43.24</v>
      </c>
      <c r="I35" s="57">
        <v>465</v>
      </c>
      <c r="J35" s="57">
        <v>17063</v>
      </c>
      <c r="K35" s="57"/>
      <c r="L35" s="57"/>
      <c r="M35" s="57"/>
      <c r="N35" s="57">
        <f t="shared" si="49"/>
        <v>7934295</v>
      </c>
      <c r="O35" s="57">
        <f t="shared" si="50"/>
        <v>7140866</v>
      </c>
      <c r="P35" s="57">
        <f t="shared" si="51"/>
        <v>6347436</v>
      </c>
      <c r="Q35" s="57">
        <f t="shared" si="52"/>
        <v>5370044</v>
      </c>
      <c r="R35" s="57">
        <f t="shared" si="53"/>
        <v>1535000</v>
      </c>
      <c r="S35" s="57">
        <v>20000</v>
      </c>
      <c r="T35" s="67"/>
      <c r="U35" s="67"/>
      <c r="V35" s="67">
        <v>614</v>
      </c>
      <c r="W35" s="67">
        <v>8746</v>
      </c>
    </row>
    <row r="36" spans="6:23" s="10" customFormat="1" x14ac:dyDescent="0.25">
      <c r="F36" s="76">
        <v>119</v>
      </c>
      <c r="G36" s="57">
        <v>448</v>
      </c>
      <c r="H36" s="57">
        <v>41.64</v>
      </c>
      <c r="I36" s="57">
        <v>448</v>
      </c>
      <c r="J36" s="57">
        <v>17063</v>
      </c>
      <c r="K36" s="57"/>
      <c r="L36" s="57"/>
      <c r="M36" s="57"/>
      <c r="N36" s="57">
        <f t="shared" si="49"/>
        <v>7644224</v>
      </c>
      <c r="O36" s="57">
        <f>N36*0.9+0.4</f>
        <v>6879802.0000000009</v>
      </c>
      <c r="P36" s="57">
        <f>N36*0.8-0.2</f>
        <v>6115379</v>
      </c>
      <c r="Q36" s="57">
        <f t="shared" si="52"/>
        <v>5168886</v>
      </c>
      <c r="R36" s="57">
        <f t="shared" si="53"/>
        <v>1477500</v>
      </c>
      <c r="S36" s="57">
        <v>20000</v>
      </c>
      <c r="T36" s="67"/>
      <c r="U36" s="67"/>
      <c r="V36" s="67">
        <v>591</v>
      </c>
      <c r="W36" s="67">
        <v>8746</v>
      </c>
    </row>
    <row r="37" spans="6:23" x14ac:dyDescent="0.25">
      <c r="F37" s="76">
        <v>120</v>
      </c>
      <c r="G37" s="57">
        <v>448</v>
      </c>
      <c r="H37" s="57">
        <v>41.64</v>
      </c>
      <c r="I37" s="57">
        <v>448</v>
      </c>
      <c r="J37" s="57">
        <v>17063</v>
      </c>
      <c r="K37" s="58"/>
      <c r="L37" s="58"/>
      <c r="M37" s="58"/>
      <c r="N37" s="57">
        <f t="shared" si="49"/>
        <v>7644224</v>
      </c>
      <c r="O37" s="57">
        <f t="shared" ref="O37:O39" si="54">N37*0.9+0.4</f>
        <v>6879802.0000000009</v>
      </c>
      <c r="P37" s="57">
        <f t="shared" ref="P37:P39" si="55">N37*0.8-0.2</f>
        <v>6115379</v>
      </c>
      <c r="Q37" s="57">
        <f t="shared" si="52"/>
        <v>5168886</v>
      </c>
      <c r="R37" s="57">
        <f t="shared" si="53"/>
        <v>1477500</v>
      </c>
      <c r="S37" s="57">
        <v>20000</v>
      </c>
      <c r="T37" s="7"/>
      <c r="U37" s="7"/>
      <c r="V37" s="67">
        <v>591</v>
      </c>
      <c r="W37" s="67">
        <v>8746</v>
      </c>
    </row>
    <row r="38" spans="6:23" x14ac:dyDescent="0.25">
      <c r="F38" s="76">
        <v>121</v>
      </c>
      <c r="G38" s="57">
        <v>448</v>
      </c>
      <c r="H38" s="57">
        <v>41.64</v>
      </c>
      <c r="I38" s="57">
        <v>448</v>
      </c>
      <c r="J38" s="57">
        <v>17063</v>
      </c>
      <c r="K38" s="58"/>
      <c r="L38" s="58"/>
      <c r="M38" s="58"/>
      <c r="N38" s="57">
        <f t="shared" si="49"/>
        <v>7644224</v>
      </c>
      <c r="O38" s="57">
        <f t="shared" si="54"/>
        <v>6879802.0000000009</v>
      </c>
      <c r="P38" s="57">
        <f t="shared" si="55"/>
        <v>6115379</v>
      </c>
      <c r="Q38" s="57">
        <f t="shared" si="52"/>
        <v>5168886</v>
      </c>
      <c r="R38" s="57">
        <f t="shared" si="53"/>
        <v>1477500</v>
      </c>
      <c r="S38" s="57">
        <v>20000</v>
      </c>
      <c r="T38" s="7"/>
      <c r="U38" s="7"/>
      <c r="V38" s="67">
        <v>591</v>
      </c>
      <c r="W38" s="67">
        <v>8746</v>
      </c>
    </row>
    <row r="39" spans="6:23" x14ac:dyDescent="0.25">
      <c r="F39" s="76">
        <v>122</v>
      </c>
      <c r="G39" s="57">
        <v>448</v>
      </c>
      <c r="H39" s="57">
        <v>41.65</v>
      </c>
      <c r="I39" s="57">
        <v>448</v>
      </c>
      <c r="J39" s="57">
        <v>17063</v>
      </c>
      <c r="K39" s="58"/>
      <c r="L39" s="58"/>
      <c r="M39" s="58"/>
      <c r="N39" s="57">
        <f t="shared" si="49"/>
        <v>7644224</v>
      </c>
      <c r="O39" s="57">
        <f t="shared" si="54"/>
        <v>6879802.0000000009</v>
      </c>
      <c r="P39" s="57">
        <f t="shared" si="55"/>
        <v>6115379</v>
      </c>
      <c r="Q39" s="57">
        <f t="shared" si="52"/>
        <v>5168886</v>
      </c>
      <c r="R39" s="57">
        <f t="shared" si="53"/>
        <v>1477500</v>
      </c>
      <c r="S39" s="57">
        <v>20000</v>
      </c>
      <c r="T39" s="7"/>
      <c r="U39" s="7"/>
      <c r="V39" s="67">
        <v>591</v>
      </c>
      <c r="W39" s="67">
        <v>8746</v>
      </c>
    </row>
    <row r="40" spans="6:23" x14ac:dyDescent="0.25">
      <c r="F40" s="77"/>
      <c r="G40" s="78"/>
      <c r="H40" s="78"/>
      <c r="I40" s="78"/>
      <c r="J40" s="77"/>
      <c r="K40" s="77"/>
      <c r="L40" s="77"/>
      <c r="M40" s="77"/>
      <c r="N40" s="78">
        <f>SUM(N33:N39)</f>
        <v>54379781</v>
      </c>
      <c r="O40" s="78">
        <f t="shared" ref="O40:S40" si="56">SUM(O33:O39)</f>
        <v>48941806</v>
      </c>
      <c r="P40" s="78">
        <f t="shared" si="56"/>
        <v>43503824</v>
      </c>
      <c r="Q40" s="78">
        <f t="shared" si="56"/>
        <v>36785676</v>
      </c>
      <c r="R40" s="78">
        <f t="shared" si="56"/>
        <v>10515000</v>
      </c>
      <c r="S40" s="78">
        <f t="shared" si="56"/>
        <v>140000</v>
      </c>
      <c r="T40" s="7"/>
      <c r="U40" s="7"/>
      <c r="V40" s="79">
        <f>SUM(V33:V39)</f>
        <v>4206</v>
      </c>
      <c r="W40" s="7"/>
    </row>
    <row r="41" spans="6:23" x14ac:dyDescent="0.25">
      <c r="F41" s="58"/>
      <c r="G41" s="58"/>
      <c r="H41" s="58"/>
      <c r="I41" s="58"/>
      <c r="J41" s="77" t="s">
        <v>24</v>
      </c>
      <c r="K41" s="77"/>
      <c r="L41" s="77"/>
      <c r="M41" s="77"/>
      <c r="N41" s="80">
        <f>N40*0.9</f>
        <v>48941802.899999999</v>
      </c>
      <c r="O41" s="7"/>
      <c r="P41" s="7"/>
      <c r="Q41" s="7"/>
      <c r="R41" s="7"/>
      <c r="S41" s="7"/>
      <c r="T41" s="7"/>
      <c r="U41" s="7"/>
      <c r="V41" s="7"/>
      <c r="W41" s="7"/>
    </row>
    <row r="42" spans="6:23" x14ac:dyDescent="0.25">
      <c r="F42" s="58"/>
      <c r="G42" s="58"/>
      <c r="H42" s="59">
        <v>3449</v>
      </c>
      <c r="I42" s="58"/>
      <c r="J42" s="77" t="s">
        <v>25</v>
      </c>
      <c r="K42" s="77"/>
      <c r="L42" s="77"/>
      <c r="M42" s="77"/>
      <c r="N42" s="78">
        <f>N40*0.8</f>
        <v>43503824.800000004</v>
      </c>
      <c r="O42" s="7"/>
      <c r="P42" s="7"/>
      <c r="Q42" s="7"/>
      <c r="R42" s="7"/>
      <c r="S42" s="7"/>
      <c r="T42" s="7"/>
      <c r="U42" s="7"/>
      <c r="V42" s="7"/>
      <c r="W42" s="7"/>
    </row>
    <row r="43" spans="6:23" x14ac:dyDescent="0.25">
      <c r="F43" s="81"/>
      <c r="G43" s="81"/>
      <c r="H43" s="81"/>
      <c r="I43" s="81"/>
      <c r="J43" s="81"/>
      <c r="K43" s="81"/>
      <c r="L43" s="81"/>
      <c r="M43" s="81"/>
      <c r="N43" s="81"/>
      <c r="O43" s="81"/>
      <c r="P43" s="81"/>
      <c r="Q43" s="81"/>
      <c r="R43" s="81"/>
      <c r="S43" s="81"/>
      <c r="T43" s="81"/>
      <c r="U43" s="81"/>
      <c r="V43" s="81"/>
      <c r="W43" s="81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7822BC-FE38-4326-B73A-5483720DFD0C}">
  <dimension ref="A2:F2"/>
  <sheetViews>
    <sheetView workbookViewId="0">
      <selection activeCell="T32" sqref="T32"/>
    </sheetView>
  </sheetViews>
  <sheetFormatPr defaultRowHeight="15" x14ac:dyDescent="0.25"/>
  <sheetData>
    <row r="2" spans="1:6" x14ac:dyDescent="0.25">
      <c r="A2" t="s">
        <v>0</v>
      </c>
      <c r="B2" t="s">
        <v>85</v>
      </c>
      <c r="C2" t="s">
        <v>86</v>
      </c>
      <c r="D2" t="s">
        <v>87</v>
      </c>
      <c r="E2" t="s">
        <v>73</v>
      </c>
      <c r="F2" t="s">
        <v>74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>
      <selection activeCell="P20" sqref="P2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U28" sqref="U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Depreciation</vt:lpstr>
      <vt:lpstr>Site Measurement</vt:lpstr>
      <vt:lpstr>Calculation</vt:lpstr>
      <vt:lpstr>22-23</vt:lpstr>
      <vt:lpstr>ANNEXURE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2024-08-09T08:59:34Z</dcterms:modified>
</cp:coreProperties>
</file>