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Minar Exports\"/>
    </mc:Choice>
  </mc:AlternateContent>
  <xr:revisionPtr revIDLastSave="0" documentId="13_ncr:1_{3EFD8B1B-9ED0-4447-AF88-3F44CCF2D763}" xr6:coauthVersionLast="47" xr6:coauthVersionMax="47" xr10:uidLastSave="{00000000-0000-0000-0000-000000000000}"/>
  <bookViews>
    <workbookView xWindow="120" yWindow="15" windowWidth="14025" windowHeight="15465" xr2:uid="{00000000-000D-0000-FFFF-FFFF00000000}"/>
  </bookViews>
  <sheets>
    <sheet name="Valuation VCIPL" sheetId="4" r:id="rId1"/>
    <sheet name="Sheet4" sheetId="9" r:id="rId2"/>
    <sheet name="Sheet1" sheetId="5" r:id="rId3"/>
    <sheet name="Valuation yv" sheetId="6" r:id="rId4"/>
    <sheet name="Sheet2" sheetId="7" r:id="rId5"/>
    <sheet name="Sheet3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6" l="1"/>
  <c r="B15" i="6"/>
  <c r="B25" i="6" s="1"/>
  <c r="N9" i="6"/>
  <c r="N10" i="6" s="1"/>
  <c r="B30" i="6" s="1"/>
  <c r="I9" i="6"/>
  <c r="J9" i="6" s="1"/>
  <c r="K9" i="6" s="1"/>
  <c r="M9" i="6" s="1"/>
  <c r="H9" i="6"/>
  <c r="G9" i="6"/>
  <c r="C4" i="6"/>
  <c r="B4" i="6"/>
  <c r="B23" i="6" s="1"/>
  <c r="B33" i="4"/>
  <c r="C18" i="5"/>
  <c r="B12" i="5"/>
  <c r="C12" i="5"/>
  <c r="C13" i="5" s="1"/>
  <c r="D18" i="5"/>
  <c r="D20" i="5" s="1"/>
  <c r="D21" i="5" s="1"/>
  <c r="N10" i="4"/>
  <c r="N12" i="4"/>
  <c r="B13" i="5"/>
  <c r="C15" i="5" s="1"/>
  <c r="C16" i="5" s="1"/>
  <c r="B4" i="5"/>
  <c r="G10" i="4"/>
  <c r="I10" i="4" s="1"/>
  <c r="J10" i="4" s="1"/>
  <c r="K10" i="4" s="1"/>
  <c r="M10" i="4" s="1"/>
  <c r="G11" i="4"/>
  <c r="I11" i="4" s="1"/>
  <c r="J11" i="4" s="1"/>
  <c r="K11" i="4" s="1"/>
  <c r="M11" i="4" s="1"/>
  <c r="H11" i="4"/>
  <c r="N11" i="4"/>
  <c r="G12" i="4"/>
  <c r="I12" i="4" s="1"/>
  <c r="J12" i="4" s="1"/>
  <c r="K12" i="4" s="1"/>
  <c r="M12" i="4" s="1"/>
  <c r="M10" i="6" l="1"/>
  <c r="B24" i="6" s="1"/>
  <c r="B27" i="6" s="1"/>
  <c r="L9" i="6"/>
  <c r="L10" i="6" s="1"/>
  <c r="D19" i="5"/>
  <c r="B15" i="5"/>
  <c r="B16" i="5" s="1"/>
  <c r="E15" i="5"/>
  <c r="E16" i="5" s="1"/>
  <c r="D15" i="5"/>
  <c r="D16" i="5" s="1"/>
  <c r="L12" i="4"/>
  <c r="H12" i="4"/>
  <c r="L11" i="4"/>
  <c r="H10" i="4"/>
  <c r="L10" i="4"/>
  <c r="G9" i="4"/>
  <c r="H9" i="4" s="1"/>
  <c r="N9" i="4"/>
  <c r="B31" i="6" l="1"/>
  <c r="B29" i="6"/>
  <c r="B28" i="6"/>
  <c r="I9" i="4"/>
  <c r="J9" i="4" s="1"/>
  <c r="K9" i="4" s="1"/>
  <c r="M9" i="4" s="1"/>
  <c r="L9" i="4" l="1"/>
  <c r="B4" i="4"/>
  <c r="N13" i="4"/>
  <c r="M13" i="4" l="1"/>
  <c r="B18" i="4"/>
  <c r="B28" i="4" s="1"/>
  <c r="C4" i="4"/>
  <c r="B26" i="4"/>
  <c r="B29" i="4" l="1"/>
  <c r="B34" i="4" l="1"/>
  <c r="L13" i="4"/>
  <c r="B27" i="4" l="1"/>
  <c r="B30" i="4" s="1"/>
  <c r="B31" i="4" l="1"/>
  <c r="B32" i="4"/>
</calcChain>
</file>

<file path=xl/sharedStrings.xml><?xml version="1.0" encoding="utf-8"?>
<sst xmlns="http://schemas.openxmlformats.org/spreadsheetml/2006/main" count="95" uniqueCount="39">
  <si>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</si>
  <si>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</si>
  <si>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</si>
  <si>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</si>
  <si>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</si>
  <si>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</si>
  <si>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</si>
  <si>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</si>
  <si>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</si>
  <si>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</si>
  <si>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</si>
  <si>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</si>
  <si>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</si>
  <si>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</si>
  <si>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</si>
  <si>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</si>
  <si>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</si>
  <si>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</si>
  <si>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</si>
  <si>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</si>
  <si>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</si>
  <si>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</si>
  <si>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</si>
  <si>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</si>
  <si>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</si>
  <si>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</si>
  <si>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</si>
  <si>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</si>
  <si>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</si>
  <si>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</si>
  <si>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</si>
  <si>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Ground Floor</t>
  </si>
  <si>
    <t>RR Rate of 2024</t>
  </si>
  <si>
    <t>Year of Const.</t>
  </si>
  <si>
    <t>Particulars</t>
  </si>
  <si>
    <t>Plot No. 11B</t>
  </si>
  <si>
    <t>Lean to Shed (North)</t>
  </si>
  <si>
    <t>Lean to Shed (South)</t>
  </si>
  <si>
    <t>Lean to Shed (West)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</si>
</sst>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525054</xdr:colOff>
      <xdr:row>37</xdr:row>
      <xdr:rowOff>39089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C9FCD-91DA-0584-9840-7DBBF9CE6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49854" cy="7087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87694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883252-AFD1-53B7-28CB-334BCAF4B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8494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135411</xdr:colOff>
      <xdr:row>44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DBF6F8-EB33-D122-5B24-BB4FDDC4A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65811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N170"/>
  <sheetViews>
    <sheetView tabSelected="1" zoomScaleNormal="100" workbookViewId="0">
      <pane xSplit="2" ySplit="7" topLeftCell="C78" activePane="bottomRight" state="frozen"/>
      <selection pane="topRight" activeCell="C1" sqref="C1"/>
      <selection pane="bottomLeft" activeCell="A7" sqref="A7"/>
      <selection pane="bottomRight" activeCell="F14" sqref="F14"/>
    </sheetView>
  </sheetViews>
  <sheetFormatPr defaultColWidth="12.5703125" defaultRowHeight="16.5" x14ac:dyDescent="0.3"/>
  <cols>
    <col min="1" max="1" width="17" style="15" customWidth="1"/>
    <col min="2" max="2" width="14.7109375" style="53" bestFit="1" customWidth="1"/>
    <col min="3" max="3" width="14.140625" style="1" bestFit="1" customWidth="1"/>
    <col min="4" max="4" width="11.85546875" style="1" hidden="1" customWidth="1"/>
    <col min="5" max="5" width="8.140625" style="1" bestFit="1" customWidth="1"/>
    <col min="6" max="6" width="10.7109375" style="3" bestFit="1" customWidth="1"/>
    <col min="7" max="7" width="7.28515625" style="3" bestFit="1" customWidth="1"/>
    <col min="8" max="8" width="9" style="3" hidden="1" customWidth="1"/>
    <col min="9" max="9" width="13.85546875" style="3" hidden="1" customWidth="1"/>
    <col min="10" max="10" width="8.85546875" style="1" hidden="1" customWidth="1"/>
    <col min="11" max="11" width="14" style="3" bestFit="1" customWidth="1"/>
    <col min="12" max="12" width="13.85546875" style="1" hidden="1" customWidth="1"/>
    <col min="13" max="14" width="14.85546875" style="3" bestFit="1" customWidth="1"/>
    <col min="15" max="16384" width="12.5703125" style="1"/>
  </cols>
  <sheetData>
    <row r="1" spans="1:14" x14ac:dyDescent="0.3">
      <c r="A1" s="5" t="s">
        <v>10</v>
      </c>
      <c r="B1" s="45"/>
    </row>
    <row r="2" spans="1:14" x14ac:dyDescent="0.3">
      <c r="A2" s="11" t="s">
        <v>8</v>
      </c>
      <c r="B2" s="13">
        <v>2119.2600000000002</v>
      </c>
      <c r="C2" s="39" t="s">
        <v>32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47">
        <v>40000</v>
      </c>
      <c r="C3" s="13">
        <v>5500</v>
      </c>
      <c r="E3" s="17"/>
      <c r="F3" s="18"/>
      <c r="G3" s="1"/>
      <c r="J3" s="3"/>
      <c r="L3" s="3"/>
      <c r="M3" s="1"/>
      <c r="N3" s="1"/>
    </row>
    <row r="4" spans="1:14" x14ac:dyDescent="0.3">
      <c r="A4" s="40" t="s">
        <v>15</v>
      </c>
      <c r="B4" s="46">
        <f>ROUND((B2*B3),0)</f>
        <v>84770400</v>
      </c>
      <c r="C4" s="13">
        <f>C3*B2</f>
        <v>11655930.000000002</v>
      </c>
      <c r="E4" s="17"/>
      <c r="F4" s="19"/>
      <c r="G4" s="1"/>
      <c r="J4" s="3"/>
      <c r="L4" s="3"/>
      <c r="M4" s="1"/>
      <c r="N4" s="1"/>
    </row>
    <row r="5" spans="1:14" x14ac:dyDescent="0.3">
      <c r="A5" s="41"/>
      <c r="B5" s="48"/>
      <c r="C5" s="42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5"/>
      <c r="D6" s="16"/>
    </row>
    <row r="7" spans="1:14" s="65" customFormat="1" ht="55.5" customHeight="1" x14ac:dyDescent="0.25">
      <c r="A7" s="63" t="s">
        <v>34</v>
      </c>
      <c r="B7" s="64" t="s">
        <v>29</v>
      </c>
      <c r="C7" s="63" t="s">
        <v>33</v>
      </c>
      <c r="D7" s="63" t="s">
        <v>0</v>
      </c>
      <c r="E7" s="63" t="s">
        <v>1</v>
      </c>
      <c r="F7" s="63" t="s">
        <v>16</v>
      </c>
      <c r="G7" s="63" t="s">
        <v>17</v>
      </c>
      <c r="H7" s="63" t="s">
        <v>18</v>
      </c>
      <c r="I7" s="63" t="s">
        <v>2</v>
      </c>
      <c r="J7" s="63" t="s">
        <v>3</v>
      </c>
      <c r="K7" s="63" t="s">
        <v>13</v>
      </c>
      <c r="L7" s="63" t="s">
        <v>19</v>
      </c>
      <c r="M7" s="63" t="s">
        <v>14</v>
      </c>
      <c r="N7" s="63" t="s">
        <v>20</v>
      </c>
    </row>
    <row r="8" spans="1:14" s="21" customFormat="1" ht="16.5" customHeight="1" x14ac:dyDescent="0.2">
      <c r="A8" s="20"/>
      <c r="B8" s="49" t="s">
        <v>28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</row>
    <row r="9" spans="1:14" s="21" customFormat="1" x14ac:dyDescent="0.3">
      <c r="A9" s="62" t="s">
        <v>31</v>
      </c>
      <c r="B9" s="60">
        <v>976.74</v>
      </c>
      <c r="C9" s="66">
        <v>1995</v>
      </c>
      <c r="D9" s="22">
        <v>2024</v>
      </c>
      <c r="E9" s="54">
        <v>60</v>
      </c>
      <c r="F9" s="54">
        <v>15000</v>
      </c>
      <c r="G9" s="54">
        <f t="shared" ref="G9" si="0">D9-C9</f>
        <v>29</v>
      </c>
      <c r="H9" s="54">
        <f t="shared" ref="H9" si="1">E9-G9</f>
        <v>31</v>
      </c>
      <c r="I9" s="54">
        <f t="shared" ref="I9" si="2">IF(G9&gt;=5,90*G9/E9,0)</f>
        <v>43.5</v>
      </c>
      <c r="J9" s="54">
        <f t="shared" ref="J9" si="3">F9/100*I9</f>
        <v>6525</v>
      </c>
      <c r="K9" s="54">
        <f t="shared" ref="K9" si="4">ROUND((F9-J9),0)</f>
        <v>8475</v>
      </c>
      <c r="L9" s="54">
        <f t="shared" ref="L9" si="5">N9-M9</f>
        <v>6373228</v>
      </c>
      <c r="M9" s="54">
        <f t="shared" ref="M9" si="6">ROUND(K9*B9,0)</f>
        <v>8277872</v>
      </c>
      <c r="N9" s="54">
        <f t="shared" ref="N9" si="7">ROUND(F9*B9,0)</f>
        <v>14651100</v>
      </c>
    </row>
    <row r="10" spans="1:14" s="21" customFormat="1" x14ac:dyDescent="0.3">
      <c r="A10" s="62" t="s">
        <v>36</v>
      </c>
      <c r="B10" s="60">
        <v>671.62</v>
      </c>
      <c r="C10" s="66">
        <v>2020</v>
      </c>
      <c r="D10" s="22">
        <v>2024</v>
      </c>
      <c r="E10" s="54">
        <v>50</v>
      </c>
      <c r="F10" s="54">
        <v>3000</v>
      </c>
      <c r="G10" s="54">
        <f t="shared" ref="G10:G12" si="8">D10-C10</f>
        <v>4</v>
      </c>
      <c r="H10" s="54">
        <f t="shared" ref="H10:H12" si="9">E10-G10</f>
        <v>46</v>
      </c>
      <c r="I10" s="54">
        <f t="shared" ref="I10:I12" si="10">IF(G10&gt;=5,90*G10/E10,0)</f>
        <v>0</v>
      </c>
      <c r="J10" s="54">
        <f t="shared" ref="J10:J12" si="11">F10/100*I10</f>
        <v>0</v>
      </c>
      <c r="K10" s="54">
        <f t="shared" ref="K10:K12" si="12">ROUND((F10-J10),0)</f>
        <v>3000</v>
      </c>
      <c r="L10" s="54">
        <f t="shared" ref="L10:L12" si="13">N10-M10</f>
        <v>0</v>
      </c>
      <c r="M10" s="54">
        <f t="shared" ref="M10:M12" si="14">ROUND(K10*B10,0)</f>
        <v>2014860</v>
      </c>
      <c r="N10" s="54">
        <f t="shared" ref="N10:N12" si="15">ROUND(F10*B10,0)</f>
        <v>2014860</v>
      </c>
    </row>
    <row r="11" spans="1:14" s="21" customFormat="1" x14ac:dyDescent="0.3">
      <c r="A11" s="62" t="s">
        <v>37</v>
      </c>
      <c r="B11" s="60">
        <v>659.97</v>
      </c>
      <c r="C11" s="66">
        <v>2020</v>
      </c>
      <c r="D11" s="22">
        <v>2024</v>
      </c>
      <c r="E11" s="54">
        <v>50</v>
      </c>
      <c r="F11" s="54">
        <v>3000</v>
      </c>
      <c r="G11" s="54">
        <f t="shared" si="8"/>
        <v>4</v>
      </c>
      <c r="H11" s="54">
        <f t="shared" si="9"/>
        <v>46</v>
      </c>
      <c r="I11" s="54">
        <f t="shared" si="10"/>
        <v>0</v>
      </c>
      <c r="J11" s="54">
        <f t="shared" si="11"/>
        <v>0</v>
      </c>
      <c r="K11" s="54">
        <f t="shared" si="12"/>
        <v>3000</v>
      </c>
      <c r="L11" s="54">
        <f t="shared" si="13"/>
        <v>0</v>
      </c>
      <c r="M11" s="54">
        <f t="shared" si="14"/>
        <v>1979910</v>
      </c>
      <c r="N11" s="54">
        <f t="shared" si="15"/>
        <v>1979910</v>
      </c>
    </row>
    <row r="12" spans="1:14" s="21" customFormat="1" x14ac:dyDescent="0.3">
      <c r="A12" s="62" t="s">
        <v>38</v>
      </c>
      <c r="B12" s="60">
        <v>170.73599999999999</v>
      </c>
      <c r="C12" s="66">
        <v>2020</v>
      </c>
      <c r="D12" s="22">
        <v>2024</v>
      </c>
      <c r="E12" s="54">
        <v>50</v>
      </c>
      <c r="F12" s="54">
        <v>3000</v>
      </c>
      <c r="G12" s="54">
        <f t="shared" si="8"/>
        <v>4</v>
      </c>
      <c r="H12" s="54">
        <f t="shared" si="9"/>
        <v>46</v>
      </c>
      <c r="I12" s="54">
        <f t="shared" si="10"/>
        <v>0</v>
      </c>
      <c r="J12" s="54">
        <f t="shared" si="11"/>
        <v>0</v>
      </c>
      <c r="K12" s="54">
        <f t="shared" si="12"/>
        <v>3000</v>
      </c>
      <c r="L12" s="54">
        <f t="shared" si="13"/>
        <v>0</v>
      </c>
      <c r="M12" s="54">
        <f t="shared" si="14"/>
        <v>512208</v>
      </c>
      <c r="N12" s="54">
        <f t="shared" si="15"/>
        <v>512208</v>
      </c>
    </row>
    <row r="13" spans="1:14" s="25" customFormat="1" x14ac:dyDescent="0.3">
      <c r="A13" s="24" t="s">
        <v>22</v>
      </c>
      <c r="B13" s="58"/>
      <c r="C13" s="57"/>
      <c r="D13" s="57"/>
      <c r="E13" s="55"/>
      <c r="F13" s="54"/>
      <c r="G13" s="56"/>
      <c r="H13" s="56"/>
      <c r="I13" s="56"/>
      <c r="J13" s="56"/>
      <c r="K13" s="56"/>
      <c r="L13" s="58">
        <f>SUM(L9:L12)</f>
        <v>6373228</v>
      </c>
      <c r="M13" s="58">
        <f>SUM(M9:M12)</f>
        <v>12784850</v>
      </c>
      <c r="N13" s="58">
        <f>SUM(N9:N12)</f>
        <v>19158078</v>
      </c>
    </row>
    <row r="14" spans="1:14" x14ac:dyDescent="0.3">
      <c r="B14" s="50"/>
      <c r="C14" s="23"/>
      <c r="D14" s="23"/>
      <c r="E14" s="23"/>
      <c r="F14" s="27"/>
      <c r="G14" s="27"/>
      <c r="H14" s="27"/>
      <c r="I14" s="23"/>
      <c r="J14" s="28"/>
      <c r="K14" s="29"/>
      <c r="L14" s="61"/>
      <c r="M14" s="30"/>
      <c r="N14" s="1"/>
    </row>
    <row r="15" spans="1:14" x14ac:dyDescent="0.3">
      <c r="A15" s="69" t="s">
        <v>23</v>
      </c>
      <c r="B15" s="69"/>
      <c r="C15" s="23"/>
      <c r="D15" s="23"/>
      <c r="F15" s="30"/>
      <c r="G15" s="30"/>
      <c r="H15" s="1"/>
      <c r="I15" s="1"/>
      <c r="K15" s="1"/>
      <c r="M15" s="45"/>
      <c r="N15" s="1"/>
    </row>
    <row r="16" spans="1:14" x14ac:dyDescent="0.3">
      <c r="A16" s="11" t="s">
        <v>24</v>
      </c>
      <c r="B16" s="46">
        <v>0</v>
      </c>
      <c r="C16" s="23"/>
      <c r="D16" s="23"/>
      <c r="F16" s="30"/>
      <c r="G16" s="30"/>
      <c r="H16" s="1"/>
      <c r="I16" s="1"/>
      <c r="K16" s="1"/>
      <c r="M16" s="18"/>
      <c r="N16" s="1"/>
    </row>
    <row r="17" spans="1:14" x14ac:dyDescent="0.3">
      <c r="A17" s="12" t="s">
        <v>4</v>
      </c>
      <c r="B17" s="47">
        <v>0</v>
      </c>
      <c r="C17" s="23"/>
      <c r="D17" s="23"/>
      <c r="F17" s="30"/>
      <c r="G17" s="30"/>
      <c r="H17" s="1"/>
      <c r="I17" s="1"/>
      <c r="K17" s="1"/>
      <c r="M17" s="18"/>
      <c r="N17" s="1"/>
    </row>
    <row r="18" spans="1:14" x14ac:dyDescent="0.3">
      <c r="A18" s="12" t="s">
        <v>5</v>
      </c>
      <c r="B18" s="46">
        <f>ROUND((B16*B17),0)</f>
        <v>0</v>
      </c>
      <c r="C18" s="23"/>
      <c r="D18" s="23"/>
      <c r="F18" s="30"/>
      <c r="G18" s="30"/>
      <c r="H18" s="1"/>
      <c r="I18" s="1"/>
      <c r="K18" s="1"/>
      <c r="M18" s="1"/>
      <c r="N18" s="1"/>
    </row>
    <row r="19" spans="1:14" x14ac:dyDescent="0.3">
      <c r="A19" s="26"/>
      <c r="B19" s="59"/>
      <c r="C19" s="23"/>
      <c r="D19" s="23"/>
      <c r="F19" s="30"/>
      <c r="G19" s="30"/>
      <c r="H19" s="1"/>
      <c r="I19" s="1"/>
      <c r="K19" s="1"/>
      <c r="M19" s="1"/>
      <c r="N19" s="1"/>
    </row>
    <row r="20" spans="1:14" ht="16.5" customHeight="1" x14ac:dyDescent="0.3">
      <c r="A20" s="70" t="s">
        <v>12</v>
      </c>
      <c r="B20" s="71"/>
      <c r="C20" s="23"/>
      <c r="D20" s="27"/>
      <c r="F20" s="27"/>
      <c r="G20" s="1"/>
      <c r="H20" s="1"/>
      <c r="I20" s="1"/>
      <c r="K20" s="1"/>
      <c r="M20" s="1"/>
      <c r="N20" s="1"/>
    </row>
    <row r="21" spans="1:14" x14ac:dyDescent="0.3">
      <c r="A21" s="11" t="s">
        <v>8</v>
      </c>
      <c r="B21" s="46">
        <v>0</v>
      </c>
      <c r="C21" s="31"/>
      <c r="D21" s="3"/>
      <c r="G21" s="1"/>
      <c r="H21" s="1"/>
      <c r="I21" s="1"/>
      <c r="K21" s="1"/>
      <c r="M21" s="1"/>
      <c r="N21" s="1"/>
    </row>
    <row r="22" spans="1:14" x14ac:dyDescent="0.3">
      <c r="A22" s="12" t="s">
        <v>4</v>
      </c>
      <c r="B22" s="47">
        <v>0</v>
      </c>
      <c r="C22" s="16"/>
      <c r="D22" s="51"/>
      <c r="G22" s="1"/>
      <c r="H22" s="1"/>
      <c r="I22" s="1"/>
      <c r="K22" s="1"/>
      <c r="M22" s="1"/>
      <c r="N22" s="1"/>
    </row>
    <row r="23" spans="1:14" x14ac:dyDescent="0.3">
      <c r="A23" s="12" t="s">
        <v>5</v>
      </c>
      <c r="B23" s="46">
        <v>0</v>
      </c>
      <c r="C23" s="4"/>
      <c r="D23" s="3"/>
      <c r="G23" s="1"/>
      <c r="H23" s="1"/>
      <c r="I23" s="1"/>
      <c r="K23" s="1"/>
      <c r="M23" s="1"/>
      <c r="N23" s="1"/>
    </row>
    <row r="24" spans="1:14" x14ac:dyDescent="0.3">
      <c r="B24" s="51"/>
      <c r="C24" s="4"/>
      <c r="D24" s="4"/>
      <c r="F24" s="10"/>
      <c r="H24" s="6"/>
      <c r="I24" s="6"/>
      <c r="L24" s="10"/>
    </row>
    <row r="25" spans="1:14" x14ac:dyDescent="0.3">
      <c r="A25" s="72" t="s">
        <v>35</v>
      </c>
      <c r="B25" s="73"/>
      <c r="C25" s="10"/>
      <c r="D25" s="3"/>
      <c r="E25" s="6"/>
      <c r="F25" s="6"/>
      <c r="G25" s="1"/>
      <c r="I25" s="10"/>
      <c r="J25" s="3"/>
      <c r="L25" s="3"/>
      <c r="M25" s="1"/>
      <c r="N25" s="1"/>
    </row>
    <row r="26" spans="1:14" x14ac:dyDescent="0.3">
      <c r="A26" s="32" t="s">
        <v>10</v>
      </c>
      <c r="B26" s="46">
        <f>B4</f>
        <v>84770400</v>
      </c>
      <c r="C26" s="8"/>
      <c r="D26" s="8"/>
      <c r="E26" s="9"/>
      <c r="F26" s="9"/>
      <c r="G26" s="1"/>
      <c r="I26" s="7"/>
      <c r="J26" s="3"/>
      <c r="L26" s="3"/>
      <c r="M26" s="1"/>
      <c r="N26" s="1"/>
    </row>
    <row r="27" spans="1:14" x14ac:dyDescent="0.3">
      <c r="A27" s="32" t="s">
        <v>11</v>
      </c>
      <c r="B27" s="46">
        <f>M13</f>
        <v>12784850</v>
      </c>
      <c r="C27" s="8"/>
      <c r="D27" s="8"/>
      <c r="E27" s="9"/>
      <c r="F27" s="9"/>
      <c r="G27" s="1"/>
      <c r="I27" s="9"/>
      <c r="J27" s="3"/>
      <c r="L27" s="3"/>
      <c r="M27" s="1"/>
      <c r="N27" s="1"/>
    </row>
    <row r="28" spans="1:14" ht="33" x14ac:dyDescent="0.3">
      <c r="A28" s="32" t="s">
        <v>25</v>
      </c>
      <c r="B28" s="46">
        <f>B18</f>
        <v>0</v>
      </c>
      <c r="C28" s="8"/>
      <c r="D28" s="8"/>
      <c r="E28" s="9"/>
      <c r="F28" s="9"/>
      <c r="G28" s="1"/>
      <c r="I28" s="9"/>
      <c r="J28" s="3"/>
      <c r="L28" s="3"/>
      <c r="M28" s="1"/>
      <c r="N28" s="1"/>
    </row>
    <row r="29" spans="1:14" x14ac:dyDescent="0.3">
      <c r="A29" s="32" t="s">
        <v>9</v>
      </c>
      <c r="B29" s="46">
        <f>B23</f>
        <v>0</v>
      </c>
      <c r="C29" s="8"/>
      <c r="D29" s="8"/>
      <c r="E29" s="9"/>
      <c r="F29" s="9"/>
      <c r="G29" s="1"/>
      <c r="I29" s="9"/>
      <c r="J29" s="3"/>
      <c r="L29" s="3"/>
      <c r="M29" s="1"/>
      <c r="N29" s="1"/>
    </row>
    <row r="30" spans="1:14" ht="33" x14ac:dyDescent="0.3">
      <c r="A30" s="33" t="s">
        <v>30</v>
      </c>
      <c r="B30" s="52">
        <f>B26+B27+B28+B29</f>
        <v>97555250</v>
      </c>
      <c r="C30" s="7"/>
      <c r="D30" s="3"/>
      <c r="E30" s="3"/>
      <c r="G30" s="1"/>
      <c r="I30" s="1"/>
      <c r="J30" s="3"/>
      <c r="L30" s="3"/>
      <c r="M30" s="1"/>
      <c r="N30" s="1"/>
    </row>
    <row r="31" spans="1:14" x14ac:dyDescent="0.3">
      <c r="A31" s="33" t="s">
        <v>6</v>
      </c>
      <c r="B31" s="52">
        <f>ROUND(B30*0.85,0)</f>
        <v>82921963</v>
      </c>
      <c r="C31" s="7"/>
      <c r="D31" s="3"/>
      <c r="E31" s="14"/>
      <c r="F31" s="14"/>
      <c r="G31" s="1"/>
      <c r="I31" s="1"/>
      <c r="J31" s="3"/>
      <c r="L31" s="3"/>
      <c r="M31" s="1"/>
      <c r="N31" s="1"/>
    </row>
    <row r="32" spans="1:14" x14ac:dyDescent="0.3">
      <c r="A32" s="33" t="s">
        <v>7</v>
      </c>
      <c r="B32" s="52">
        <f>MROUND(B30*70%,1)</f>
        <v>68288675</v>
      </c>
      <c r="C32" s="7"/>
      <c r="D32" s="3"/>
      <c r="E32" s="14"/>
      <c r="F32" s="14"/>
      <c r="G32" s="1"/>
      <c r="I32" s="1"/>
      <c r="J32" s="3"/>
      <c r="L32" s="3"/>
      <c r="M32" s="1"/>
      <c r="N32" s="1"/>
    </row>
    <row r="33" spans="1:14" x14ac:dyDescent="0.3">
      <c r="A33" s="33" t="s">
        <v>26</v>
      </c>
      <c r="B33" s="52">
        <f>N13*0.85</f>
        <v>16284366.299999999</v>
      </c>
      <c r="C33" s="3"/>
      <c r="D33" s="3"/>
      <c r="E33" s="3"/>
      <c r="G33" s="1"/>
      <c r="I33" s="1"/>
      <c r="J33" s="3"/>
      <c r="L33" s="34"/>
      <c r="M33" s="1"/>
      <c r="N33" s="1"/>
    </row>
    <row r="34" spans="1:14" x14ac:dyDescent="0.3">
      <c r="A34" s="32" t="s">
        <v>27</v>
      </c>
      <c r="B34" s="52">
        <f>C4+M13</f>
        <v>24440780</v>
      </c>
      <c r="C34" s="3"/>
      <c r="D34" s="3"/>
      <c r="E34" s="3"/>
      <c r="G34" s="1"/>
      <c r="I34" s="1"/>
      <c r="J34" s="3"/>
      <c r="L34" s="34"/>
      <c r="M34" s="1"/>
      <c r="N34" s="1"/>
    </row>
    <row r="35" spans="1:14" x14ac:dyDescent="0.3">
      <c r="A35" s="1"/>
    </row>
    <row r="36" spans="1:14" x14ac:dyDescent="0.3">
      <c r="A36" s="1"/>
      <c r="L36" s="35"/>
    </row>
    <row r="37" spans="1:14" x14ac:dyDescent="0.3">
      <c r="A37" s="1"/>
      <c r="L37" s="35"/>
    </row>
    <row r="38" spans="1:14" x14ac:dyDescent="0.3">
      <c r="A38" s="1"/>
      <c r="L38" s="35"/>
    </row>
    <row r="39" spans="1:14" x14ac:dyDescent="0.3">
      <c r="A39" s="1"/>
      <c r="L39" s="35"/>
    </row>
    <row r="40" spans="1:14" x14ac:dyDescent="0.3">
      <c r="A40" s="1"/>
      <c r="L40" s="35"/>
    </row>
    <row r="41" spans="1:14" x14ac:dyDescent="0.3">
      <c r="A41" s="1"/>
      <c r="L41" s="35"/>
    </row>
    <row r="42" spans="1:14" x14ac:dyDescent="0.3">
      <c r="A42" s="1"/>
      <c r="L42" s="35"/>
    </row>
    <row r="43" spans="1:14" x14ac:dyDescent="0.3">
      <c r="A43" s="1"/>
    </row>
    <row r="44" spans="1:14" x14ac:dyDescent="0.3">
      <c r="A44" s="1"/>
    </row>
    <row r="45" spans="1:14" x14ac:dyDescent="0.3">
      <c r="A45" s="1"/>
      <c r="B45" s="45"/>
    </row>
    <row r="46" spans="1:14" x14ac:dyDescent="0.3">
      <c r="A46" s="1"/>
      <c r="B46" s="45"/>
    </row>
    <row r="47" spans="1:14" x14ac:dyDescent="0.3">
      <c r="A47" s="1"/>
      <c r="B47" s="45"/>
    </row>
    <row r="48" spans="1:14" x14ac:dyDescent="0.3">
      <c r="A48" s="1"/>
      <c r="B48" s="45"/>
    </row>
    <row r="49" spans="1:10" x14ac:dyDescent="0.3">
      <c r="A49" s="1"/>
      <c r="B49" s="45"/>
    </row>
    <row r="50" spans="1:10" x14ac:dyDescent="0.3">
      <c r="A50" s="1"/>
      <c r="B50" s="45"/>
    </row>
    <row r="51" spans="1:10" x14ac:dyDescent="0.3">
      <c r="A51" s="1"/>
      <c r="B51" s="45"/>
    </row>
    <row r="52" spans="1:10" x14ac:dyDescent="0.3">
      <c r="A52" s="1"/>
      <c r="B52" s="45"/>
    </row>
    <row r="53" spans="1:10" x14ac:dyDescent="0.3">
      <c r="A53" s="1"/>
      <c r="B53" s="45"/>
    </row>
    <row r="54" spans="1:10" x14ac:dyDescent="0.3">
      <c r="A54" s="1"/>
      <c r="B54" s="45"/>
      <c r="F54" s="36"/>
      <c r="G54" s="36"/>
      <c r="H54" s="36"/>
      <c r="I54" s="36"/>
      <c r="J54" s="5"/>
    </row>
    <row r="55" spans="1:10" x14ac:dyDescent="0.3">
      <c r="A55" s="1"/>
      <c r="B55" s="45"/>
      <c r="F55" s="34"/>
      <c r="G55" s="1"/>
      <c r="H55" s="34"/>
      <c r="I55" s="34"/>
    </row>
    <row r="56" spans="1:10" x14ac:dyDescent="0.3">
      <c r="A56" s="1"/>
      <c r="B56" s="45"/>
      <c r="F56" s="34"/>
      <c r="G56" s="34"/>
      <c r="H56" s="44"/>
      <c r="I56" s="44"/>
    </row>
    <row r="57" spans="1:10" x14ac:dyDescent="0.3">
      <c r="A57" s="1"/>
      <c r="B57" s="45"/>
      <c r="F57" s="34"/>
      <c r="G57" s="34"/>
      <c r="H57" s="34"/>
      <c r="I57" s="34"/>
    </row>
    <row r="58" spans="1:10" x14ac:dyDescent="0.3">
      <c r="A58" s="1"/>
      <c r="B58" s="45"/>
      <c r="F58" s="34"/>
      <c r="G58" s="37"/>
      <c r="H58" s="34"/>
      <c r="I58" s="34"/>
    </row>
    <row r="59" spans="1:10" x14ac:dyDescent="0.3">
      <c r="A59" s="1"/>
      <c r="B59" s="45"/>
      <c r="F59" s="34"/>
      <c r="G59" s="34"/>
      <c r="H59" s="34"/>
      <c r="I59" s="34"/>
    </row>
    <row r="60" spans="1:10" x14ac:dyDescent="0.3">
      <c r="A60" s="1"/>
      <c r="B60" s="45"/>
      <c r="F60" s="34"/>
      <c r="G60" s="34"/>
      <c r="H60" s="34"/>
      <c r="I60" s="34"/>
    </row>
    <row r="61" spans="1:10" x14ac:dyDescent="0.3">
      <c r="A61" s="1"/>
      <c r="B61" s="45"/>
      <c r="F61" s="34"/>
      <c r="G61" s="34"/>
      <c r="H61" s="34"/>
      <c r="I61" s="34"/>
    </row>
    <row r="62" spans="1:10" x14ac:dyDescent="0.3">
      <c r="A62" s="1"/>
      <c r="B62" s="45"/>
      <c r="F62" s="34"/>
      <c r="G62" s="34"/>
      <c r="H62" s="34"/>
      <c r="I62" s="34"/>
    </row>
    <row r="63" spans="1:10" x14ac:dyDescent="0.3">
      <c r="A63" s="1"/>
      <c r="B63" s="45"/>
      <c r="F63" s="34"/>
      <c r="G63" s="34"/>
      <c r="H63" s="34"/>
      <c r="I63" s="34"/>
    </row>
    <row r="64" spans="1:10" x14ac:dyDescent="0.3">
      <c r="A64" s="1"/>
      <c r="B64" s="45"/>
      <c r="F64" s="34"/>
      <c r="G64" s="34"/>
      <c r="H64" s="34"/>
      <c r="I64" s="34"/>
    </row>
    <row r="65" spans="1:6" x14ac:dyDescent="0.3">
      <c r="A65" s="1"/>
      <c r="B65" s="45"/>
    </row>
    <row r="66" spans="1:6" x14ac:dyDescent="0.3">
      <c r="A66" s="1"/>
      <c r="B66" s="45"/>
    </row>
    <row r="67" spans="1:6" x14ac:dyDescent="0.3">
      <c r="A67" s="1"/>
      <c r="B67" s="45"/>
    </row>
    <row r="68" spans="1:6" x14ac:dyDescent="0.3">
      <c r="A68" s="1"/>
      <c r="B68" s="45"/>
    </row>
    <row r="69" spans="1:6" x14ac:dyDescent="0.3">
      <c r="A69" s="1"/>
      <c r="B69" s="45"/>
    </row>
    <row r="70" spans="1:6" x14ac:dyDescent="0.3">
      <c r="A70" s="1"/>
      <c r="B70" s="45"/>
      <c r="F70" s="38"/>
    </row>
    <row r="71" spans="1:6" x14ac:dyDescent="0.3">
      <c r="A71" s="1"/>
      <c r="B71" s="45"/>
      <c r="F71" s="38"/>
    </row>
    <row r="72" spans="1:6" x14ac:dyDescent="0.3">
      <c r="A72" s="1"/>
      <c r="B72" s="45"/>
      <c r="F72" s="38"/>
    </row>
    <row r="73" spans="1:6" x14ac:dyDescent="0.3">
      <c r="A73" s="1"/>
      <c r="B73" s="45"/>
      <c r="F73" s="38"/>
    </row>
    <row r="74" spans="1:6" x14ac:dyDescent="0.3">
      <c r="A74" s="1"/>
      <c r="B74" s="45"/>
      <c r="F74" s="38"/>
    </row>
    <row r="75" spans="1:6" x14ac:dyDescent="0.3">
      <c r="A75" s="1"/>
      <c r="B75" s="45"/>
      <c r="F75" s="38"/>
    </row>
    <row r="76" spans="1:6" x14ac:dyDescent="0.3">
      <c r="A76" s="1"/>
      <c r="B76" s="45"/>
      <c r="F76" s="38"/>
    </row>
    <row r="77" spans="1:6" x14ac:dyDescent="0.3">
      <c r="A77" s="1"/>
      <c r="B77" s="45"/>
      <c r="F77" s="38"/>
    </row>
    <row r="78" spans="1:6" x14ac:dyDescent="0.3">
      <c r="A78" s="1"/>
      <c r="B78" s="45"/>
      <c r="F78" s="38"/>
    </row>
    <row r="79" spans="1:6" x14ac:dyDescent="0.3">
      <c r="A79" s="1"/>
      <c r="B79" s="45"/>
      <c r="F79" s="38"/>
    </row>
    <row r="80" spans="1:6" x14ac:dyDescent="0.3">
      <c r="A80" s="1"/>
      <c r="B80" s="45"/>
    </row>
    <row r="81" spans="1:2" x14ac:dyDescent="0.3">
      <c r="A81" s="1"/>
      <c r="B81" s="45"/>
    </row>
    <row r="82" spans="1:2" x14ac:dyDescent="0.3">
      <c r="A82" s="1"/>
      <c r="B82" s="45"/>
    </row>
    <row r="83" spans="1:2" x14ac:dyDescent="0.3">
      <c r="A83" s="1"/>
      <c r="B83" s="45"/>
    </row>
    <row r="84" spans="1:2" x14ac:dyDescent="0.3">
      <c r="A84" s="1"/>
      <c r="B84" s="45"/>
    </row>
    <row r="85" spans="1:2" x14ac:dyDescent="0.3">
      <c r="A85" s="1"/>
      <c r="B85" s="45"/>
    </row>
    <row r="86" spans="1:2" x14ac:dyDescent="0.3">
      <c r="A86" s="1"/>
      <c r="B86" s="45"/>
    </row>
    <row r="87" spans="1:2" x14ac:dyDescent="0.3">
      <c r="A87" s="1"/>
      <c r="B87" s="45"/>
    </row>
    <row r="88" spans="1:2" x14ac:dyDescent="0.3">
      <c r="A88" s="1"/>
      <c r="B88" s="45"/>
    </row>
    <row r="89" spans="1:2" x14ac:dyDescent="0.3">
      <c r="A89" s="1"/>
      <c r="B89" s="45"/>
    </row>
    <row r="90" spans="1:2" x14ac:dyDescent="0.3">
      <c r="A90" s="1"/>
      <c r="B90" s="45"/>
    </row>
    <row r="91" spans="1:2" x14ac:dyDescent="0.3">
      <c r="A91" s="1"/>
      <c r="B91" s="45"/>
    </row>
    <row r="92" spans="1:2" x14ac:dyDescent="0.3">
      <c r="A92" s="1"/>
      <c r="B92" s="45"/>
    </row>
    <row r="93" spans="1:2" x14ac:dyDescent="0.3">
      <c r="A93" s="1"/>
      <c r="B93" s="45"/>
    </row>
    <row r="94" spans="1:2" x14ac:dyDescent="0.3">
      <c r="A94" s="1"/>
      <c r="B94" s="45"/>
    </row>
    <row r="95" spans="1:2" x14ac:dyDescent="0.3">
      <c r="A95" s="1"/>
      <c r="B95" s="45"/>
    </row>
    <row r="96" spans="1:2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  <row r="169" spans="1:2" x14ac:dyDescent="0.3">
      <c r="A169" s="1"/>
      <c r="B169" s="45"/>
    </row>
    <row r="170" spans="1:2" x14ac:dyDescent="0.3">
      <c r="A170" s="1"/>
      <c r="B170" s="45"/>
    </row>
  </sheetData>
  <mergeCells count="3">
    <mergeCell ref="A15:B15"/>
    <mergeCell ref="A20:B20"/>
    <mergeCell ref="A25:B25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A31B-6581-4DF8-B927-7A01FE567B86}">
  <dimension ref="A1"/>
  <sheetViews>
    <sheetView workbookViewId="0">
      <selection activeCell="P24" sqref="P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D28-3502-4E2D-B7A8-40719BE328B3}">
  <dimension ref="B2:E21"/>
  <sheetViews>
    <sheetView workbookViewId="0">
      <selection activeCell="C19" sqref="C19"/>
    </sheetView>
  </sheetViews>
  <sheetFormatPr defaultRowHeight="15" x14ac:dyDescent="0.25"/>
  <cols>
    <col min="4" max="4" width="12.5703125" bestFit="1" customWidth="1"/>
  </cols>
  <sheetData>
    <row r="2" spans="2:5" x14ac:dyDescent="0.25">
      <c r="B2" s="67">
        <v>19.16</v>
      </c>
      <c r="C2">
        <v>47.25</v>
      </c>
    </row>
    <row r="3" spans="2:5" x14ac:dyDescent="0.25">
      <c r="B3" s="67">
        <v>19.16</v>
      </c>
      <c r="C3">
        <v>46.71</v>
      </c>
    </row>
    <row r="4" spans="2:5" x14ac:dyDescent="0.25">
      <c r="B4" s="67">
        <f>17.35+1.64</f>
        <v>18.990000000000002</v>
      </c>
      <c r="C4">
        <v>46.71</v>
      </c>
    </row>
    <row r="5" spans="2:5" x14ac:dyDescent="0.25">
      <c r="B5" s="67">
        <v>19.079999999999998</v>
      </c>
      <c r="C5">
        <v>46.71</v>
      </c>
    </row>
    <row r="6" spans="2:5" x14ac:dyDescent="0.25">
      <c r="B6" s="67">
        <v>19.11</v>
      </c>
      <c r="C6">
        <v>41.17</v>
      </c>
    </row>
    <row r="7" spans="2:5" x14ac:dyDescent="0.25">
      <c r="B7" s="67">
        <v>19.07</v>
      </c>
      <c r="C7">
        <v>40.450000000000003</v>
      </c>
    </row>
    <row r="8" spans="2:5" x14ac:dyDescent="0.25">
      <c r="B8" s="67">
        <v>19.190000000000001</v>
      </c>
      <c r="C8">
        <v>38.36</v>
      </c>
    </row>
    <row r="9" spans="2:5" x14ac:dyDescent="0.25">
      <c r="B9" s="67">
        <v>19.190000000000001</v>
      </c>
      <c r="C9">
        <v>37.36</v>
      </c>
    </row>
    <row r="10" spans="2:5" x14ac:dyDescent="0.25">
      <c r="B10" s="67">
        <v>19.03</v>
      </c>
      <c r="C10">
        <v>36.090000000000003</v>
      </c>
    </row>
    <row r="11" spans="2:5" x14ac:dyDescent="0.25">
      <c r="B11" s="67">
        <v>18.989999999999998</v>
      </c>
      <c r="C11">
        <v>34.340000000000003</v>
      </c>
    </row>
    <row r="12" spans="2:5" x14ac:dyDescent="0.25">
      <c r="B12">
        <f>24.58+8.804</f>
        <v>33.384</v>
      </c>
      <c r="C12">
        <f>14.34+4.88+11.61+9.68</f>
        <v>40.51</v>
      </c>
    </row>
    <row r="13" spans="2:5" x14ac:dyDescent="0.25">
      <c r="B13" s="68">
        <f>SUM(B2:B12)</f>
        <v>224.35399999999998</v>
      </c>
      <c r="C13">
        <f>SUM(C2:C12)</f>
        <v>455.66000000000008</v>
      </c>
    </row>
    <row r="14" spans="2:5" x14ac:dyDescent="0.25">
      <c r="B14">
        <v>15.62</v>
      </c>
      <c r="C14">
        <v>15.21</v>
      </c>
    </row>
    <row r="15" spans="2:5" x14ac:dyDescent="0.25">
      <c r="B15" s="67">
        <f>B13*B14</f>
        <v>3504.4094799999998</v>
      </c>
      <c r="C15" s="67">
        <f>B13*C14</f>
        <v>3412.42434</v>
      </c>
      <c r="D15" s="67">
        <f>C14*C13</f>
        <v>6930.5886000000019</v>
      </c>
      <c r="E15" s="67">
        <f>C13*B14</f>
        <v>7117.409200000001</v>
      </c>
    </row>
    <row r="16" spans="2:5" x14ac:dyDescent="0.25">
      <c r="B16" s="67">
        <f>B15/10.764</f>
        <v>325.56758454106279</v>
      </c>
      <c r="C16" s="67">
        <f>C15/10.764</f>
        <v>317.02195652173913</v>
      </c>
      <c r="D16" s="67">
        <f>D15/10.764</f>
        <v>643.86739130434808</v>
      </c>
      <c r="E16" s="67">
        <f>E15/10.764</f>
        <v>661.22344853214429</v>
      </c>
    </row>
    <row r="18" spans="2:4" x14ac:dyDescent="0.25">
      <c r="B18">
        <v>15.35</v>
      </c>
      <c r="C18">
        <f>62.09+15.68+15.62+15.21</f>
        <v>108.60000000000002</v>
      </c>
      <c r="D18" s="67">
        <f>B18*C18</f>
        <v>1667.0100000000002</v>
      </c>
    </row>
    <row r="19" spans="2:4" x14ac:dyDescent="0.25">
      <c r="D19" s="67">
        <f>D18/10.764</f>
        <v>154.86900780379045</v>
      </c>
    </row>
    <row r="20" spans="2:4" x14ac:dyDescent="0.25">
      <c r="D20" s="67">
        <f>D15+E15+D18</f>
        <v>15715.007800000003</v>
      </c>
    </row>
    <row r="21" spans="2:4" x14ac:dyDescent="0.25">
      <c r="D21" s="67">
        <f>D20*300</f>
        <v>4714502.3400000008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49EF-312C-4EC0-BE63-3EECA7B209A2}">
  <dimension ref="A1:N167"/>
  <sheetViews>
    <sheetView zoomScaleNormal="100" workbookViewId="0">
      <pane xSplit="2" ySplit="7" topLeftCell="C18" activePane="bottomRight" state="frozen"/>
      <selection pane="topRight" activeCell="C1" sqref="C1"/>
      <selection pane="bottomLeft" activeCell="A7" sqref="A7"/>
      <selection pane="bottomRight" activeCell="C31" sqref="C31"/>
    </sheetView>
  </sheetViews>
  <sheetFormatPr defaultColWidth="12.5703125" defaultRowHeight="16.5" x14ac:dyDescent="0.3"/>
  <cols>
    <col min="1" max="1" width="20.5703125" style="15" customWidth="1"/>
    <col min="2" max="2" width="14.7109375" style="53" bestFit="1" customWidth="1"/>
    <col min="3" max="3" width="14.140625" style="1" bestFit="1" customWidth="1"/>
    <col min="4" max="4" width="11.85546875" style="1" bestFit="1" customWidth="1"/>
    <col min="5" max="5" width="8.140625" style="1" bestFit="1" customWidth="1"/>
    <col min="6" max="6" width="10.7109375" style="3" bestFit="1" customWidth="1"/>
    <col min="7" max="7" width="7.28515625" style="3" bestFit="1" customWidth="1"/>
    <col min="8" max="8" width="9" style="3" hidden="1" customWidth="1"/>
    <col min="9" max="9" width="13.85546875" style="3" hidden="1" customWidth="1"/>
    <col min="10" max="10" width="8.85546875" style="1" hidden="1" customWidth="1"/>
    <col min="11" max="11" width="14" style="3" bestFit="1" customWidth="1"/>
    <col min="12" max="12" width="13.85546875" style="1" hidden="1" customWidth="1"/>
    <col min="13" max="14" width="14.85546875" style="3" bestFit="1" customWidth="1"/>
    <col min="15" max="16384" width="12.5703125" style="1"/>
  </cols>
  <sheetData>
    <row r="1" spans="1:14" x14ac:dyDescent="0.3">
      <c r="A1" s="5" t="s">
        <v>10</v>
      </c>
      <c r="B1" s="45"/>
    </row>
    <row r="2" spans="1:14" x14ac:dyDescent="0.3">
      <c r="A2" s="11" t="s">
        <v>8</v>
      </c>
      <c r="B2" s="13">
        <v>2119.2600000000002</v>
      </c>
      <c r="C2" s="39" t="s">
        <v>32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47">
        <v>38000</v>
      </c>
      <c r="C3" s="13">
        <v>5500</v>
      </c>
      <c r="E3" s="17"/>
      <c r="F3" s="18"/>
      <c r="G3" s="1"/>
      <c r="J3" s="3"/>
      <c r="L3" s="3"/>
      <c r="M3" s="1"/>
      <c r="N3" s="1"/>
    </row>
    <row r="4" spans="1:14" x14ac:dyDescent="0.3">
      <c r="A4" s="40" t="s">
        <v>15</v>
      </c>
      <c r="B4" s="46">
        <f>ROUND((B2*B3),0)</f>
        <v>80531880</v>
      </c>
      <c r="C4" s="13">
        <f>C3*B2</f>
        <v>11655930.000000002</v>
      </c>
      <c r="E4" s="17"/>
      <c r="F4" s="19"/>
      <c r="G4" s="1"/>
      <c r="J4" s="3"/>
      <c r="L4" s="3"/>
      <c r="M4" s="1"/>
      <c r="N4" s="1"/>
    </row>
    <row r="5" spans="1:14" x14ac:dyDescent="0.3">
      <c r="A5" s="41"/>
      <c r="B5" s="48"/>
      <c r="C5" s="42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5"/>
      <c r="D6" s="16"/>
    </row>
    <row r="7" spans="1:14" s="65" customFormat="1" ht="55.5" customHeight="1" x14ac:dyDescent="0.25">
      <c r="A7" s="63" t="s">
        <v>34</v>
      </c>
      <c r="B7" s="64" t="s">
        <v>29</v>
      </c>
      <c r="C7" s="63" t="s">
        <v>33</v>
      </c>
      <c r="D7" s="63" t="s">
        <v>0</v>
      </c>
      <c r="E7" s="63" t="s">
        <v>1</v>
      </c>
      <c r="F7" s="63" t="s">
        <v>16</v>
      </c>
      <c r="G7" s="63" t="s">
        <v>17</v>
      </c>
      <c r="H7" s="63" t="s">
        <v>18</v>
      </c>
      <c r="I7" s="63" t="s">
        <v>2</v>
      </c>
      <c r="J7" s="63" t="s">
        <v>3</v>
      </c>
      <c r="K7" s="63" t="s">
        <v>13</v>
      </c>
      <c r="L7" s="63" t="s">
        <v>19</v>
      </c>
      <c r="M7" s="63" t="s">
        <v>14</v>
      </c>
      <c r="N7" s="63" t="s">
        <v>20</v>
      </c>
    </row>
    <row r="8" spans="1:14" s="21" customFormat="1" ht="16.5" customHeight="1" x14ac:dyDescent="0.2">
      <c r="A8" s="20"/>
      <c r="B8" s="49" t="s">
        <v>28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</row>
    <row r="9" spans="1:14" s="21" customFormat="1" x14ac:dyDescent="0.3">
      <c r="A9" s="62" t="s">
        <v>31</v>
      </c>
      <c r="B9" s="60">
        <v>976.74</v>
      </c>
      <c r="C9" s="66">
        <v>1994</v>
      </c>
      <c r="D9" s="22">
        <v>2024</v>
      </c>
      <c r="E9" s="54">
        <v>60</v>
      </c>
      <c r="F9" s="54">
        <v>15000</v>
      </c>
      <c r="G9" s="54">
        <f t="shared" ref="G9" si="0">D9-C9</f>
        <v>30</v>
      </c>
      <c r="H9" s="54">
        <f t="shared" ref="H9" si="1">E9-G9</f>
        <v>30</v>
      </c>
      <c r="I9" s="54">
        <f t="shared" ref="I9" si="2">IF(G9&gt;=5,90*G9/E9,0)</f>
        <v>45</v>
      </c>
      <c r="J9" s="54">
        <f t="shared" ref="J9" si="3">F9/100*I9</f>
        <v>6750</v>
      </c>
      <c r="K9" s="54">
        <f t="shared" ref="K9" si="4">ROUND((F9-J9),0)</f>
        <v>8250</v>
      </c>
      <c r="L9" s="54">
        <f t="shared" ref="L9" si="5">N9-M9</f>
        <v>6592995</v>
      </c>
      <c r="M9" s="54">
        <f t="shared" ref="M9" si="6">ROUND(K9*B9,0)</f>
        <v>8058105</v>
      </c>
      <c r="N9" s="54">
        <f t="shared" ref="N9" si="7">ROUND(F9*B9,0)</f>
        <v>14651100</v>
      </c>
    </row>
    <row r="10" spans="1:14" s="25" customFormat="1" x14ac:dyDescent="0.3">
      <c r="A10" s="24" t="s">
        <v>22</v>
      </c>
      <c r="B10" s="58"/>
      <c r="C10" s="57"/>
      <c r="D10" s="57"/>
      <c r="E10" s="55"/>
      <c r="F10" s="54"/>
      <c r="G10" s="56"/>
      <c r="H10" s="56"/>
      <c r="I10" s="56"/>
      <c r="J10" s="56"/>
      <c r="K10" s="56"/>
      <c r="L10" s="58">
        <f>SUM(L9:L9)</f>
        <v>6592995</v>
      </c>
      <c r="M10" s="58">
        <f>SUM(M9:M9)</f>
        <v>8058105</v>
      </c>
      <c r="N10" s="58">
        <f>SUM(N9:N9)</f>
        <v>14651100</v>
      </c>
    </row>
    <row r="11" spans="1:14" x14ac:dyDescent="0.3">
      <c r="B11" s="50"/>
      <c r="C11" s="23"/>
      <c r="D11" s="23"/>
      <c r="E11" s="23"/>
      <c r="F11" s="27"/>
      <c r="G11" s="27"/>
      <c r="H11" s="27"/>
      <c r="I11" s="23"/>
      <c r="J11" s="28"/>
      <c r="K11" s="29"/>
      <c r="L11" s="61"/>
      <c r="M11" s="30"/>
      <c r="N11" s="1"/>
    </row>
    <row r="12" spans="1:14" x14ac:dyDescent="0.3">
      <c r="A12" s="69" t="s">
        <v>23</v>
      </c>
      <c r="B12" s="69"/>
      <c r="C12" s="23"/>
      <c r="D12" s="23"/>
      <c r="F12" s="30"/>
      <c r="G12" s="30"/>
      <c r="H12" s="1"/>
      <c r="I12" s="1"/>
      <c r="K12" s="1"/>
      <c r="M12" s="45"/>
      <c r="N12" s="1"/>
    </row>
    <row r="13" spans="1:14" x14ac:dyDescent="0.3">
      <c r="A13" s="11" t="s">
        <v>24</v>
      </c>
      <c r="B13" s="46">
        <v>0</v>
      </c>
      <c r="C13" s="23"/>
      <c r="D13" s="23"/>
      <c r="F13" s="30"/>
      <c r="G13" s="30"/>
      <c r="H13" s="1"/>
      <c r="I13" s="1"/>
      <c r="K13" s="1"/>
      <c r="M13" s="18"/>
      <c r="N13" s="1"/>
    </row>
    <row r="14" spans="1:14" x14ac:dyDescent="0.3">
      <c r="A14" s="12" t="s">
        <v>4</v>
      </c>
      <c r="B14" s="47">
        <v>0</v>
      </c>
      <c r="C14" s="23"/>
      <c r="D14" s="23"/>
      <c r="F14" s="30"/>
      <c r="G14" s="30"/>
      <c r="H14" s="1"/>
      <c r="I14" s="1"/>
      <c r="K14" s="1"/>
      <c r="M14" s="18"/>
      <c r="N14" s="1"/>
    </row>
    <row r="15" spans="1:14" x14ac:dyDescent="0.3">
      <c r="A15" s="12" t="s">
        <v>5</v>
      </c>
      <c r="B15" s="46">
        <f>ROUND((B13*B14),0)</f>
        <v>0</v>
      </c>
      <c r="C15" s="23"/>
      <c r="D15" s="23"/>
      <c r="F15" s="30"/>
      <c r="G15" s="30"/>
      <c r="H15" s="1"/>
      <c r="I15" s="1"/>
      <c r="K15" s="1"/>
      <c r="M15" s="1"/>
      <c r="N15" s="1"/>
    </row>
    <row r="16" spans="1:14" x14ac:dyDescent="0.3">
      <c r="A16" s="26"/>
      <c r="B16" s="59"/>
      <c r="C16" s="23"/>
      <c r="D16" s="23"/>
      <c r="F16" s="30"/>
      <c r="G16" s="30"/>
      <c r="H16" s="1"/>
      <c r="I16" s="1"/>
      <c r="K16" s="1"/>
      <c r="M16" s="1"/>
      <c r="N16" s="1"/>
    </row>
    <row r="17" spans="1:14" ht="16.5" customHeight="1" x14ac:dyDescent="0.3">
      <c r="A17" s="70" t="s">
        <v>12</v>
      </c>
      <c r="B17" s="71"/>
      <c r="C17" s="23"/>
      <c r="D17" s="27"/>
      <c r="F17" s="27"/>
      <c r="G17" s="1"/>
      <c r="H17" s="1"/>
      <c r="I17" s="1"/>
      <c r="K17" s="1"/>
      <c r="M17" s="1"/>
      <c r="N17" s="1"/>
    </row>
    <row r="18" spans="1:14" x14ac:dyDescent="0.3">
      <c r="A18" s="11" t="s">
        <v>8</v>
      </c>
      <c r="B18" s="46">
        <v>0</v>
      </c>
      <c r="C18" s="31"/>
      <c r="D18" s="3"/>
      <c r="G18" s="1"/>
      <c r="H18" s="1"/>
      <c r="I18" s="1"/>
      <c r="K18" s="1"/>
      <c r="M18" s="1"/>
      <c r="N18" s="1"/>
    </row>
    <row r="19" spans="1:14" x14ac:dyDescent="0.3">
      <c r="A19" s="12" t="s">
        <v>4</v>
      </c>
      <c r="B19" s="47">
        <v>0</v>
      </c>
      <c r="C19" s="16"/>
      <c r="D19" s="51"/>
      <c r="G19" s="1"/>
      <c r="H19" s="1"/>
      <c r="I19" s="1"/>
      <c r="K19" s="1"/>
      <c r="M19" s="1"/>
      <c r="N19" s="1"/>
    </row>
    <row r="20" spans="1:14" x14ac:dyDescent="0.3">
      <c r="A20" s="12" t="s">
        <v>5</v>
      </c>
      <c r="B20" s="46">
        <v>5000000</v>
      </c>
      <c r="C20" s="4"/>
      <c r="D20" s="3"/>
      <c r="G20" s="1"/>
      <c r="H20" s="1"/>
      <c r="I20" s="1"/>
      <c r="K20" s="1"/>
      <c r="M20" s="1"/>
      <c r="N20" s="1"/>
    </row>
    <row r="21" spans="1:14" x14ac:dyDescent="0.3">
      <c r="B21" s="51"/>
      <c r="C21" s="4"/>
      <c r="D21" s="4"/>
      <c r="F21" s="10"/>
      <c r="H21" s="6"/>
      <c r="I21" s="6"/>
      <c r="L21" s="10"/>
    </row>
    <row r="22" spans="1:14" x14ac:dyDescent="0.3">
      <c r="A22" s="72" t="s">
        <v>35</v>
      </c>
      <c r="B22" s="73"/>
      <c r="C22" s="10"/>
      <c r="D22" s="3"/>
      <c r="E22" s="6"/>
      <c r="F22" s="6"/>
      <c r="G22" s="1"/>
      <c r="I22" s="10"/>
      <c r="J22" s="3"/>
      <c r="L22" s="3"/>
      <c r="M22" s="1"/>
      <c r="N22" s="1"/>
    </row>
    <row r="23" spans="1:14" x14ac:dyDescent="0.3">
      <c r="A23" s="32" t="s">
        <v>10</v>
      </c>
      <c r="B23" s="46">
        <f>B4</f>
        <v>80531880</v>
      </c>
      <c r="C23" s="8"/>
      <c r="D23" s="8"/>
      <c r="E23" s="9"/>
      <c r="F23" s="9"/>
      <c r="G23" s="1"/>
      <c r="I23" s="7"/>
      <c r="J23" s="3"/>
      <c r="L23" s="3"/>
      <c r="M23" s="1"/>
      <c r="N23" s="1"/>
    </row>
    <row r="24" spans="1:14" x14ac:dyDescent="0.3">
      <c r="A24" s="32" t="s">
        <v>11</v>
      </c>
      <c r="B24" s="46">
        <f>M10</f>
        <v>8058105</v>
      </c>
      <c r="C24" s="8"/>
      <c r="D24" s="8"/>
      <c r="E24" s="9"/>
      <c r="F24" s="9"/>
      <c r="G24" s="1"/>
      <c r="I24" s="9"/>
      <c r="J24" s="3"/>
      <c r="L24" s="3"/>
      <c r="M24" s="1"/>
      <c r="N24" s="1"/>
    </row>
    <row r="25" spans="1:14" ht="33" x14ac:dyDescent="0.3">
      <c r="A25" s="32" t="s">
        <v>25</v>
      </c>
      <c r="B25" s="46">
        <f>B15</f>
        <v>0</v>
      </c>
      <c r="C25" s="8"/>
      <c r="D25" s="8"/>
      <c r="E25" s="9"/>
      <c r="F25" s="9"/>
      <c r="G25" s="1"/>
      <c r="I25" s="9"/>
      <c r="J25" s="3"/>
      <c r="L25" s="3"/>
      <c r="M25" s="1"/>
      <c r="N25" s="1"/>
    </row>
    <row r="26" spans="1:14" x14ac:dyDescent="0.3">
      <c r="A26" s="32" t="s">
        <v>9</v>
      </c>
      <c r="B26" s="46">
        <f>B20</f>
        <v>5000000</v>
      </c>
      <c r="C26" s="8"/>
      <c r="D26" s="8"/>
      <c r="E26" s="9"/>
      <c r="F26" s="9"/>
      <c r="G26" s="1"/>
      <c r="I26" s="9"/>
      <c r="J26" s="3"/>
      <c r="L26" s="3"/>
      <c r="M26" s="1"/>
      <c r="N26" s="1"/>
    </row>
    <row r="27" spans="1:14" ht="33" x14ac:dyDescent="0.3">
      <c r="A27" s="33" t="s">
        <v>30</v>
      </c>
      <c r="B27" s="52">
        <f>B23+B24+B25+B26</f>
        <v>93589985</v>
      </c>
      <c r="C27" s="7"/>
      <c r="D27" s="3"/>
      <c r="E27" s="3"/>
      <c r="G27" s="1"/>
      <c r="I27" s="1"/>
      <c r="J27" s="3"/>
      <c r="L27" s="3"/>
      <c r="M27" s="1"/>
      <c r="N27" s="1"/>
    </row>
    <row r="28" spans="1:14" x14ac:dyDescent="0.3">
      <c r="A28" s="33" t="s">
        <v>6</v>
      </c>
      <c r="B28" s="52">
        <f>ROUND(B27*0.85,0)</f>
        <v>79551487</v>
      </c>
      <c r="C28" s="7"/>
      <c r="D28" s="3"/>
      <c r="E28" s="14"/>
      <c r="F28" s="14"/>
      <c r="G28" s="1"/>
      <c r="I28" s="1"/>
      <c r="J28" s="3"/>
      <c r="L28" s="3"/>
      <c r="M28" s="1"/>
      <c r="N28" s="1"/>
    </row>
    <row r="29" spans="1:14" x14ac:dyDescent="0.3">
      <c r="A29" s="33" t="s">
        <v>7</v>
      </c>
      <c r="B29" s="52">
        <f>MROUND(B27*70%,1)</f>
        <v>65512989</v>
      </c>
      <c r="C29" s="7"/>
      <c r="D29" s="3"/>
      <c r="E29" s="14"/>
      <c r="F29" s="14"/>
      <c r="G29" s="1"/>
      <c r="I29" s="1"/>
      <c r="J29" s="3"/>
      <c r="L29" s="3"/>
      <c r="M29" s="1"/>
      <c r="N29" s="1"/>
    </row>
    <row r="30" spans="1:14" x14ac:dyDescent="0.3">
      <c r="A30" s="33" t="s">
        <v>26</v>
      </c>
      <c r="B30" s="52">
        <f>N10*0.85</f>
        <v>12453435</v>
      </c>
      <c r="C30" s="3"/>
      <c r="D30" s="3"/>
      <c r="E30" s="3"/>
      <c r="G30" s="1"/>
      <c r="I30" s="1"/>
      <c r="J30" s="3"/>
      <c r="L30" s="34"/>
      <c r="M30" s="1"/>
      <c r="N30" s="1"/>
    </row>
    <row r="31" spans="1:14" x14ac:dyDescent="0.3">
      <c r="A31" s="32" t="s">
        <v>27</v>
      </c>
      <c r="B31" s="52">
        <f>C4+M10</f>
        <v>19714035</v>
      </c>
      <c r="C31" s="3"/>
      <c r="D31" s="3"/>
      <c r="E31" s="3"/>
      <c r="G31" s="1"/>
      <c r="I31" s="1"/>
      <c r="J31" s="3"/>
      <c r="L31" s="34"/>
      <c r="M31" s="1"/>
      <c r="N31" s="1"/>
    </row>
    <row r="32" spans="1:14" x14ac:dyDescent="0.3">
      <c r="A32" s="1"/>
    </row>
    <row r="33" spans="1:12" x14ac:dyDescent="0.3">
      <c r="A33" s="1"/>
      <c r="L33" s="35"/>
    </row>
    <row r="34" spans="1:12" x14ac:dyDescent="0.3">
      <c r="A34" s="1"/>
      <c r="L34" s="35"/>
    </row>
    <row r="35" spans="1:12" x14ac:dyDescent="0.3">
      <c r="A35" s="1"/>
      <c r="L35" s="35"/>
    </row>
    <row r="36" spans="1:12" x14ac:dyDescent="0.3">
      <c r="A36" s="1"/>
      <c r="L36" s="35"/>
    </row>
    <row r="37" spans="1:12" x14ac:dyDescent="0.3">
      <c r="A37" s="1"/>
      <c r="L37" s="35"/>
    </row>
    <row r="38" spans="1:12" x14ac:dyDescent="0.3">
      <c r="A38" s="1"/>
      <c r="F38" s="3">
        <v>16</v>
      </c>
      <c r="L38" s="35"/>
    </row>
    <row r="39" spans="1:12" x14ac:dyDescent="0.3">
      <c r="A39" s="1"/>
      <c r="L39" s="35"/>
    </row>
    <row r="40" spans="1:12" x14ac:dyDescent="0.3">
      <c r="A40" s="1"/>
    </row>
    <row r="41" spans="1:12" x14ac:dyDescent="0.3">
      <c r="A41" s="1"/>
    </row>
    <row r="42" spans="1:12" x14ac:dyDescent="0.3">
      <c r="A42" s="1"/>
      <c r="B42" s="45"/>
    </row>
    <row r="43" spans="1:12" x14ac:dyDescent="0.3">
      <c r="A43" s="1"/>
      <c r="B43" s="45"/>
    </row>
    <row r="44" spans="1:12" x14ac:dyDescent="0.3">
      <c r="A44" s="1"/>
      <c r="B44" s="45"/>
    </row>
    <row r="45" spans="1:12" x14ac:dyDescent="0.3">
      <c r="A45" s="1"/>
      <c r="B45" s="45"/>
    </row>
    <row r="46" spans="1:12" s="3" customFormat="1" x14ac:dyDescent="0.3">
      <c r="A46" s="1"/>
      <c r="B46" s="45"/>
      <c r="C46" s="1"/>
      <c r="D46" s="1"/>
      <c r="E46" s="1"/>
      <c r="J46" s="1"/>
      <c r="L46" s="1"/>
    </row>
    <row r="47" spans="1:12" s="3" customFormat="1" x14ac:dyDescent="0.3">
      <c r="A47" s="1"/>
      <c r="B47" s="45"/>
      <c r="C47" s="1"/>
      <c r="D47" s="1"/>
      <c r="E47" s="1"/>
      <c r="J47" s="1"/>
      <c r="L47" s="1"/>
    </row>
    <row r="48" spans="1:12" s="3" customFormat="1" x14ac:dyDescent="0.3">
      <c r="A48" s="1"/>
      <c r="B48" s="45"/>
      <c r="C48" s="1"/>
      <c r="D48" s="1"/>
      <c r="E48" s="1"/>
      <c r="J48" s="1"/>
      <c r="L48" s="1"/>
    </row>
    <row r="49" spans="1:12" s="3" customFormat="1" x14ac:dyDescent="0.3">
      <c r="A49" s="1"/>
      <c r="B49" s="45"/>
      <c r="C49" s="1"/>
      <c r="D49" s="1"/>
      <c r="E49" s="1"/>
      <c r="J49" s="1"/>
      <c r="L49" s="1"/>
    </row>
    <row r="50" spans="1:12" s="3" customFormat="1" x14ac:dyDescent="0.3">
      <c r="A50" s="1"/>
      <c r="B50" s="45"/>
      <c r="C50" s="1"/>
      <c r="D50" s="1"/>
      <c r="E50" s="1"/>
      <c r="J50" s="1"/>
      <c r="L50" s="1"/>
    </row>
    <row r="51" spans="1:12" s="3" customFormat="1" x14ac:dyDescent="0.3">
      <c r="A51" s="1"/>
      <c r="B51" s="45"/>
      <c r="C51" s="1"/>
      <c r="D51" s="1"/>
      <c r="E51" s="1"/>
      <c r="F51" s="36"/>
      <c r="G51" s="36"/>
      <c r="H51" s="36"/>
      <c r="I51" s="36"/>
      <c r="J51" s="5"/>
      <c r="L51" s="1"/>
    </row>
    <row r="52" spans="1:12" s="3" customFormat="1" x14ac:dyDescent="0.3">
      <c r="A52" s="1"/>
      <c r="B52" s="45"/>
      <c r="C52" s="1"/>
      <c r="D52" s="1"/>
      <c r="E52" s="1"/>
      <c r="F52" s="34"/>
      <c r="G52" s="1"/>
      <c r="H52" s="34"/>
      <c r="I52" s="34"/>
      <c r="J52" s="1"/>
      <c r="L52" s="1"/>
    </row>
    <row r="53" spans="1:12" s="3" customFormat="1" x14ac:dyDescent="0.3">
      <c r="A53" s="1"/>
      <c r="B53" s="45"/>
      <c r="C53" s="1"/>
      <c r="D53" s="1"/>
      <c r="E53" s="1"/>
      <c r="F53" s="34"/>
      <c r="G53" s="34"/>
      <c r="H53" s="44"/>
      <c r="I53" s="44"/>
      <c r="J53" s="1"/>
      <c r="L53" s="1"/>
    </row>
    <row r="54" spans="1:12" s="3" customFormat="1" x14ac:dyDescent="0.3">
      <c r="A54" s="1"/>
      <c r="B54" s="45"/>
      <c r="C54" s="1"/>
      <c r="D54" s="1"/>
      <c r="E54" s="1"/>
      <c r="F54" s="34"/>
      <c r="G54" s="34"/>
      <c r="H54" s="34"/>
      <c r="I54" s="34"/>
      <c r="J54" s="1"/>
      <c r="L54" s="1"/>
    </row>
    <row r="55" spans="1:12" s="3" customFormat="1" x14ac:dyDescent="0.3">
      <c r="A55" s="1"/>
      <c r="B55" s="45"/>
      <c r="C55" s="1"/>
      <c r="D55" s="1"/>
      <c r="E55" s="1"/>
      <c r="F55" s="34"/>
      <c r="G55" s="37"/>
      <c r="H55" s="34"/>
      <c r="I55" s="34"/>
      <c r="J55" s="1"/>
      <c r="L55" s="1"/>
    </row>
    <row r="56" spans="1:12" s="3" customFormat="1" x14ac:dyDescent="0.3">
      <c r="A56" s="1"/>
      <c r="B56" s="45"/>
      <c r="C56" s="1"/>
      <c r="D56" s="1"/>
      <c r="E56" s="1"/>
      <c r="F56" s="34"/>
      <c r="G56" s="34"/>
      <c r="H56" s="34"/>
      <c r="I56" s="34"/>
      <c r="J56" s="1"/>
      <c r="L56" s="1"/>
    </row>
    <row r="57" spans="1:12" s="3" customFormat="1" x14ac:dyDescent="0.3">
      <c r="A57" s="1"/>
      <c r="B57" s="45"/>
      <c r="C57" s="1"/>
      <c r="D57" s="1"/>
      <c r="E57" s="1"/>
      <c r="F57" s="34"/>
      <c r="G57" s="34"/>
      <c r="H57" s="34"/>
      <c r="I57" s="34"/>
      <c r="J57" s="1"/>
      <c r="L57" s="1"/>
    </row>
    <row r="58" spans="1:12" s="3" customFormat="1" x14ac:dyDescent="0.3">
      <c r="A58" s="1"/>
      <c r="B58" s="45"/>
      <c r="C58" s="1"/>
      <c r="D58" s="1"/>
      <c r="E58" s="1"/>
      <c r="F58" s="34"/>
      <c r="G58" s="34"/>
      <c r="H58" s="34"/>
      <c r="I58" s="34"/>
      <c r="J58" s="1"/>
      <c r="L58" s="1"/>
    </row>
    <row r="59" spans="1:12" s="3" customFormat="1" x14ac:dyDescent="0.3">
      <c r="A59" s="1"/>
      <c r="B59" s="45"/>
      <c r="C59" s="1"/>
      <c r="D59" s="1"/>
      <c r="E59" s="1"/>
      <c r="F59" s="34"/>
      <c r="G59" s="34"/>
      <c r="H59" s="34"/>
      <c r="I59" s="34"/>
      <c r="J59" s="1"/>
      <c r="L59" s="1"/>
    </row>
    <row r="60" spans="1:12" s="3" customFormat="1" x14ac:dyDescent="0.3">
      <c r="A60" s="1"/>
      <c r="B60" s="45"/>
      <c r="C60" s="1"/>
      <c r="D60" s="1"/>
      <c r="E60" s="1"/>
      <c r="F60" s="34"/>
      <c r="G60" s="34"/>
      <c r="H60" s="34"/>
      <c r="I60" s="34"/>
      <c r="J60" s="1"/>
      <c r="L60" s="1"/>
    </row>
    <row r="61" spans="1:12" s="3" customFormat="1" x14ac:dyDescent="0.3">
      <c r="A61" s="1"/>
      <c r="B61" s="45"/>
      <c r="C61" s="1"/>
      <c r="D61" s="1"/>
      <c r="E61" s="1"/>
      <c r="F61" s="34"/>
      <c r="G61" s="34"/>
      <c r="H61" s="34"/>
      <c r="I61" s="34"/>
      <c r="J61" s="1"/>
      <c r="L61" s="1"/>
    </row>
    <row r="62" spans="1:12" s="3" customFormat="1" x14ac:dyDescent="0.3">
      <c r="A62" s="1"/>
      <c r="B62" s="45"/>
      <c r="C62" s="1"/>
      <c r="D62" s="1"/>
      <c r="E62" s="1"/>
      <c r="J62" s="1"/>
      <c r="L62" s="1"/>
    </row>
    <row r="63" spans="1:12" s="3" customFormat="1" x14ac:dyDescent="0.3">
      <c r="A63" s="1"/>
      <c r="B63" s="45"/>
      <c r="C63" s="1"/>
      <c r="D63" s="1"/>
      <c r="E63" s="1"/>
      <c r="J63" s="1"/>
      <c r="L63" s="1"/>
    </row>
    <row r="64" spans="1:12" s="3" customFormat="1" x14ac:dyDescent="0.3">
      <c r="A64" s="1"/>
      <c r="B64" s="45"/>
      <c r="C64" s="1"/>
      <c r="D64" s="1"/>
      <c r="E64" s="1"/>
      <c r="J64" s="1"/>
      <c r="L64" s="1"/>
    </row>
    <row r="65" spans="1:12" s="3" customFormat="1" x14ac:dyDescent="0.3">
      <c r="A65" s="1"/>
      <c r="B65" s="45"/>
      <c r="C65" s="1"/>
      <c r="D65" s="1"/>
      <c r="E65" s="1"/>
      <c r="J65" s="1"/>
      <c r="L65" s="1"/>
    </row>
    <row r="66" spans="1:12" s="3" customFormat="1" x14ac:dyDescent="0.3">
      <c r="A66" s="1"/>
      <c r="B66" s="45"/>
      <c r="C66" s="1"/>
      <c r="D66" s="1"/>
      <c r="E66" s="1"/>
      <c r="J66" s="1"/>
      <c r="L66" s="1"/>
    </row>
    <row r="67" spans="1:12" s="3" customFormat="1" x14ac:dyDescent="0.3">
      <c r="A67" s="1"/>
      <c r="B67" s="45"/>
      <c r="C67" s="1"/>
      <c r="D67" s="1"/>
      <c r="E67" s="1"/>
      <c r="F67" s="38"/>
      <c r="J67" s="1"/>
      <c r="L67" s="1"/>
    </row>
    <row r="68" spans="1:12" s="3" customFormat="1" x14ac:dyDescent="0.3">
      <c r="A68" s="1"/>
      <c r="B68" s="45"/>
      <c r="C68" s="1"/>
      <c r="D68" s="1"/>
      <c r="E68" s="1"/>
      <c r="F68" s="38"/>
      <c r="J68" s="1"/>
      <c r="L68" s="1"/>
    </row>
    <row r="69" spans="1:12" s="3" customFormat="1" x14ac:dyDescent="0.3">
      <c r="A69" s="1"/>
      <c r="B69" s="45"/>
      <c r="C69" s="1"/>
      <c r="D69" s="1"/>
      <c r="E69" s="1"/>
      <c r="F69" s="38"/>
      <c r="J69" s="1"/>
      <c r="L69" s="1"/>
    </row>
    <row r="70" spans="1:12" s="3" customFormat="1" x14ac:dyDescent="0.3">
      <c r="A70" s="1"/>
      <c r="B70" s="45"/>
      <c r="C70" s="1"/>
      <c r="D70" s="1"/>
      <c r="E70" s="1"/>
      <c r="F70" s="38"/>
      <c r="J70" s="1"/>
      <c r="L70" s="1"/>
    </row>
    <row r="71" spans="1:12" s="3" customFormat="1" x14ac:dyDescent="0.3">
      <c r="A71" s="1"/>
      <c r="B71" s="45"/>
      <c r="C71" s="1"/>
      <c r="D71" s="1"/>
      <c r="E71" s="1"/>
      <c r="F71" s="38"/>
      <c r="J71" s="1"/>
      <c r="L71" s="1"/>
    </row>
    <row r="72" spans="1:12" s="3" customFormat="1" x14ac:dyDescent="0.3">
      <c r="A72" s="1"/>
      <c r="B72" s="45"/>
      <c r="C72" s="1"/>
      <c r="D72" s="1"/>
      <c r="E72" s="1"/>
      <c r="F72" s="38"/>
      <c r="J72" s="1"/>
      <c r="L72" s="1"/>
    </row>
    <row r="73" spans="1:12" s="3" customFormat="1" x14ac:dyDescent="0.3">
      <c r="A73" s="1"/>
      <c r="B73" s="45"/>
      <c r="C73" s="1"/>
      <c r="D73" s="1"/>
      <c r="E73" s="1"/>
      <c r="F73" s="38"/>
      <c r="J73" s="1"/>
      <c r="L73" s="1"/>
    </row>
    <row r="74" spans="1:12" s="3" customFormat="1" x14ac:dyDescent="0.3">
      <c r="A74" s="1"/>
      <c r="B74" s="45"/>
      <c r="C74" s="1"/>
      <c r="D74" s="1"/>
      <c r="E74" s="1"/>
      <c r="F74" s="38"/>
      <c r="J74" s="1"/>
      <c r="L74" s="1"/>
    </row>
    <row r="75" spans="1:12" s="3" customFormat="1" x14ac:dyDescent="0.3">
      <c r="A75" s="1"/>
      <c r="B75" s="45"/>
      <c r="C75" s="1"/>
      <c r="D75" s="1"/>
      <c r="E75" s="1"/>
      <c r="F75" s="38"/>
      <c r="J75" s="1"/>
      <c r="L75" s="1"/>
    </row>
    <row r="76" spans="1:12" s="3" customFormat="1" x14ac:dyDescent="0.3">
      <c r="A76" s="1"/>
      <c r="B76" s="45"/>
      <c r="C76" s="1"/>
      <c r="D76" s="1"/>
      <c r="E76" s="1"/>
      <c r="F76" s="38"/>
      <c r="J76" s="1"/>
      <c r="L76" s="1"/>
    </row>
    <row r="77" spans="1:12" s="3" customFormat="1" x14ac:dyDescent="0.3">
      <c r="A77" s="1"/>
      <c r="B77" s="45"/>
      <c r="C77" s="1"/>
      <c r="D77" s="1"/>
      <c r="E77" s="1"/>
      <c r="J77" s="1"/>
      <c r="L77" s="1"/>
    </row>
    <row r="78" spans="1:12" x14ac:dyDescent="0.3">
      <c r="A78" s="1"/>
      <c r="B78" s="45"/>
    </row>
    <row r="79" spans="1:12" x14ac:dyDescent="0.3">
      <c r="A79" s="1"/>
      <c r="B79" s="45"/>
    </row>
    <row r="80" spans="1:12" x14ac:dyDescent="0.3">
      <c r="A80" s="1"/>
      <c r="B80" s="45"/>
    </row>
    <row r="81" spans="1:2" x14ac:dyDescent="0.3">
      <c r="A81" s="1"/>
      <c r="B81" s="45"/>
    </row>
    <row r="82" spans="1:2" x14ac:dyDescent="0.3">
      <c r="A82" s="1"/>
      <c r="B82" s="45"/>
    </row>
    <row r="83" spans="1:2" x14ac:dyDescent="0.3">
      <c r="A83" s="1"/>
      <c r="B83" s="45"/>
    </row>
    <row r="84" spans="1:2" x14ac:dyDescent="0.3">
      <c r="A84" s="1"/>
      <c r="B84" s="45"/>
    </row>
    <row r="85" spans="1:2" x14ac:dyDescent="0.3">
      <c r="A85" s="1"/>
      <c r="B85" s="45"/>
    </row>
    <row r="86" spans="1:2" x14ac:dyDescent="0.3">
      <c r="A86" s="1"/>
      <c r="B86" s="45"/>
    </row>
    <row r="87" spans="1:2" x14ac:dyDescent="0.3">
      <c r="A87" s="1"/>
      <c r="B87" s="45"/>
    </row>
    <row r="88" spans="1:2" x14ac:dyDescent="0.3">
      <c r="A88" s="1"/>
      <c r="B88" s="45"/>
    </row>
    <row r="89" spans="1:2" x14ac:dyDescent="0.3">
      <c r="A89" s="1"/>
      <c r="B89" s="45"/>
    </row>
    <row r="90" spans="1:2" x14ac:dyDescent="0.3">
      <c r="A90" s="1"/>
      <c r="B90" s="45"/>
    </row>
    <row r="91" spans="1:2" x14ac:dyDescent="0.3">
      <c r="A91" s="1"/>
      <c r="B91" s="45"/>
    </row>
    <row r="92" spans="1:2" x14ac:dyDescent="0.3">
      <c r="A92" s="1"/>
      <c r="B92" s="45"/>
    </row>
    <row r="93" spans="1:2" x14ac:dyDescent="0.3">
      <c r="A93" s="1"/>
      <c r="B93" s="45"/>
    </row>
    <row r="94" spans="1:2" x14ac:dyDescent="0.3">
      <c r="A94" s="1"/>
      <c r="B94" s="45"/>
    </row>
    <row r="95" spans="1:2" x14ac:dyDescent="0.3">
      <c r="A95" s="1"/>
      <c r="B95" s="45"/>
    </row>
    <row r="96" spans="1:2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</sheetData>
  <mergeCells count="3">
    <mergeCell ref="A12:B12"/>
    <mergeCell ref="A17:B17"/>
    <mergeCell ref="A22:B22"/>
  </mergeCells>
  <pageMargins left="0" right="0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519E-278D-452A-928D-662143DEBB4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B336-E63E-4AB5-9B53-5E1080C98AB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VCIPL</vt:lpstr>
      <vt:lpstr>Sheet4</vt:lpstr>
      <vt:lpstr>Sheet1</vt:lpstr>
      <vt:lpstr>Valuation yv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2024-08-10T11:59:41Z</dcterms:modified>
</cp:coreProperties>
</file>