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ANITA SIDHWANI - CBI\"/>
    </mc:Choice>
  </mc:AlternateContent>
  <xr:revisionPtr revIDLastSave="0" documentId="13_ncr:1_{841F13AB-BB33-456F-A9B3-0A9AF57B133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R59" i="4" l="1"/>
  <c r="Y73" i="4" l="1"/>
  <c r="Y72" i="4"/>
  <c r="Y47" i="4"/>
  <c r="Y46" i="4"/>
  <c r="R57" i="4"/>
  <c r="W75" i="4"/>
  <c r="W62" i="4"/>
  <c r="W63" i="4" s="1"/>
  <c r="W59" i="4"/>
  <c r="W60" i="4" s="1"/>
  <c r="W58" i="4"/>
  <c r="W57" i="4"/>
  <c r="W66" i="4" s="1"/>
  <c r="W64" i="4" l="1"/>
  <c r="W65" i="4" s="1"/>
  <c r="W68" i="4" s="1"/>
  <c r="W71" i="4" s="1"/>
  <c r="Q52" i="4"/>
  <c r="W77" i="4" l="1"/>
  <c r="Y71" i="4"/>
  <c r="W73" i="4"/>
  <c r="W72" i="4"/>
  <c r="J62" i="4"/>
  <c r="J56" i="4"/>
  <c r="N50" i="4"/>
  <c r="F112" i="4" l="1"/>
  <c r="F111" i="4"/>
  <c r="F101" i="4"/>
  <c r="F102" i="4"/>
  <c r="F103" i="4"/>
  <c r="F104" i="4"/>
  <c r="F105" i="4"/>
  <c r="F106" i="4"/>
  <c r="F107" i="4"/>
  <c r="F100" i="4"/>
  <c r="G97" i="4"/>
  <c r="F97" i="4"/>
  <c r="F95" i="4"/>
  <c r="F96" i="4"/>
  <c r="F94" i="4"/>
  <c r="G89" i="4"/>
  <c r="F89" i="4"/>
  <c r="F88" i="4"/>
  <c r="F87" i="4"/>
  <c r="F86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72" i="4"/>
  <c r="F113" i="4" l="1"/>
  <c r="G113" i="4" s="1"/>
  <c r="G115" i="4" s="1"/>
  <c r="F108" i="4"/>
  <c r="G108" i="4" s="1"/>
  <c r="F64" i="4"/>
  <c r="F63" i="4"/>
  <c r="F65" i="4" s="1"/>
  <c r="F57" i="4"/>
  <c r="F58" i="4"/>
  <c r="F59" i="4"/>
  <c r="F60" i="4"/>
  <c r="F61" i="4" s="1"/>
  <c r="F56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38" i="4"/>
  <c r="F54" i="4" s="1"/>
  <c r="F67" i="4" s="1"/>
  <c r="R16" i="26"/>
  <c r="V14" i="25"/>
  <c r="T16" i="24"/>
  <c r="U12" i="23"/>
  <c r="U15" i="22"/>
  <c r="T13" i="22"/>
  <c r="U14" i="21"/>
  <c r="U15" i="19"/>
  <c r="Z16" i="18"/>
  <c r="R17" i="17"/>
  <c r="K50" i="4"/>
  <c r="I41" i="4" l="1"/>
  <c r="I40" i="4"/>
  <c r="W31" i="4"/>
  <c r="Q9" i="4" l="1"/>
  <c r="B9" i="4" s="1"/>
  <c r="C9" i="4" s="1"/>
  <c r="D9" i="4" s="1"/>
  <c r="J9" i="4"/>
  <c r="I9" i="4"/>
  <c r="E9" i="4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H9" i="4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Q12" i="4"/>
  <c r="B12" i="4" s="1"/>
  <c r="C12" i="4" s="1"/>
  <c r="J12" i="4"/>
  <c r="I12" i="4"/>
  <c r="E12" i="4"/>
  <c r="A12" i="4"/>
  <c r="Q11" i="4"/>
  <c r="B11" i="4" s="1"/>
  <c r="C11" i="4" s="1"/>
  <c r="J11" i="4"/>
  <c r="I11" i="4"/>
  <c r="E11" i="4"/>
  <c r="A11" i="4"/>
  <c r="Q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W51" i="4" l="1"/>
  <c r="W47" i="4"/>
</calcChain>
</file>

<file path=xl/sharedStrings.xml><?xml version="1.0" encoding="utf-8"?>
<sst xmlns="http://schemas.openxmlformats.org/spreadsheetml/2006/main" count="112" uniqueCount="71">
  <si>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</si>
  <si>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</si>
  <si>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</si>
  <si>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</si>
  <si>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</si>
  <si>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</si>
  <si>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</si>
  <si>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</si>
  <si>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</si>
  <si>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</si>
  <si>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</si>
  <si>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</si>
  <si>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</si>
  <si>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</si>
  <si>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</si>
  <si>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</si>
  <si>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</si>
  <si>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</si>
  <si>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</si>
  <si>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</si>
  <si>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</si>
  <si>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</si>
  <si>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</si>
  <si>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</si>
  <si>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</si>
  <si>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</si>
  <si>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</si>
  <si>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</si>
  <si>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</si>
  <si>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</si>
  <si>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</si>
  <si>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</si>
  <si>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</si>
  <si>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</si>
  <si>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</si>
  <si>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</si>
  <si>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</si>
  <si>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</si>
  <si>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Central Bank of India ( Malad West Branch )  - MRS ANITA SIDHWANI And MR MONISH SIDHWANI</t>
  </si>
  <si>
    <t>As per OC</t>
  </si>
  <si>
    <t>Agree BUA</t>
  </si>
  <si>
    <t>rate on BUA</t>
  </si>
  <si>
    <t>Liv</t>
  </si>
  <si>
    <t>Pass</t>
  </si>
  <si>
    <t>M. Bed</t>
  </si>
  <si>
    <t>Kit</t>
  </si>
  <si>
    <t>Pass/ WC</t>
  </si>
  <si>
    <t>Bath</t>
  </si>
  <si>
    <t>Measured CA</t>
  </si>
  <si>
    <t>Bal</t>
  </si>
  <si>
    <t>Dry Bal</t>
  </si>
  <si>
    <t>Approved plan Area</t>
  </si>
  <si>
    <t>FB</t>
  </si>
  <si>
    <t>ET</t>
  </si>
  <si>
    <t>DB</t>
  </si>
  <si>
    <t>Total</t>
  </si>
  <si>
    <t>Approved plan CA</t>
  </si>
  <si>
    <t>Balcony</t>
  </si>
  <si>
    <t>6th</t>
  </si>
  <si>
    <t xml:space="preserve">9th </t>
  </si>
  <si>
    <t>2nd</t>
  </si>
  <si>
    <t>20th</t>
  </si>
  <si>
    <t>21st</t>
  </si>
  <si>
    <t xml:space="preserve">19th </t>
  </si>
  <si>
    <t xml:space="preserve">21st </t>
  </si>
  <si>
    <t>16th</t>
  </si>
  <si>
    <t>14th</t>
  </si>
  <si>
    <t>3 B</t>
  </si>
  <si>
    <t>4B</t>
  </si>
  <si>
    <t>3B</t>
  </si>
  <si>
    <t>2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</si>
</sst>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3" fillId="0" borderId="0" xfId="1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658346</xdr:colOff>
      <xdr:row>76</xdr:row>
      <xdr:rowOff>75079</xdr:rowOff>
    </xdr:from>
    <xdr:to>
      <xdr:col>19</xdr:col>
      <xdr:colOff>601751</xdr:colOff>
      <xdr:row>118</xdr:row>
      <xdr:rowOff>47618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A20FCB-259A-4DAF-8917-138614486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2346" y="17077204"/>
          <a:ext cx="8011080" cy="7983064"/>
        </a:xfrm>
        <a:prstGeom prst="rect">
          <a:avLst/>
        </a:prstGeom>
      </xdr:spPr>
    </xdr:pic>
    <xdr:clientData/>
  </xdr:twoCellAnchor>
  <xdr:twoCellAnchor editAs="oneCell">
    <xdr:from>
      <xdr:col>22</xdr:col>
      <xdr:colOff>257736</xdr:colOff>
      <xdr:row>77</xdr:row>
      <xdr:rowOff>44823</xdr:rowOff>
    </xdr:from>
    <xdr:to>
      <xdr:col>25</xdr:col>
      <xdr:colOff>426303</xdr:colOff>
      <xdr:row>97</xdr:row>
      <xdr:rowOff>26302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F7A0DC-34B5-4920-8EDC-DEB887D37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0800000">
          <a:off x="14769354" y="16663147"/>
          <a:ext cx="3429479" cy="37914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BE817B-86F2-4DB1-B9FC-0D21FE9E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693516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248876</xdr:colOff>
      <xdr:row>35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5A0F22-DC08-4A1A-820C-DCF82AE9E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83276" cy="63731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144086</xdr:colOff>
      <xdr:row>35</xdr:row>
      <xdr:rowOff>67562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C00458-3B8D-4224-869A-83C0B5904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678486" cy="635406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163139</xdr:colOff>
      <xdr:row>34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47C48B-82D0-4B77-AC71-F5D0270D0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97539" cy="64397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18</xdr:col>
      <xdr:colOff>334613</xdr:colOff>
      <xdr:row>36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4C5559-DB65-4BF8-A79D-E3D20AF93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8869013" cy="650648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105981</xdr:colOff>
      <xdr:row>32</xdr:row>
      <xdr:rowOff>124693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280E51-4770-4EEB-8418-526FFB090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40381" cy="6220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267928</xdr:colOff>
      <xdr:row>44</xdr:row>
      <xdr:rowOff>10632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9C5DFF8-3C34-47DE-85C9-AFDCB8821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02328" cy="7935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26</xdr:col>
      <xdr:colOff>28575</xdr:colOff>
      <xdr:row>81</xdr:row>
      <xdr:rowOff>5430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A09209-BF69-409B-BA93-0F2261770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952500"/>
          <a:ext cx="15268575" cy="14483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32</xdr:row>
      <xdr:rowOff>115140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562F66-129F-47F5-883C-B270C7360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6020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315560</xdr:colOff>
      <xdr:row>43</xdr:row>
      <xdr:rowOff>143965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D66C6-7CFC-4D4F-8A00-F26650FB1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9960" cy="781159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172665</xdr:colOff>
      <xdr:row>40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673A02-D6DD-4703-B71F-B24F81B68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07065" cy="6430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239349</xdr:colOff>
      <xdr:row>36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C3E7C-D8FA-43A2-9A90-B567A86AF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73749" cy="69827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60E3F-3B5C-44E6-AAA9-5601B5B2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7001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36</xdr:row>
      <xdr:rowOff>172405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B0A488-5115-414F-B287-6C60311DA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839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15"/>
  <sheetViews>
    <sheetView tabSelected="1" topLeftCell="D25" zoomScaleNormal="100" workbookViewId="0">
      <selection activeCell="W47" sqref="W4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24.5703125" customWidth="1"/>
    <col min="10" max="10" width="12.5703125" customWidth="1"/>
    <col min="11" max="13" width="9.140625" hidden="1" customWidth="1"/>
    <col min="14" max="14" width="7.85546875" customWidth="1"/>
    <col min="15" max="15" width="10.5703125" customWidth="1"/>
    <col min="16" max="16" width="15.710937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" t="s">
        <v>2</v>
      </c>
    </row>
    <row r="2" spans="1:20" s="1" customFormat="1" ht="36" customHeight="1" x14ac:dyDescent="0.25">
      <c r="A2" s="42" t="s">
        <v>36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1730.8333333333335</v>
      </c>
      <c r="C3" s="4">
        <f>B3*1.2</f>
        <v>2077</v>
      </c>
      <c r="D3" s="4">
        <f t="shared" ref="D3:D14" si="2">C3*1.2</f>
        <v>2492.4</v>
      </c>
      <c r="E3" s="5">
        <f t="shared" ref="E3:E14" si="3">R3</f>
        <v>100000000</v>
      </c>
      <c r="F3" s="9">
        <f t="shared" ref="F3:F14" si="4">ROUND((E3/B3),0)</f>
        <v>57776</v>
      </c>
      <c r="G3" s="9">
        <f t="shared" ref="G3:G14" si="5">ROUND((E3/C3),0)</f>
        <v>48146</v>
      </c>
      <c r="H3" s="9">
        <f t="shared" ref="H3:H14" si="6">ROUND((E3/D3),0)</f>
        <v>40122</v>
      </c>
      <c r="I3" s="4" t="e">
        <f>#REF!</f>
        <v>#REF!</v>
      </c>
      <c r="J3" s="4">
        <f t="shared" ref="J3:J14" si="7">S3</f>
        <v>2024</v>
      </c>
      <c r="O3">
        <v>0</v>
      </c>
      <c r="P3">
        <v>2077</v>
      </c>
      <c r="Q3">
        <f t="shared" ref="P3:Q14" si="8">P3/1.2</f>
        <v>1730.8333333333335</v>
      </c>
      <c r="R3" s="2">
        <v>100000000</v>
      </c>
      <c r="S3">
        <v>2024</v>
      </c>
      <c r="T3" t="s">
        <v>58</v>
      </c>
    </row>
    <row r="4" spans="1:20" x14ac:dyDescent="0.25">
      <c r="A4" s="4">
        <f t="shared" ref="A4:A9" si="9">N4</f>
        <v>0</v>
      </c>
      <c r="B4" s="4">
        <f t="shared" ref="B4:B9" si="10">Q4</f>
        <v>1730.8333333333335</v>
      </c>
      <c r="C4" s="4">
        <f t="shared" ref="C4:C9" si="11">B4*1.2</f>
        <v>2077</v>
      </c>
      <c r="D4" s="4">
        <f t="shared" ref="D4:D9" si="12">C4*1.2</f>
        <v>2492.4</v>
      </c>
      <c r="E4" s="5">
        <f t="shared" ref="E4:E9" si="13">R4</f>
        <v>105000000</v>
      </c>
      <c r="F4" s="9">
        <f t="shared" ref="F4:F9" si="14">ROUND((E4/B4),0)</f>
        <v>60664</v>
      </c>
      <c r="G4" s="9">
        <f t="shared" ref="G4:G9" si="15">ROUND((E4/C4),0)</f>
        <v>50554</v>
      </c>
      <c r="H4" s="9">
        <f t="shared" ref="H4:H9" si="16">ROUND((E4/D4),0)</f>
        <v>42128</v>
      </c>
      <c r="I4" s="4" t="e">
        <f>#REF!</f>
        <v>#REF!</v>
      </c>
      <c r="J4" s="4">
        <f t="shared" ref="J4:J9" si="17">S4</f>
        <v>2024</v>
      </c>
      <c r="O4">
        <v>0</v>
      </c>
      <c r="P4">
        <v>2077</v>
      </c>
      <c r="Q4">
        <f t="shared" ref="Q4:Q9" si="18">P4/1.2</f>
        <v>1730.8333333333335</v>
      </c>
      <c r="R4" s="2">
        <v>105000000</v>
      </c>
      <c r="S4">
        <v>2024</v>
      </c>
      <c r="T4" t="s">
        <v>59</v>
      </c>
    </row>
    <row r="5" spans="1:20" x14ac:dyDescent="0.25">
      <c r="A5" s="4">
        <f t="shared" si="9"/>
        <v>0</v>
      </c>
      <c r="B5" s="4">
        <f t="shared" si="10"/>
        <v>1686.6666666666667</v>
      </c>
      <c r="C5" s="4">
        <f t="shared" si="11"/>
        <v>2024</v>
      </c>
      <c r="D5" s="4">
        <f t="shared" si="12"/>
        <v>2428.7999999999997</v>
      </c>
      <c r="E5" s="5">
        <f t="shared" si="13"/>
        <v>110000000</v>
      </c>
      <c r="F5" s="9">
        <f t="shared" si="14"/>
        <v>65217</v>
      </c>
      <c r="G5" s="9">
        <f t="shared" si="15"/>
        <v>54348</v>
      </c>
      <c r="H5" s="9">
        <f t="shared" si="16"/>
        <v>45290</v>
      </c>
      <c r="I5" s="4" t="e">
        <f>#REF!</f>
        <v>#REF!</v>
      </c>
      <c r="J5" s="4">
        <f t="shared" si="17"/>
        <v>2024</v>
      </c>
      <c r="O5">
        <v>0</v>
      </c>
      <c r="P5">
        <v>2024</v>
      </c>
      <c r="Q5">
        <f t="shared" si="18"/>
        <v>1686.6666666666667</v>
      </c>
      <c r="R5" s="2">
        <v>110000000</v>
      </c>
      <c r="S5">
        <v>2024</v>
      </c>
      <c r="T5" t="s">
        <v>60</v>
      </c>
    </row>
    <row r="6" spans="1:20" x14ac:dyDescent="0.25">
      <c r="A6" s="4">
        <f t="shared" si="9"/>
        <v>0</v>
      </c>
      <c r="B6" s="4">
        <f t="shared" si="10"/>
        <v>1730.8333333333335</v>
      </c>
      <c r="C6" s="4">
        <f t="shared" si="11"/>
        <v>2077</v>
      </c>
      <c r="D6" s="4">
        <f t="shared" si="12"/>
        <v>2492.4</v>
      </c>
      <c r="E6" s="5">
        <f t="shared" si="13"/>
        <v>135000000</v>
      </c>
      <c r="F6" s="9">
        <f t="shared" si="14"/>
        <v>77997</v>
      </c>
      <c r="G6" s="9">
        <f t="shared" si="15"/>
        <v>64998</v>
      </c>
      <c r="H6" s="9">
        <f t="shared" si="16"/>
        <v>54165</v>
      </c>
      <c r="I6" s="4" t="e">
        <f>#REF!</f>
        <v>#REF!</v>
      </c>
      <c r="J6" s="4">
        <f t="shared" si="17"/>
        <v>2023</v>
      </c>
      <c r="O6">
        <v>0</v>
      </c>
      <c r="P6">
        <v>2077</v>
      </c>
      <c r="Q6">
        <f t="shared" si="18"/>
        <v>1730.8333333333335</v>
      </c>
      <c r="R6" s="2">
        <v>135000000</v>
      </c>
      <c r="S6">
        <v>2023</v>
      </c>
      <c r="T6" t="s">
        <v>61</v>
      </c>
    </row>
    <row r="7" spans="1:20" x14ac:dyDescent="0.25">
      <c r="A7" s="4">
        <f t="shared" si="9"/>
        <v>0</v>
      </c>
      <c r="B7" s="4">
        <f t="shared" si="10"/>
        <v>1730.8333333333335</v>
      </c>
      <c r="C7" s="4">
        <f t="shared" si="11"/>
        <v>2077</v>
      </c>
      <c r="D7" s="4">
        <f t="shared" si="12"/>
        <v>2492.4</v>
      </c>
      <c r="E7" s="5">
        <f t="shared" si="13"/>
        <v>130000000</v>
      </c>
      <c r="F7" s="9">
        <f t="shared" si="14"/>
        <v>75108</v>
      </c>
      <c r="G7" s="9">
        <f t="shared" si="15"/>
        <v>62590</v>
      </c>
      <c r="H7" s="9">
        <f t="shared" si="16"/>
        <v>52159</v>
      </c>
      <c r="I7" s="4" t="e">
        <f>#REF!</f>
        <v>#REF!</v>
      </c>
      <c r="J7" s="4">
        <f t="shared" si="17"/>
        <v>2023</v>
      </c>
      <c r="O7">
        <v>0</v>
      </c>
      <c r="P7">
        <v>2077</v>
      </c>
      <c r="Q7">
        <f t="shared" si="18"/>
        <v>1730.8333333333335</v>
      </c>
      <c r="R7" s="2">
        <v>130000000</v>
      </c>
      <c r="S7">
        <v>2023</v>
      </c>
      <c r="T7" t="s">
        <v>62</v>
      </c>
    </row>
    <row r="8" spans="1:20" x14ac:dyDescent="0.25">
      <c r="A8" s="4">
        <f t="shared" si="9"/>
        <v>0</v>
      </c>
      <c r="B8" s="4">
        <f t="shared" si="10"/>
        <v>1730.8333333333335</v>
      </c>
      <c r="C8" s="4">
        <f t="shared" si="11"/>
        <v>2077</v>
      </c>
      <c r="D8" s="4">
        <f t="shared" si="12"/>
        <v>2492.4</v>
      </c>
      <c r="E8" s="5">
        <f t="shared" si="13"/>
        <v>150400000</v>
      </c>
      <c r="F8" s="9">
        <f t="shared" si="14"/>
        <v>86895</v>
      </c>
      <c r="G8" s="9">
        <f t="shared" si="15"/>
        <v>72412</v>
      </c>
      <c r="H8" s="9">
        <f t="shared" si="16"/>
        <v>60343</v>
      </c>
      <c r="I8" s="4" t="e">
        <f>#REF!</f>
        <v>#REF!</v>
      </c>
      <c r="J8" s="4">
        <f t="shared" si="17"/>
        <v>2023</v>
      </c>
      <c r="O8">
        <v>0</v>
      </c>
      <c r="P8">
        <v>2077</v>
      </c>
      <c r="Q8">
        <f t="shared" si="18"/>
        <v>1730.8333333333335</v>
      </c>
      <c r="R8" s="2">
        <v>150400000</v>
      </c>
      <c r="S8">
        <v>2023</v>
      </c>
      <c r="T8" t="s">
        <v>63</v>
      </c>
    </row>
    <row r="9" spans="1:20" x14ac:dyDescent="0.25">
      <c r="A9" s="4">
        <f t="shared" si="9"/>
        <v>0</v>
      </c>
      <c r="B9" s="4">
        <f t="shared" si="10"/>
        <v>1749.1666666666667</v>
      </c>
      <c r="C9" s="4">
        <f t="shared" si="11"/>
        <v>2099</v>
      </c>
      <c r="D9" s="4">
        <f t="shared" si="12"/>
        <v>2518.7999999999997</v>
      </c>
      <c r="E9" s="5">
        <f t="shared" si="13"/>
        <v>195300000</v>
      </c>
      <c r="F9" s="9">
        <f t="shared" si="14"/>
        <v>111653</v>
      </c>
      <c r="G9" s="9">
        <f t="shared" si="15"/>
        <v>93044</v>
      </c>
      <c r="H9" s="9">
        <f t="shared" si="16"/>
        <v>77537</v>
      </c>
      <c r="I9" s="4" t="e">
        <f>#REF!</f>
        <v>#REF!</v>
      </c>
      <c r="J9" s="4">
        <f t="shared" si="17"/>
        <v>2023</v>
      </c>
      <c r="O9">
        <v>0</v>
      </c>
      <c r="P9">
        <v>2099</v>
      </c>
      <c r="Q9">
        <f t="shared" si="18"/>
        <v>1749.1666666666667</v>
      </c>
      <c r="R9" s="2">
        <v>195300000</v>
      </c>
      <c r="S9">
        <v>2023</v>
      </c>
      <c r="T9" t="s">
        <v>64</v>
      </c>
    </row>
    <row r="10" spans="1:20" x14ac:dyDescent="0.25">
      <c r="A10" s="4">
        <f t="shared" si="0"/>
        <v>0</v>
      </c>
      <c r="B10" s="4">
        <f t="shared" si="1"/>
        <v>1730.8333333333335</v>
      </c>
      <c r="C10" s="4">
        <f t="shared" ref="C10:C14" si="19">B10*1.2</f>
        <v>2077</v>
      </c>
      <c r="D10" s="4">
        <f t="shared" si="2"/>
        <v>2492.4</v>
      </c>
      <c r="E10" s="5">
        <f t="shared" si="3"/>
        <v>170000000</v>
      </c>
      <c r="F10" s="9">
        <f t="shared" si="4"/>
        <v>98219</v>
      </c>
      <c r="G10" s="9">
        <f t="shared" si="5"/>
        <v>81849</v>
      </c>
      <c r="H10" s="9">
        <f t="shared" si="6"/>
        <v>68207</v>
      </c>
      <c r="I10" s="4" t="e">
        <f>#REF!</f>
        <v>#REF!</v>
      </c>
      <c r="J10" s="4">
        <f t="shared" si="7"/>
        <v>2022</v>
      </c>
      <c r="O10">
        <v>0</v>
      </c>
      <c r="P10">
        <v>2077</v>
      </c>
      <c r="Q10">
        <f t="shared" si="8"/>
        <v>1730.8333333333335</v>
      </c>
      <c r="R10" s="2">
        <v>170000000</v>
      </c>
      <c r="S10">
        <v>2022</v>
      </c>
      <c r="T10" t="s">
        <v>65</v>
      </c>
    </row>
    <row r="11" spans="1:20" x14ac:dyDescent="0.25">
      <c r="A11" s="4">
        <f t="shared" si="0"/>
        <v>0</v>
      </c>
      <c r="B11" s="4">
        <f t="shared" si="1"/>
        <v>1730.8333333333335</v>
      </c>
      <c r="C11" s="4">
        <f t="shared" si="19"/>
        <v>2077</v>
      </c>
      <c r="D11" s="4">
        <f t="shared" si="2"/>
        <v>2492.4</v>
      </c>
      <c r="E11" s="5">
        <f t="shared" si="3"/>
        <v>121140000</v>
      </c>
      <c r="F11" s="9">
        <f t="shared" si="4"/>
        <v>69989</v>
      </c>
      <c r="G11" s="9">
        <f t="shared" si="5"/>
        <v>58325</v>
      </c>
      <c r="H11" s="9">
        <f t="shared" si="6"/>
        <v>48604</v>
      </c>
      <c r="I11" s="4" t="e">
        <f>#REF!</f>
        <v>#REF!</v>
      </c>
      <c r="J11" s="4">
        <f t="shared" si="7"/>
        <v>2022</v>
      </c>
      <c r="O11">
        <v>0</v>
      </c>
      <c r="P11">
        <v>2077</v>
      </c>
      <c r="Q11">
        <f t="shared" si="8"/>
        <v>1730.8333333333335</v>
      </c>
      <c r="R11" s="2">
        <v>121140000</v>
      </c>
      <c r="S11">
        <v>2022</v>
      </c>
      <c r="T11" t="s">
        <v>60</v>
      </c>
    </row>
    <row r="12" spans="1:20" x14ac:dyDescent="0.25">
      <c r="A12" s="4">
        <f t="shared" si="0"/>
        <v>0</v>
      </c>
      <c r="B12" s="4">
        <f t="shared" si="1"/>
        <v>1730.8333333333335</v>
      </c>
      <c r="C12" s="4">
        <f t="shared" si="19"/>
        <v>2077</v>
      </c>
      <c r="D12" s="4">
        <f t="shared" si="2"/>
        <v>2492.4</v>
      </c>
      <c r="E12" s="5">
        <f t="shared" si="3"/>
        <v>120000000</v>
      </c>
      <c r="F12" s="9">
        <f t="shared" si="4"/>
        <v>69331</v>
      </c>
      <c r="G12" s="9">
        <f t="shared" si="5"/>
        <v>57776</v>
      </c>
      <c r="H12" s="9">
        <f t="shared" si="6"/>
        <v>48146</v>
      </c>
      <c r="I12" s="4" t="e">
        <f>#REF!</f>
        <v>#REF!</v>
      </c>
      <c r="J12" s="4">
        <f t="shared" si="7"/>
        <v>2022</v>
      </c>
      <c r="O12">
        <v>0</v>
      </c>
      <c r="P12">
        <v>2077</v>
      </c>
      <c r="Q12">
        <f t="shared" si="8"/>
        <v>1730.8333333333335</v>
      </c>
      <c r="R12" s="2">
        <v>120000000</v>
      </c>
      <c r="S12">
        <v>2022</v>
      </c>
      <c r="T12" t="s">
        <v>66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37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1">N16</f>
        <v>0</v>
      </c>
      <c r="B16" s="4">
        <f t="shared" ref="B16:B28" si="32">Q16</f>
        <v>2850</v>
      </c>
      <c r="C16" s="4">
        <f>B16*1.2</f>
        <v>3420</v>
      </c>
      <c r="D16" s="4">
        <f t="shared" ref="D16:D28" si="33">C16*1.2</f>
        <v>4104</v>
      </c>
      <c r="E16" s="5">
        <f t="shared" ref="E16:E28" si="34">R16</f>
        <v>150000000</v>
      </c>
      <c r="F16" s="9">
        <f t="shared" ref="F16:F28" si="35">ROUND((E16/B16),0)</f>
        <v>52632</v>
      </c>
      <c r="G16" s="9">
        <f t="shared" ref="G16:G28" si="36">ROUND((E16/C16),0)</f>
        <v>43860</v>
      </c>
      <c r="H16" s="9">
        <f t="shared" ref="H16:H28" si="37">ROUND((E16/D16),0)</f>
        <v>36550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2850</v>
      </c>
      <c r="R16" s="2">
        <v>150000000</v>
      </c>
    </row>
    <row r="17" spans="1:24" x14ac:dyDescent="0.25">
      <c r="A17" s="4">
        <f t="shared" si="31"/>
        <v>0</v>
      </c>
      <c r="B17" s="4">
        <f t="shared" si="32"/>
        <v>3800</v>
      </c>
      <c r="C17" s="4">
        <f t="shared" ref="C17:C28" si="40">B17*1.2</f>
        <v>4560</v>
      </c>
      <c r="D17" s="4">
        <f t="shared" si="33"/>
        <v>5472</v>
      </c>
      <c r="E17" s="5">
        <f t="shared" si="34"/>
        <v>180000000</v>
      </c>
      <c r="F17" s="9">
        <f t="shared" si="35"/>
        <v>47368</v>
      </c>
      <c r="G17" s="9">
        <f t="shared" si="36"/>
        <v>39474</v>
      </c>
      <c r="H17" s="9">
        <f t="shared" si="37"/>
        <v>32895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3800</v>
      </c>
      <c r="R17" s="2">
        <v>180000000</v>
      </c>
    </row>
    <row r="18" spans="1:24" x14ac:dyDescent="0.25">
      <c r="A18" s="4">
        <f t="shared" si="31"/>
        <v>0</v>
      </c>
      <c r="B18" s="4">
        <f t="shared" si="32"/>
        <v>2916.666666666667</v>
      </c>
      <c r="C18" s="4">
        <f t="shared" si="40"/>
        <v>3500.0000000000005</v>
      </c>
      <c r="D18" s="4">
        <f t="shared" si="33"/>
        <v>4200</v>
      </c>
      <c r="E18" s="5">
        <f t="shared" si="34"/>
        <v>150000000</v>
      </c>
      <c r="F18" s="9">
        <f t="shared" si="35"/>
        <v>51429</v>
      </c>
      <c r="G18" s="9">
        <f t="shared" si="36"/>
        <v>42857</v>
      </c>
      <c r="H18" s="9">
        <f t="shared" si="37"/>
        <v>35714</v>
      </c>
      <c r="I18" s="4" t="e">
        <f>#REF!</f>
        <v>#REF!</v>
      </c>
      <c r="J18" s="4">
        <f t="shared" si="38"/>
        <v>0</v>
      </c>
      <c r="O18">
        <v>0</v>
      </c>
      <c r="P18">
        <v>3500</v>
      </c>
      <c r="Q18">
        <f t="shared" si="39"/>
        <v>2916.666666666667</v>
      </c>
      <c r="R18" s="2">
        <v>150000000</v>
      </c>
    </row>
    <row r="19" spans="1:24" x14ac:dyDescent="0.25">
      <c r="A19" s="4">
        <f t="shared" si="31"/>
        <v>0</v>
      </c>
      <c r="B19" s="4">
        <f t="shared" si="32"/>
        <v>2800</v>
      </c>
      <c r="C19" s="4">
        <f t="shared" si="40"/>
        <v>3360</v>
      </c>
      <c r="D19" s="4">
        <f t="shared" si="33"/>
        <v>4032</v>
      </c>
      <c r="E19" s="5">
        <f t="shared" si="34"/>
        <v>150000000</v>
      </c>
      <c r="F19" s="9">
        <f t="shared" si="35"/>
        <v>53571</v>
      </c>
      <c r="G19" s="9">
        <f t="shared" si="36"/>
        <v>44643</v>
      </c>
      <c r="H19" s="9">
        <f t="shared" si="37"/>
        <v>37202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2800</v>
      </c>
      <c r="R19" s="2">
        <v>150000000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  <c r="V28" t="s">
        <v>68</v>
      </c>
    </row>
    <row r="29" spans="1:24" ht="15.75" x14ac:dyDescent="0.25">
      <c r="U29" s="17" t="s">
        <v>13</v>
      </c>
      <c r="V29" s="18"/>
      <c r="W29" s="41">
        <v>50000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47500</v>
      </c>
      <c r="X31" s="22"/>
    </row>
    <row r="32" spans="1:24" ht="15.75" x14ac:dyDescent="0.25"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3:25" ht="15.75" x14ac:dyDescent="0.25">
      <c r="S34" s="10"/>
      <c r="T34" s="10"/>
      <c r="U34" s="17" t="s">
        <v>18</v>
      </c>
      <c r="V34" s="23"/>
      <c r="W34" s="24">
        <f>W35-W33</f>
        <v>48</v>
      </c>
      <c r="X34" s="31">
        <v>2012</v>
      </c>
      <c r="Y34" t="s">
        <v>39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E36" t="s">
        <v>48</v>
      </c>
      <c r="P36" s="43" t="s">
        <v>38</v>
      </c>
      <c r="Q36" s="43"/>
      <c r="R36" s="43"/>
      <c r="S36" s="43"/>
      <c r="T36" s="44"/>
      <c r="U36" s="21" t="s">
        <v>20</v>
      </c>
      <c r="V36" s="23"/>
      <c r="W36" s="24">
        <f>90*W33/W35</f>
        <v>18</v>
      </c>
      <c r="X36" s="24"/>
    </row>
    <row r="37" spans="3:25" ht="15.75" x14ac:dyDescent="0.25">
      <c r="U37" s="17"/>
      <c r="V37" s="26"/>
      <c r="W37" s="27">
        <f>W36%</f>
        <v>0.18</v>
      </c>
      <c r="X37" s="27"/>
    </row>
    <row r="38" spans="3:25" ht="15.75" x14ac:dyDescent="0.25">
      <c r="C38" t="s">
        <v>42</v>
      </c>
      <c r="D38">
        <v>16.350000000000001</v>
      </c>
      <c r="E38">
        <v>35.58</v>
      </c>
      <c r="F38" s="7">
        <f>D38*E38</f>
        <v>581.73300000000006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3:25" ht="15.75" x14ac:dyDescent="0.25">
      <c r="D39">
        <v>9.09</v>
      </c>
      <c r="E39">
        <v>7.31</v>
      </c>
      <c r="F39" s="7">
        <f t="shared" ref="F39:F53" si="52">D39*E39</f>
        <v>66.44789999999999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3:25" ht="15.75" x14ac:dyDescent="0.25">
      <c r="C40" t="s">
        <v>43</v>
      </c>
      <c r="D40">
        <v>4.0999999999999996</v>
      </c>
      <c r="E40">
        <v>9.1</v>
      </c>
      <c r="F40" s="7">
        <f t="shared" si="52"/>
        <v>37.309999999999995</v>
      </c>
      <c r="I40">
        <f>G67-K50</f>
        <v>-2023.6319999999998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47500</v>
      </c>
      <c r="X40" s="22"/>
    </row>
    <row r="41" spans="3:25" ht="15.75" x14ac:dyDescent="0.25">
      <c r="C41" t="s">
        <v>44</v>
      </c>
      <c r="D41">
        <v>16.2</v>
      </c>
      <c r="E41">
        <v>10.24</v>
      </c>
      <c r="F41" s="7">
        <f t="shared" si="52"/>
        <v>165.88800000000001</v>
      </c>
      <c r="I41">
        <f>G67/K50</f>
        <v>0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D42">
        <v>5.89</v>
      </c>
      <c r="E42">
        <v>10.33</v>
      </c>
      <c r="F42" s="7">
        <f t="shared" si="52"/>
        <v>60.843699999999998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49550</v>
      </c>
      <c r="X42" s="22"/>
    </row>
    <row r="43" spans="3:25" ht="15.75" x14ac:dyDescent="0.25">
      <c r="D43">
        <v>13.23</v>
      </c>
      <c r="E43">
        <v>5.29</v>
      </c>
      <c r="F43" s="7">
        <f t="shared" si="52"/>
        <v>69.986699999999999</v>
      </c>
      <c r="S43" s="10"/>
      <c r="T43" s="10"/>
      <c r="U43" s="23"/>
      <c r="V43" s="23"/>
      <c r="W43" s="24"/>
      <c r="X43" s="24"/>
    </row>
    <row r="44" spans="3:25" ht="15.75" x14ac:dyDescent="0.25">
      <c r="C44" t="s">
        <v>45</v>
      </c>
      <c r="D44">
        <v>9.1999999999999993</v>
      </c>
      <c r="E44">
        <v>15.38</v>
      </c>
      <c r="F44" s="7">
        <f t="shared" si="52"/>
        <v>141.49600000000001</v>
      </c>
      <c r="S44" s="10"/>
      <c r="T44" s="10"/>
      <c r="U44" s="28" t="s">
        <v>32</v>
      </c>
      <c r="V44" s="30"/>
      <c r="W44" s="25">
        <v>2024</v>
      </c>
      <c r="X44" s="24" t="s">
        <v>70</v>
      </c>
    </row>
    <row r="45" spans="3:25" ht="15.75" x14ac:dyDescent="0.25">
      <c r="D45">
        <v>7.93</v>
      </c>
      <c r="E45">
        <v>18.38</v>
      </c>
      <c r="F45" s="7">
        <f t="shared" si="52"/>
        <v>145.7534</v>
      </c>
      <c r="P45" s="13" t="s">
        <v>30</v>
      </c>
      <c r="S45" s="10"/>
      <c r="T45" s="11"/>
      <c r="U45" s="17" t="s">
        <v>24</v>
      </c>
      <c r="V45" s="31"/>
      <c r="W45" s="32">
        <f>W42*W44+X46</f>
        <v>100289200</v>
      </c>
      <c r="X45" s="33">
        <v>3000000</v>
      </c>
      <c r="Y45" s="15">
        <f>W45+X45</f>
        <v>103289200</v>
      </c>
    </row>
    <row r="46" spans="3:25" ht="15.75" x14ac:dyDescent="0.25">
      <c r="C46" t="s">
        <v>44</v>
      </c>
      <c r="D46">
        <v>16.05</v>
      </c>
      <c r="E46">
        <v>16.71</v>
      </c>
      <c r="F46" s="7">
        <f t="shared" si="52"/>
        <v>268.19550000000004</v>
      </c>
      <c r="S46" s="11"/>
      <c r="T46" s="10"/>
      <c r="U46" s="17" t="s">
        <v>25</v>
      </c>
      <c r="V46" s="23"/>
      <c r="W46" s="34">
        <f>W45*0.98</f>
        <v>98283416</v>
      </c>
      <c r="X46" s="35"/>
      <c r="Y46" s="15">
        <f>Y45*0.9</f>
        <v>92960280</v>
      </c>
    </row>
    <row r="47" spans="3:25" ht="15.75" x14ac:dyDescent="0.25">
      <c r="C47" t="s">
        <v>46</v>
      </c>
      <c r="D47">
        <v>16.420000000000002</v>
      </c>
      <c r="E47">
        <v>5.49</v>
      </c>
      <c r="F47" s="7">
        <f t="shared" si="52"/>
        <v>90.145800000000008</v>
      </c>
      <c r="S47" s="10"/>
      <c r="T47" s="10"/>
      <c r="U47" s="17" t="s">
        <v>26</v>
      </c>
      <c r="V47" s="23"/>
      <c r="W47" s="34">
        <f>W45*0.8</f>
        <v>80231360</v>
      </c>
      <c r="X47" s="34"/>
      <c r="Y47" s="15">
        <f>Y45*0.8</f>
        <v>82631360</v>
      </c>
    </row>
    <row r="48" spans="3:25" ht="15.75" x14ac:dyDescent="0.25">
      <c r="C48" t="s">
        <v>43</v>
      </c>
      <c r="D48">
        <v>4.24</v>
      </c>
      <c r="E48">
        <v>6.08</v>
      </c>
      <c r="F48" s="7">
        <f t="shared" si="52"/>
        <v>25.779200000000003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3:25" ht="15.75" x14ac:dyDescent="0.25">
      <c r="C49" t="s">
        <v>44</v>
      </c>
      <c r="D49">
        <v>5.74</v>
      </c>
      <c r="E49">
        <v>8.66</v>
      </c>
      <c r="F49" s="7">
        <f t="shared" si="52"/>
        <v>49.708400000000005</v>
      </c>
      <c r="U49" s="37" t="s">
        <v>27</v>
      </c>
      <c r="V49" s="38"/>
      <c r="W49" s="39">
        <f>W30*W44</f>
        <v>5060000</v>
      </c>
      <c r="X49" s="39"/>
    </row>
    <row r="50" spans="3:25" ht="15.75" x14ac:dyDescent="0.25">
      <c r="D50">
        <v>16.68</v>
      </c>
      <c r="E50">
        <v>11.02</v>
      </c>
      <c r="F50" s="7">
        <f t="shared" si="52"/>
        <v>183.81359999999998</v>
      </c>
      <c r="I50" t="s">
        <v>40</v>
      </c>
      <c r="J50" s="7">
        <v>188</v>
      </c>
      <c r="K50">
        <f>J50*10.764</f>
        <v>2023.6319999999998</v>
      </c>
      <c r="N50">
        <f>J50*10.764</f>
        <v>2023.6319999999998</v>
      </c>
      <c r="U50" s="17" t="s">
        <v>28</v>
      </c>
      <c r="V50" s="23"/>
      <c r="W50" s="36"/>
      <c r="X50" s="36"/>
    </row>
    <row r="51" spans="3:25" ht="15.75" x14ac:dyDescent="0.25">
      <c r="C51" t="s">
        <v>44</v>
      </c>
      <c r="D51">
        <v>12.1</v>
      </c>
      <c r="E51">
        <v>13.8</v>
      </c>
      <c r="F51" s="7">
        <f t="shared" si="52"/>
        <v>166.98</v>
      </c>
      <c r="J51" s="7"/>
      <c r="K51" s="6"/>
      <c r="U51" s="40" t="s">
        <v>29</v>
      </c>
      <c r="V51" s="36"/>
      <c r="W51" s="34">
        <f>W45*0.025/12</f>
        <v>208935.83333333334</v>
      </c>
      <c r="X51" s="34"/>
    </row>
    <row r="52" spans="3:25" x14ac:dyDescent="0.25">
      <c r="C52" t="s">
        <v>47</v>
      </c>
      <c r="D52">
        <v>5.78</v>
      </c>
      <c r="E52">
        <v>14.57</v>
      </c>
      <c r="F52" s="7">
        <f t="shared" si="52"/>
        <v>84.214600000000004</v>
      </c>
      <c r="P52">
        <v>118000000</v>
      </c>
      <c r="Q52">
        <f>P52/N50</f>
        <v>58310.997256418166</v>
      </c>
    </row>
    <row r="53" spans="3:25" x14ac:dyDescent="0.25">
      <c r="D53">
        <v>9.0500000000000007</v>
      </c>
      <c r="E53">
        <v>12.19</v>
      </c>
      <c r="F53" s="7">
        <f t="shared" si="52"/>
        <v>110.31950000000001</v>
      </c>
      <c r="I53" t="s">
        <v>48</v>
      </c>
      <c r="J53">
        <v>2249</v>
      </c>
    </row>
    <row r="54" spans="3:25" x14ac:dyDescent="0.25">
      <c r="F54" s="7">
        <f>SUM(F38:F53)</f>
        <v>2248.6152999999999</v>
      </c>
      <c r="I54" t="s">
        <v>49</v>
      </c>
      <c r="J54">
        <v>503</v>
      </c>
      <c r="V54" t="s">
        <v>69</v>
      </c>
    </row>
    <row r="55" spans="3:25" ht="15.75" x14ac:dyDescent="0.25">
      <c r="I55" t="s">
        <v>54</v>
      </c>
      <c r="J55">
        <v>136</v>
      </c>
      <c r="U55" s="17" t="s">
        <v>13</v>
      </c>
      <c r="V55" s="18"/>
      <c r="W55" s="41">
        <v>50000</v>
      </c>
      <c r="X55" s="20" t="s">
        <v>41</v>
      </c>
    </row>
    <row r="56" spans="3:25" ht="31.5" x14ac:dyDescent="0.25">
      <c r="C56" t="s">
        <v>49</v>
      </c>
      <c r="D56">
        <v>16.2</v>
      </c>
      <c r="E56">
        <v>14.32</v>
      </c>
      <c r="F56" s="7">
        <f>D56*E56</f>
        <v>231.98399999999998</v>
      </c>
      <c r="I56" s="6" t="s">
        <v>55</v>
      </c>
      <c r="J56" s="6">
        <f>SUM(J53:J55)</f>
        <v>2888</v>
      </c>
      <c r="K56" s="6"/>
      <c r="L56" s="6"/>
      <c r="M56" s="6"/>
      <c r="N56" s="6"/>
      <c r="U56" s="21" t="s">
        <v>14</v>
      </c>
      <c r="V56" s="18"/>
      <c r="W56" s="19">
        <v>2500</v>
      </c>
      <c r="X56" s="22"/>
    </row>
    <row r="57" spans="3:25" ht="15.75" x14ac:dyDescent="0.25">
      <c r="D57">
        <v>7.88</v>
      </c>
      <c r="E57">
        <v>6.56</v>
      </c>
      <c r="F57" s="7">
        <f t="shared" ref="F57:F60" si="53">D57*E57</f>
        <v>51.692799999999998</v>
      </c>
      <c r="P57" t="s">
        <v>67</v>
      </c>
      <c r="Q57">
        <v>193</v>
      </c>
      <c r="R57">
        <f>Q57*10.764</f>
        <v>2077.4519999999998</v>
      </c>
      <c r="U57" s="17" t="s">
        <v>15</v>
      </c>
      <c r="V57" s="18"/>
      <c r="W57" s="19">
        <f>W55-W56</f>
        <v>47500</v>
      </c>
      <c r="X57" s="22"/>
    </row>
    <row r="58" spans="3:25" ht="15.75" x14ac:dyDescent="0.25">
      <c r="D58">
        <v>2.89</v>
      </c>
      <c r="E58">
        <v>8.8000000000000007</v>
      </c>
      <c r="F58" s="7">
        <f t="shared" si="53"/>
        <v>25.432000000000002</v>
      </c>
      <c r="U58" s="17" t="s">
        <v>16</v>
      </c>
      <c r="V58" s="18"/>
      <c r="W58" s="19">
        <f>W56</f>
        <v>2500</v>
      </c>
      <c r="X58" s="22"/>
    </row>
    <row r="59" spans="3:25" ht="15.75" x14ac:dyDescent="0.25">
      <c r="D59">
        <v>13.05</v>
      </c>
      <c r="E59">
        <v>7.06</v>
      </c>
      <c r="F59" s="7">
        <f t="shared" si="53"/>
        <v>92.132999999999996</v>
      </c>
      <c r="I59" t="s">
        <v>56</v>
      </c>
      <c r="J59">
        <v>1740</v>
      </c>
      <c r="P59" t="s">
        <v>68</v>
      </c>
      <c r="Q59">
        <v>188</v>
      </c>
      <c r="R59">
        <f>Q59*10.764</f>
        <v>2023.6319999999998</v>
      </c>
      <c r="U59" s="17" t="s">
        <v>17</v>
      </c>
      <c r="V59" s="23"/>
      <c r="W59" s="24">
        <f>X59-X60</f>
        <v>12</v>
      </c>
      <c r="X59" s="25">
        <v>2024</v>
      </c>
    </row>
    <row r="60" spans="3:25" ht="15.75" x14ac:dyDescent="0.25">
      <c r="D60">
        <v>15.1</v>
      </c>
      <c r="E60">
        <v>6.72</v>
      </c>
      <c r="F60" s="7">
        <f t="shared" si="53"/>
        <v>101.47199999999999</v>
      </c>
      <c r="I60" t="s">
        <v>57</v>
      </c>
      <c r="J60">
        <v>175</v>
      </c>
      <c r="U60" s="17" t="s">
        <v>18</v>
      </c>
      <c r="V60" s="23"/>
      <c r="W60" s="24">
        <f>W61-W59</f>
        <v>48</v>
      </c>
      <c r="X60" s="31">
        <v>2012</v>
      </c>
      <c r="Y60" t="s">
        <v>39</v>
      </c>
    </row>
    <row r="61" spans="3:25" ht="15.75" x14ac:dyDescent="0.25">
      <c r="F61" s="7">
        <f>SUM(F56:F60)</f>
        <v>502.71379999999994</v>
      </c>
      <c r="I61" t="s">
        <v>53</v>
      </c>
      <c r="J61">
        <v>11</v>
      </c>
      <c r="U61" s="17" t="s">
        <v>19</v>
      </c>
      <c r="V61" s="23"/>
      <c r="W61" s="24">
        <v>60</v>
      </c>
      <c r="X61" s="24"/>
    </row>
    <row r="62" spans="3:25" ht="31.5" x14ac:dyDescent="0.25">
      <c r="I62" s="6" t="s">
        <v>55</v>
      </c>
      <c r="J62" s="6">
        <f>SUM(J59:J61)</f>
        <v>1926</v>
      </c>
      <c r="U62" s="21" t="s">
        <v>20</v>
      </c>
      <c r="V62" s="23"/>
      <c r="W62" s="24">
        <f>90*W59/W61</f>
        <v>18</v>
      </c>
      <c r="X62" s="24"/>
    </row>
    <row r="63" spans="3:25" ht="15.75" x14ac:dyDescent="0.25">
      <c r="C63" t="s">
        <v>50</v>
      </c>
      <c r="D63">
        <v>14.15</v>
      </c>
      <c r="E63">
        <v>3.22</v>
      </c>
      <c r="F63" s="7">
        <f>D63*E63</f>
        <v>45.563000000000002</v>
      </c>
      <c r="U63" s="17"/>
      <c r="V63" s="26"/>
      <c r="W63" s="27">
        <f>W62%</f>
        <v>0.18</v>
      </c>
      <c r="X63" s="27"/>
    </row>
    <row r="64" spans="3:25" ht="15.75" x14ac:dyDescent="0.25">
      <c r="D64">
        <v>14.44</v>
      </c>
      <c r="E64">
        <v>6.25</v>
      </c>
      <c r="F64" s="7">
        <f>D64*E64</f>
        <v>90.25</v>
      </c>
      <c r="U64" s="17" t="s">
        <v>21</v>
      </c>
      <c r="V64" s="18"/>
      <c r="W64" s="19">
        <f>W58*W63</f>
        <v>450</v>
      </c>
      <c r="X64" s="22"/>
    </row>
    <row r="65" spans="4:25" ht="15.75" x14ac:dyDescent="0.25">
      <c r="F65" s="7">
        <f>SUM(F63:F64)</f>
        <v>135.81299999999999</v>
      </c>
      <c r="U65" s="17" t="s">
        <v>22</v>
      </c>
      <c r="V65" s="18"/>
      <c r="W65" s="19">
        <f>W58-W64</f>
        <v>2050</v>
      </c>
      <c r="X65" s="22"/>
    </row>
    <row r="66" spans="4:25" ht="15.75" x14ac:dyDescent="0.25">
      <c r="U66" s="17" t="s">
        <v>15</v>
      </c>
      <c r="V66" s="18"/>
      <c r="W66" s="19">
        <f>W57</f>
        <v>47500</v>
      </c>
      <c r="X66" s="22"/>
    </row>
    <row r="67" spans="4:25" ht="15.75" x14ac:dyDescent="0.25">
      <c r="F67" s="7">
        <f>F54+F61+F65</f>
        <v>2887.1421</v>
      </c>
      <c r="U67" s="23"/>
      <c r="V67" s="18"/>
      <c r="W67" s="19"/>
      <c r="X67" s="22"/>
    </row>
    <row r="68" spans="4:25" ht="15.75" x14ac:dyDescent="0.25">
      <c r="U68" s="28" t="s">
        <v>23</v>
      </c>
      <c r="V68" s="29"/>
      <c r="W68" s="20">
        <f>W66+W65</f>
        <v>49550</v>
      </c>
      <c r="X68" s="22"/>
    </row>
    <row r="69" spans="4:25" ht="15.75" x14ac:dyDescent="0.25">
      <c r="U69" s="23"/>
      <c r="V69" s="23"/>
      <c r="W69" s="24"/>
      <c r="X69" s="24"/>
    </row>
    <row r="70" spans="4:25" ht="15.75" x14ac:dyDescent="0.25">
      <c r="E70" t="s">
        <v>51</v>
      </c>
      <c r="U70" s="28" t="s">
        <v>32</v>
      </c>
      <c r="V70" s="30"/>
      <c r="W70" s="25">
        <v>2077</v>
      </c>
      <c r="X70" s="24" t="s">
        <v>70</v>
      </c>
    </row>
    <row r="71" spans="4:25" ht="15.75" x14ac:dyDescent="0.25">
      <c r="U71" s="17" t="s">
        <v>24</v>
      </c>
      <c r="V71" s="31"/>
      <c r="W71" s="32">
        <f>W68*W70+X72</f>
        <v>102915350</v>
      </c>
      <c r="X71" s="33">
        <v>3000000</v>
      </c>
      <c r="Y71" s="15">
        <f>W71+X71</f>
        <v>105915350</v>
      </c>
    </row>
    <row r="72" spans="4:25" ht="15.75" x14ac:dyDescent="0.25">
      <c r="D72">
        <v>5</v>
      </c>
      <c r="E72">
        <v>10.7</v>
      </c>
      <c r="F72" s="7">
        <f>D72*E72</f>
        <v>53.5</v>
      </c>
      <c r="U72" s="17" t="s">
        <v>25</v>
      </c>
      <c r="V72" s="23"/>
      <c r="W72" s="34">
        <f>W71*0.98</f>
        <v>100857043</v>
      </c>
      <c r="X72" s="35"/>
      <c r="Y72" s="15">
        <f>Y71*0.9</f>
        <v>95323815</v>
      </c>
    </row>
    <row r="73" spans="4:25" ht="15.75" x14ac:dyDescent="0.25">
      <c r="D73">
        <v>2.74</v>
      </c>
      <c r="E73">
        <v>4.3499999999999996</v>
      </c>
      <c r="F73" s="7">
        <f t="shared" ref="F73:F88" si="54">D73*E73</f>
        <v>11.919</v>
      </c>
      <c r="U73" s="17" t="s">
        <v>26</v>
      </c>
      <c r="V73" s="23"/>
      <c r="W73" s="34">
        <f>W71*0.8</f>
        <v>82332280</v>
      </c>
      <c r="X73" s="34"/>
      <c r="Y73" s="15">
        <f>Y71*0.8</f>
        <v>84732280</v>
      </c>
    </row>
    <row r="74" spans="4:25" ht="15.75" x14ac:dyDescent="0.25">
      <c r="D74">
        <v>3.85</v>
      </c>
      <c r="E74">
        <v>3.73</v>
      </c>
      <c r="F74" s="7">
        <f t="shared" si="54"/>
        <v>14.3605</v>
      </c>
      <c r="U74" s="17"/>
      <c r="V74" s="23"/>
      <c r="W74" s="36"/>
      <c r="X74" s="24"/>
    </row>
    <row r="75" spans="4:25" ht="15.75" x14ac:dyDescent="0.25">
      <c r="D75">
        <v>2.5</v>
      </c>
      <c r="E75">
        <v>1.68</v>
      </c>
      <c r="F75" s="7">
        <f t="shared" si="54"/>
        <v>4.2</v>
      </c>
      <c r="U75" s="37" t="s">
        <v>27</v>
      </c>
      <c r="V75" s="38"/>
      <c r="W75" s="39">
        <f>W56*W70</f>
        <v>5192500</v>
      </c>
      <c r="X75" s="39"/>
    </row>
    <row r="76" spans="4:25" ht="15.75" x14ac:dyDescent="0.25">
      <c r="D76">
        <v>1.2</v>
      </c>
      <c r="E76">
        <v>1.83</v>
      </c>
      <c r="F76" s="7">
        <f t="shared" si="54"/>
        <v>2.1960000000000002</v>
      </c>
      <c r="U76" s="17" t="s">
        <v>28</v>
      </c>
      <c r="V76" s="23"/>
      <c r="W76" s="36"/>
      <c r="X76" s="36"/>
    </row>
    <row r="77" spans="4:25" ht="15.75" x14ac:dyDescent="0.25">
      <c r="D77">
        <v>3.85</v>
      </c>
      <c r="E77">
        <v>3.7</v>
      </c>
      <c r="F77" s="7">
        <f t="shared" si="54"/>
        <v>14.245000000000001</v>
      </c>
      <c r="U77" s="40" t="s">
        <v>29</v>
      </c>
      <c r="V77" s="36"/>
      <c r="W77" s="34">
        <f>W71*0.025/12</f>
        <v>214406.97916666666</v>
      </c>
      <c r="X77" s="34"/>
    </row>
    <row r="78" spans="4:25" x14ac:dyDescent="0.25">
      <c r="D78">
        <v>1.84</v>
      </c>
      <c r="E78">
        <v>1.76</v>
      </c>
      <c r="F78" s="7">
        <f t="shared" si="54"/>
        <v>3.2383999999999999</v>
      </c>
    </row>
    <row r="79" spans="4:25" x14ac:dyDescent="0.25">
      <c r="D79">
        <v>1.76</v>
      </c>
      <c r="E79">
        <v>3.21</v>
      </c>
      <c r="F79" s="7">
        <f t="shared" si="54"/>
        <v>5.6496000000000004</v>
      </c>
    </row>
    <row r="80" spans="4:25" x14ac:dyDescent="0.25">
      <c r="D80">
        <v>3.21</v>
      </c>
      <c r="E80">
        <v>1.9</v>
      </c>
      <c r="F80" s="7">
        <f t="shared" si="54"/>
        <v>6.0989999999999993</v>
      </c>
    </row>
    <row r="81" spans="3:7" x14ac:dyDescent="0.25">
      <c r="D81">
        <v>1.69</v>
      </c>
      <c r="E81">
        <v>2.0499999999999998</v>
      </c>
      <c r="F81" s="7">
        <f t="shared" si="54"/>
        <v>3.4644999999999997</v>
      </c>
    </row>
    <row r="82" spans="3:7" x14ac:dyDescent="0.25">
      <c r="D82">
        <v>3.85</v>
      </c>
      <c r="E82">
        <v>2.38</v>
      </c>
      <c r="F82" s="7">
        <f t="shared" si="54"/>
        <v>9.1630000000000003</v>
      </c>
    </row>
    <row r="83" spans="3:7" x14ac:dyDescent="0.25">
      <c r="D83">
        <v>3.05</v>
      </c>
      <c r="E83">
        <v>5.18</v>
      </c>
      <c r="F83" s="7">
        <f t="shared" si="54"/>
        <v>15.798999999999998</v>
      </c>
    </row>
    <row r="84" spans="3:7" x14ac:dyDescent="0.25">
      <c r="D84">
        <v>2.89</v>
      </c>
      <c r="E84">
        <v>1.27</v>
      </c>
      <c r="F84" s="7">
        <f t="shared" si="54"/>
        <v>3.6703000000000001</v>
      </c>
    </row>
    <row r="85" spans="3:7" x14ac:dyDescent="0.25">
      <c r="D85">
        <v>1.06</v>
      </c>
      <c r="E85">
        <v>2</v>
      </c>
      <c r="F85" s="7">
        <f t="shared" si="54"/>
        <v>2.12</v>
      </c>
    </row>
    <row r="86" spans="3:7" x14ac:dyDescent="0.25">
      <c r="D86">
        <v>1.2</v>
      </c>
      <c r="E86">
        <v>1.08</v>
      </c>
      <c r="F86" s="7">
        <f t="shared" si="54"/>
        <v>1.296</v>
      </c>
    </row>
    <row r="87" spans="3:7" x14ac:dyDescent="0.25">
      <c r="D87">
        <v>1.76</v>
      </c>
      <c r="E87">
        <v>3.39</v>
      </c>
      <c r="F87" s="7">
        <f t="shared" si="54"/>
        <v>5.9664000000000001</v>
      </c>
    </row>
    <row r="88" spans="3:7" x14ac:dyDescent="0.25">
      <c r="D88">
        <v>1.61</v>
      </c>
      <c r="E88">
        <v>2.94</v>
      </c>
      <c r="F88" s="7">
        <f t="shared" si="54"/>
        <v>4.7334000000000005</v>
      </c>
    </row>
    <row r="89" spans="3:7" x14ac:dyDescent="0.25">
      <c r="F89" s="7">
        <f>SUM(F72:F88)</f>
        <v>161.62010000000001</v>
      </c>
      <c r="G89">
        <f>F89*10.764</f>
        <v>1739.6787563999999</v>
      </c>
    </row>
    <row r="94" spans="3:7" x14ac:dyDescent="0.25">
      <c r="C94" t="s">
        <v>49</v>
      </c>
      <c r="D94">
        <v>3.85</v>
      </c>
      <c r="E94">
        <v>0.94</v>
      </c>
      <c r="F94" s="7">
        <f t="shared" ref="F94:F96" si="55">D94*E94</f>
        <v>3.6189999999999998</v>
      </c>
    </row>
    <row r="95" spans="3:7" x14ac:dyDescent="0.25">
      <c r="D95">
        <v>1</v>
      </c>
      <c r="E95">
        <v>3.85</v>
      </c>
      <c r="F95" s="7">
        <f t="shared" si="55"/>
        <v>3.85</v>
      </c>
    </row>
    <row r="96" spans="3:7" x14ac:dyDescent="0.25">
      <c r="D96">
        <v>2.6</v>
      </c>
      <c r="E96">
        <v>3.37</v>
      </c>
      <c r="F96" s="7">
        <f t="shared" si="55"/>
        <v>8.7620000000000005</v>
      </c>
    </row>
    <row r="97" spans="3:7" x14ac:dyDescent="0.25">
      <c r="F97" s="7">
        <f>SUM(F94:F96)</f>
        <v>16.231000000000002</v>
      </c>
      <c r="G97">
        <f>F97*10.764</f>
        <v>174.71048400000001</v>
      </c>
    </row>
    <row r="100" spans="3:7" x14ac:dyDescent="0.25">
      <c r="C100" t="s">
        <v>52</v>
      </c>
      <c r="D100">
        <v>2.74</v>
      </c>
      <c r="E100">
        <v>1.2</v>
      </c>
      <c r="F100" s="7">
        <f t="shared" ref="F100:F107" si="56">D100*E100</f>
        <v>3.2880000000000003</v>
      </c>
    </row>
    <row r="101" spans="3:7" x14ac:dyDescent="0.25">
      <c r="D101">
        <v>3.85</v>
      </c>
      <c r="E101">
        <v>1.2</v>
      </c>
      <c r="F101" s="7">
        <f t="shared" si="56"/>
        <v>4.62</v>
      </c>
    </row>
    <row r="102" spans="3:7" x14ac:dyDescent="0.25">
      <c r="D102">
        <v>3.7</v>
      </c>
      <c r="E102">
        <v>1.2</v>
      </c>
      <c r="F102" s="7">
        <f t="shared" si="56"/>
        <v>4.4400000000000004</v>
      </c>
    </row>
    <row r="103" spans="3:7" x14ac:dyDescent="0.25">
      <c r="D103">
        <v>3.85</v>
      </c>
      <c r="E103">
        <v>1.2</v>
      </c>
      <c r="F103" s="7">
        <f t="shared" si="56"/>
        <v>4.62</v>
      </c>
    </row>
    <row r="104" spans="3:7" x14ac:dyDescent="0.25">
      <c r="D104">
        <v>3.37</v>
      </c>
      <c r="E104">
        <v>1.2</v>
      </c>
      <c r="F104" s="7">
        <f t="shared" si="56"/>
        <v>4.0439999999999996</v>
      </c>
    </row>
    <row r="105" spans="3:7" x14ac:dyDescent="0.25">
      <c r="D105">
        <v>3.37</v>
      </c>
      <c r="E105">
        <v>1.2</v>
      </c>
      <c r="F105" s="7">
        <f t="shared" si="56"/>
        <v>4.0439999999999996</v>
      </c>
    </row>
    <row r="106" spans="3:7" x14ac:dyDescent="0.25">
      <c r="D106">
        <v>5</v>
      </c>
      <c r="E106">
        <v>1.2</v>
      </c>
      <c r="F106" s="7">
        <f t="shared" si="56"/>
        <v>6</v>
      </c>
    </row>
    <row r="107" spans="3:7" x14ac:dyDescent="0.25">
      <c r="D107">
        <v>1.3</v>
      </c>
      <c r="E107">
        <v>1.2</v>
      </c>
      <c r="F107" s="7">
        <f t="shared" si="56"/>
        <v>1.56</v>
      </c>
    </row>
    <row r="108" spans="3:7" x14ac:dyDescent="0.25">
      <c r="F108" s="7">
        <f>SUM(F100:F107)</f>
        <v>32.616</v>
      </c>
      <c r="G108">
        <f>F108*10.764</f>
        <v>351.07862399999999</v>
      </c>
    </row>
    <row r="111" spans="3:7" x14ac:dyDescent="0.25">
      <c r="C111" t="s">
        <v>53</v>
      </c>
      <c r="D111">
        <v>4.03</v>
      </c>
      <c r="E111">
        <v>1.2</v>
      </c>
      <c r="F111" s="7">
        <f t="shared" ref="F111:F112" si="57">D111*E111</f>
        <v>4.8360000000000003</v>
      </c>
    </row>
    <row r="112" spans="3:7" x14ac:dyDescent="0.25">
      <c r="D112">
        <v>4.58</v>
      </c>
      <c r="E112">
        <v>1.2</v>
      </c>
      <c r="F112" s="7">
        <f t="shared" si="57"/>
        <v>5.4959999999999996</v>
      </c>
    </row>
    <row r="113" spans="6:7" x14ac:dyDescent="0.25">
      <c r="F113" s="7">
        <f>SUM(F111:F112)</f>
        <v>10.332000000000001</v>
      </c>
      <c r="G113">
        <f>F113*10.764</f>
        <v>111.21364800000001</v>
      </c>
    </row>
    <row r="115" spans="6:7" x14ac:dyDescent="0.25">
      <c r="G115">
        <f>G89+G97+G108+G113</f>
        <v>2376.6815123999995</v>
      </c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4:U14"/>
  <sheetViews>
    <sheetView zoomScaleNormal="100" workbookViewId="0">
      <selection activeCell="U15" sqref="U15"/>
    </sheetView>
  </sheetViews>
  <sheetFormatPr defaultRowHeight="15" x14ac:dyDescent="0.25"/>
  <sheetData>
    <row r="14" spans="20:21" x14ac:dyDescent="0.25">
      <c r="T14">
        <v>193</v>
      </c>
      <c r="U14">
        <f>T14*10.764</f>
        <v>2077.4519999999998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3:U15"/>
  <sheetViews>
    <sheetView workbookViewId="0">
      <selection activeCell="U16" sqref="U16"/>
    </sheetView>
  </sheetViews>
  <sheetFormatPr defaultRowHeight="15" x14ac:dyDescent="0.25"/>
  <sheetData>
    <row r="13" spans="20:21" x14ac:dyDescent="0.25">
      <c r="T13">
        <f>U13</f>
        <v>0</v>
      </c>
    </row>
    <row r="15" spans="20:21" x14ac:dyDescent="0.25">
      <c r="T15">
        <v>193</v>
      </c>
      <c r="U15">
        <f>T15*10.764</f>
        <v>2077.4519999999998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T12:U12"/>
  <sheetViews>
    <sheetView workbookViewId="0">
      <selection activeCell="V16" sqref="V16"/>
    </sheetView>
  </sheetViews>
  <sheetFormatPr defaultRowHeight="15" x14ac:dyDescent="0.25"/>
  <sheetData>
    <row r="12" spans="20:21" x14ac:dyDescent="0.25">
      <c r="T12">
        <v>195</v>
      </c>
      <c r="U12">
        <f>T12*10.764</f>
        <v>2098.98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S16:T16"/>
  <sheetViews>
    <sheetView workbookViewId="0">
      <selection activeCell="T16" sqref="T16"/>
    </sheetView>
  </sheetViews>
  <sheetFormatPr defaultRowHeight="15" x14ac:dyDescent="0.25"/>
  <sheetData>
    <row r="16" spans="19:20" x14ac:dyDescent="0.25">
      <c r="S16">
        <v>193</v>
      </c>
      <c r="T16">
        <f>S16*10.764</f>
        <v>2077.4519999999998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56489-7BEC-4F4B-B710-D7304E5A3464}">
  <dimension ref="U14:V14"/>
  <sheetViews>
    <sheetView workbookViewId="0">
      <selection activeCell="V15" sqref="V15"/>
    </sheetView>
  </sheetViews>
  <sheetFormatPr defaultRowHeight="15" x14ac:dyDescent="0.25"/>
  <sheetData>
    <row r="14" spans="21:22" x14ac:dyDescent="0.25">
      <c r="U14">
        <v>193</v>
      </c>
      <c r="V14">
        <f>U14*10.764</f>
        <v>2077.4519999999998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D4951-3FB1-4F26-AC56-AC2743D850B4}">
  <dimension ref="Q16:R16"/>
  <sheetViews>
    <sheetView workbookViewId="0">
      <selection activeCell="R17" sqref="R17"/>
    </sheetView>
  </sheetViews>
  <sheetFormatPr defaultRowHeight="15" x14ac:dyDescent="0.25"/>
  <sheetData>
    <row r="16" spans="17:18" x14ac:dyDescent="0.25">
      <c r="Q16">
        <v>193</v>
      </c>
      <c r="R16">
        <f>Q16*10.764</f>
        <v>2077.4519999999998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3" workbookViewId="0">
      <selection activeCell="B6" sqref="B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S17" sqref="S17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T12" sqref="T1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Q17:R17"/>
  <sheetViews>
    <sheetView topLeftCell="A7" zoomScaleNormal="100" workbookViewId="0">
      <selection activeCell="U29" sqref="U29"/>
    </sheetView>
  </sheetViews>
  <sheetFormatPr defaultRowHeight="15" x14ac:dyDescent="0.25"/>
  <sheetData>
    <row r="17" spans="17:18" x14ac:dyDescent="0.25">
      <c r="Q17">
        <v>193</v>
      </c>
      <c r="R17">
        <f>Q17*10.764</f>
        <v>2077.4519999999998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6:Z16"/>
  <sheetViews>
    <sheetView topLeftCell="F1" zoomScaleNormal="100" workbookViewId="0">
      <selection activeCell="AB24" sqref="AB24"/>
    </sheetView>
  </sheetViews>
  <sheetFormatPr defaultRowHeight="15" x14ac:dyDescent="0.25"/>
  <sheetData>
    <row r="16" spans="25:26" x14ac:dyDescent="0.25">
      <c r="Y16">
        <v>193</v>
      </c>
      <c r="Z16">
        <f>Y16*10.764</f>
        <v>2077.4519999999998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15"/>
  <sheetViews>
    <sheetView workbookViewId="0">
      <selection activeCell="U15" sqref="U15"/>
    </sheetView>
  </sheetViews>
  <sheetFormatPr defaultRowHeight="15" x14ac:dyDescent="0.25"/>
  <sheetData>
    <row r="1" spans="1:21" x14ac:dyDescent="0.25">
      <c r="A1" s="6"/>
    </row>
    <row r="15" spans="1:21" x14ac:dyDescent="0.25">
      <c r="T15">
        <v>188</v>
      </c>
      <c r="U15">
        <f>T15*10.764</f>
        <v>2023.6319999999998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2024-08-08T06:25:27Z</dcterms:modified>
</cp:coreProperties>
</file>