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5225"/>
  <workbookPr filterPrivacy="1" defaultThemeVersion="124226"/>
  <xr:revisionPtr revIDLastSave="0" documentId="13_ncr:1_{5638303A-04ED-45A2-9270-A65A7A1646A5}" xr6:coauthVersionLast="47" xr6:coauthVersionMax="47" xr10:uidLastSave="{00000000-0000-0000-0000-000000000000}"/>
  <bookViews>
    <workbookView xWindow="16155" yWindow="780" windowWidth="13335" windowHeight="15390" xr2:uid="{00000000-000D-0000-FFFF-FFFF00000000}"/>
  </bookViews>
  <sheets>
    <sheet name="Sheet1" sheetId="1" r:id="rId1"/>
    <sheet name="Sheet2" sheetId="5" r:id="rId2"/>
    <sheet name="Sheet7" sheetId="10" r:id="rId3"/>
    <sheet name="Sheet3" sheetId="6" r:id="rId4"/>
    <sheet name="Sheet4" sheetId="7" r:id="rId5"/>
    <sheet name="Sheet5" sheetId="8" r:id="rId6"/>
    <sheet name="Sheet6" sheetId="9" r:id="rId7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E60" i="1" l="1"/>
  <c r="D57" i="1"/>
  <c r="D60" i="1"/>
  <c r="D59" i="1"/>
  <c r="D58" i="1"/>
  <c r="E45" i="1"/>
  <c r="D56" i="1"/>
  <c r="D55" i="1"/>
  <c r="D53" i="1"/>
  <c r="D46" i="1"/>
  <c r="D47" i="1"/>
  <c r="D48" i="1"/>
  <c r="D49" i="1"/>
  <c r="D50" i="1"/>
  <c r="D51" i="1"/>
  <c r="D52" i="1"/>
  <c r="D45" i="1"/>
  <c r="E10" i="1"/>
  <c r="I7" i="1"/>
  <c r="I5" i="1"/>
  <c r="H6" i="1"/>
  <c r="F9" i="1"/>
  <c r="H15" i="1"/>
  <c r="F15" i="1"/>
  <c r="G15" i="1"/>
  <c r="F32" i="1"/>
  <c r="B20" i="1"/>
  <c r="F5" i="1"/>
  <c r="H28" i="1" l="1"/>
  <c r="G28" i="1"/>
  <c r="C40" i="1" l="1"/>
  <c r="C39" i="1"/>
  <c r="C38" i="1"/>
  <c r="B10" i="1" l="1"/>
  <c r="B11" i="1" s="1"/>
  <c r="B8" i="1"/>
  <c r="B6" i="1"/>
  <c r="B5" i="1"/>
  <c r="B14" i="1" s="1"/>
  <c r="B12" i="1" l="1"/>
  <c r="B13" i="1" s="1"/>
  <c r="B15" i="1" s="1"/>
  <c r="B17" i="1" l="1"/>
  <c r="C37" i="1"/>
  <c r="C36" i="1"/>
  <c r="C35" i="1"/>
  <c r="J35" i="1" s="1"/>
  <c r="B18" i="1" l="1"/>
  <c r="B21" i="1"/>
  <c r="B19" i="1"/>
  <c r="I31" i="1"/>
  <c r="I30" i="1" l="1"/>
  <c r="I27" i="1" l="1"/>
  <c r="I32" i="1"/>
  <c r="F27" i="1"/>
  <c r="G27" i="1" l="1"/>
  <c r="F28" i="1"/>
  <c r="F29" i="1"/>
  <c r="G29" i="1"/>
  <c r="F30" i="1"/>
  <c r="G30" i="1"/>
  <c r="F31" i="1"/>
  <c r="G31" i="1"/>
  <c r="G32" i="1"/>
  <c r="F33" i="1"/>
  <c r="G33" i="1"/>
  <c r="F35" i="1"/>
  <c r="F36" i="1"/>
  <c r="G36" i="1" s="1"/>
  <c r="G37" i="1"/>
  <c r="G35" i="1" l="1"/>
  <c r="H35" i="1"/>
  <c r="I28" i="1" l="1"/>
  <c r="H32" i="1" l="1"/>
  <c r="H31" i="1"/>
  <c r="H33" i="1"/>
  <c r="H27" i="1" l="1"/>
  <c r="H36" i="1" l="1"/>
  <c r="H29" i="1"/>
  <c r="H30" i="1"/>
  <c r="G3" i="1" l="1"/>
</calcChain>
</file>

<file path=xl/sharedStrings.xml><?xml version="1.0" encoding="utf-8"?>
<sst xmlns="http://schemas.openxmlformats.org/spreadsheetml/2006/main" count="46" uniqueCount="38">
  <si>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</si>
  <si>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</si>
  <si>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</si>
  <si>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</si>
  <si>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</si>
  <si>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</si>
  <si>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</si>
  <si>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</si>
  <si>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</si>
  <si>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</si>
  <si>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</si>
  <si>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</si>
  <si>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</si>
  <si>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</si>
  <si>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</si>
  <si>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</si>
  <si>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</si>
  <si>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</si>
  <si>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</si>
  <si>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</si>
  <si>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 xml:space="preserve"> Built up Area</t>
  </si>
  <si>
    <t>Area</t>
  </si>
  <si>
    <t>Agreement carpet area</t>
  </si>
  <si>
    <t>DV</t>
  </si>
  <si>
    <t>RV</t>
  </si>
  <si>
    <t>Built up area</t>
  </si>
  <si>
    <t>Measurement carpet</t>
  </si>
  <si>
    <t>Terrace</t>
  </si>
  <si>
    <t>CB</t>
  </si>
  <si>
    <t>FB</t>
  </si>
  <si>
    <t>Service Slab</t>
  </si>
  <si>
    <t>40% Terrace</t>
  </si>
  <si>
    <t>Hall</t>
  </si>
  <si>
    <t>Kit</t>
  </si>
  <si>
    <t>passage</t>
  </si>
  <si>
    <t>Bed</t>
  </si>
  <si>
    <t>Toilet</t>
  </si>
  <si>
    <t>bed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</si>
</sst>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(* #,##0.00_);_(* \(#,##0.00\);_(* &quot;-&quot;??_);_(@_)"/>
    <numFmt numFmtId="165" formatCode="_ * #,##0_ ;_ * \-#,##0_ ;_ * &quot;-&quot;??_ ;_ @_ 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8"/>
      <color rgb="FF000000"/>
      <name val="Calibri"/>
      <family val="2"/>
      <scheme val="minor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  <font>
      <b/>
      <sz val="11"/>
      <color rgb="FF00000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50">
    <xf numFmtId="0" fontId="0" fillId="0" borderId="0" xfId="0"/>
    <xf numFmtId="43" fontId="3" fillId="0" borderId="0" xfId="1" applyFont="1" applyBorder="1"/>
    <xf numFmtId="43" fontId="2" fillId="0" borderId="0" xfId="1" applyFont="1" applyBorder="1"/>
    <xf numFmtId="43" fontId="2" fillId="0" borderId="0" xfId="0" applyNumberFormat="1" applyFont="1"/>
    <xf numFmtId="43" fontId="0" fillId="0" borderId="0" xfId="0" applyNumberFormat="1"/>
    <xf numFmtId="0" fontId="0" fillId="0" borderId="1" xfId="0" applyBorder="1"/>
    <xf numFmtId="43" fontId="0" fillId="0" borderId="1" xfId="0" applyNumberFormat="1" applyBorder="1"/>
    <xf numFmtId="165" fontId="2" fillId="0" borderId="0" xfId="1" applyNumberFormat="1" applyFont="1" applyFill="1" applyBorder="1"/>
    <xf numFmtId="0" fontId="8" fillId="0" borderId="0" xfId="2" applyFill="1" applyBorder="1" applyAlignment="1" applyProtection="1"/>
    <xf numFmtId="43" fontId="0" fillId="0" borderId="5" xfId="0" applyNumberFormat="1" applyBorder="1"/>
    <xf numFmtId="43" fontId="12" fillId="0" borderId="1" xfId="1" applyFont="1" applyFill="1" applyBorder="1"/>
    <xf numFmtId="0" fontId="4" fillId="0" borderId="0" xfId="0" applyFont="1"/>
    <xf numFmtId="0" fontId="6" fillId="0" borderId="0" xfId="0" applyFont="1"/>
    <xf numFmtId="0" fontId="3" fillId="0" borderId="0" xfId="0" applyFont="1"/>
    <xf numFmtId="0" fontId="2" fillId="0" borderId="0" xfId="0" applyFont="1"/>
    <xf numFmtId="0" fontId="5" fillId="0" borderId="0" xfId="0" applyFont="1"/>
    <xf numFmtId="10" fontId="2" fillId="0" borderId="0" xfId="0" applyNumberFormat="1" applyFont="1"/>
    <xf numFmtId="0" fontId="0" fillId="0" borderId="0" xfId="0" applyAlignment="1">
      <alignment wrapText="1"/>
    </xf>
    <xf numFmtId="0" fontId="0" fillId="0" borderId="2" xfId="0" applyBorder="1"/>
    <xf numFmtId="0" fontId="0" fillId="0" borderId="3" xfId="0" applyBorder="1"/>
    <xf numFmtId="0" fontId="10" fillId="0" borderId="1" xfId="0" applyFont="1" applyBorder="1"/>
    <xf numFmtId="0" fontId="11" fillId="0" borderId="1" xfId="0" applyFont="1" applyBorder="1" applyAlignment="1">
      <alignment horizontal="center" wrapText="1"/>
    </xf>
    <xf numFmtId="0" fontId="11" fillId="0" borderId="1" xfId="0" applyFont="1" applyBorder="1" applyAlignment="1">
      <alignment horizontal="center"/>
    </xf>
    <xf numFmtId="0" fontId="7" fillId="0" borderId="0" xfId="0" applyFont="1"/>
    <xf numFmtId="43" fontId="10" fillId="0" borderId="1" xfId="0" applyNumberFormat="1" applyFont="1" applyBorder="1"/>
    <xf numFmtId="0" fontId="0" fillId="0" borderId="4" xfId="0" applyBorder="1"/>
    <xf numFmtId="43" fontId="3" fillId="0" borderId="0" xfId="1" applyFont="1" applyFill="1" applyBorder="1"/>
    <xf numFmtId="43" fontId="2" fillId="0" borderId="0" xfId="1" applyFont="1" applyFill="1" applyBorder="1"/>
    <xf numFmtId="0" fontId="10" fillId="0" borderId="1" xfId="0" applyFont="1" applyBorder="1" applyAlignment="1">
      <alignment wrapText="1"/>
    </xf>
    <xf numFmtId="0" fontId="12" fillId="0" borderId="1" xfId="0" applyFont="1" applyBorder="1"/>
    <xf numFmtId="0" fontId="10" fillId="0" borderId="1" xfId="1" applyNumberFormat="1" applyFont="1" applyFill="1" applyBorder="1"/>
    <xf numFmtId="43" fontId="0" fillId="0" borderId="0" xfId="1" applyFont="1" applyFill="1"/>
    <xf numFmtId="164" fontId="0" fillId="0" borderId="0" xfId="1" applyNumberFormat="1" applyFont="1" applyFill="1"/>
    <xf numFmtId="43" fontId="5" fillId="0" borderId="0" xfId="0" applyNumberFormat="1" applyFont="1"/>
    <xf numFmtId="43" fontId="9" fillId="0" borderId="0" xfId="0" applyNumberFormat="1" applyFont="1"/>
    <xf numFmtId="10" fontId="12" fillId="0" borderId="1" xfId="0" applyNumberFormat="1" applyFont="1" applyBorder="1"/>
    <xf numFmtId="10" fontId="10" fillId="0" borderId="1" xfId="1" applyNumberFormat="1" applyFont="1" applyFill="1" applyBorder="1"/>
    <xf numFmtId="2" fontId="0" fillId="0" borderId="0" xfId="1" applyNumberFormat="1" applyFont="1" applyFill="1" applyBorder="1"/>
    <xf numFmtId="43" fontId="10" fillId="0" borderId="1" xfId="1" applyFont="1" applyFill="1" applyBorder="1"/>
    <xf numFmtId="43" fontId="0" fillId="0" borderId="0" xfId="1" applyFont="1" applyFill="1" applyBorder="1"/>
    <xf numFmtId="0" fontId="11" fillId="0" borderId="1" xfId="0" applyFont="1" applyBorder="1"/>
    <xf numFmtId="0" fontId="13" fillId="0" borderId="1" xfId="0" applyFont="1" applyBorder="1"/>
    <xf numFmtId="43" fontId="11" fillId="0" borderId="1" xfId="0" applyNumberFormat="1" applyFont="1" applyBorder="1"/>
    <xf numFmtId="43" fontId="13" fillId="0" borderId="1" xfId="0" applyNumberFormat="1" applyFont="1" applyBorder="1"/>
    <xf numFmtId="43" fontId="14" fillId="0" borderId="0" xfId="0" applyNumberFormat="1" applyFont="1"/>
    <xf numFmtId="43" fontId="7" fillId="0" borderId="0" xfId="0" applyNumberFormat="1" applyFont="1"/>
    <xf numFmtId="0" fontId="7" fillId="0" borderId="1" xfId="0" applyFont="1" applyBorder="1"/>
    <xf numFmtId="0" fontId="0" fillId="0" borderId="5" xfId="0" applyBorder="1"/>
    <xf numFmtId="165" fontId="5" fillId="0" borderId="0" xfId="0" applyNumberFormat="1" applyFont="1"/>
    <xf numFmtId="43" fontId="6" fillId="0" borderId="0" xfId="0" applyNumberFormat="1" applyFont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229823</xdr:colOff>
      <xdr:row>43</xdr:row>
      <xdr:rowOff>39249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FCA3906-9A82-4B63-A227-4C7EA4BBF8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764223" cy="8230749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0</xdr:row>
      <xdr:rowOff>0</xdr:rowOff>
    </xdr:from>
    <xdr:to>
      <xdr:col>29</xdr:col>
      <xdr:colOff>48823</xdr:colOff>
      <xdr:row>46</xdr:row>
      <xdr:rowOff>29802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7E4B890B-C132-4BFA-95FF-FB74D01E67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144000" y="0"/>
          <a:ext cx="8583223" cy="879280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306034</xdr:colOff>
      <xdr:row>41</xdr:row>
      <xdr:rowOff>115406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5632079-6DAD-4A59-93CF-5343E72659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40434" cy="792590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11</xdr:col>
      <xdr:colOff>123825</xdr:colOff>
      <xdr:row>31</xdr:row>
      <xdr:rowOff>114300</xdr:rowOff>
    </xdr:to>
    <xdr:pic>
      <xdr:nvPicPr>
        <xdr:cNvPr id="3" name="Picture 5">
          <a:extLst>
            <a:ext uri="{FF2B5EF4-FFF2-40B4-BE49-F238E27FC236}">
              <a16:creationId xmlns:a16="http://schemas.microsoft.com/office/drawing/2014/main" id="{6DB76CCB-B3D1-4DE9-9287-82A33EBDE9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829425" cy="60198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N64"/>
  <sheetViews>
    <sheetView tabSelected="1" topLeftCell="A34" zoomScaleNormal="100" workbookViewId="0">
      <selection activeCell="E61" sqref="E61"/>
    </sheetView>
  </sheetViews>
  <sheetFormatPr defaultRowHeight="15" x14ac:dyDescent="0.25"/>
  <cols>
    <col min="1" max="1" width="21.7109375" bestFit="1" customWidth="1"/>
    <col min="2" max="2" width="15.5703125" style="23" customWidth="1"/>
    <col min="3" max="3" width="18.28515625" bestFit="1" customWidth="1"/>
    <col min="4" max="4" width="28.140625" bestFit="1" customWidth="1"/>
    <col min="5" max="5" width="21.7109375" bestFit="1" customWidth="1"/>
    <col min="6" max="6" width="18.85546875" bestFit="1" customWidth="1"/>
    <col min="7" max="7" width="19.85546875" bestFit="1" customWidth="1"/>
    <col min="8" max="8" width="15.42578125" bestFit="1" customWidth="1"/>
    <col min="9" max="9" width="14.28515625" bestFit="1" customWidth="1"/>
    <col min="13" max="13" width="14.28515625" bestFit="1" customWidth="1"/>
    <col min="14" max="14" width="11.5703125" bestFit="1" customWidth="1"/>
  </cols>
  <sheetData>
    <row r="1" spans="1:13" x14ac:dyDescent="0.25">
      <c r="A1" s="5"/>
      <c r="B1" s="46"/>
      <c r="C1" s="5"/>
      <c r="E1" s="18"/>
      <c r="F1" s="19"/>
      <c r="G1" s="19"/>
    </row>
    <row r="2" spans="1:13" ht="16.5" x14ac:dyDescent="0.3">
      <c r="A2" s="20"/>
      <c r="B2" s="21"/>
      <c r="C2" s="22"/>
      <c r="D2" s="23"/>
      <c r="E2" t="s">
        <v>13</v>
      </c>
    </row>
    <row r="3" spans="1:13" ht="16.5" x14ac:dyDescent="0.3">
      <c r="A3" s="20" t="s">
        <v>0</v>
      </c>
      <c r="B3" s="10">
        <v>15500</v>
      </c>
      <c r="C3" s="24"/>
      <c r="D3" s="4"/>
      <c r="E3" s="25">
        <v>2016</v>
      </c>
      <c r="F3" s="26">
        <v>2024</v>
      </c>
      <c r="G3" s="27">
        <f>F3-E3</f>
        <v>8</v>
      </c>
      <c r="L3" s="1"/>
      <c r="M3" s="2"/>
    </row>
    <row r="4" spans="1:13" ht="33" x14ac:dyDescent="0.3">
      <c r="A4" s="28" t="s">
        <v>1</v>
      </c>
      <c r="B4" s="10">
        <v>2700</v>
      </c>
      <c r="C4" s="24"/>
      <c r="D4" s="4"/>
      <c r="E4" t="s">
        <v>22</v>
      </c>
      <c r="F4" s="26" t="s">
        <v>25</v>
      </c>
      <c r="G4" s="27"/>
      <c r="K4" s="17"/>
      <c r="L4" s="1"/>
      <c r="M4" s="2"/>
    </row>
    <row r="5" spans="1:13" ht="16.5" x14ac:dyDescent="0.3">
      <c r="A5" s="20" t="s">
        <v>2</v>
      </c>
      <c r="B5" s="10">
        <f>B3-B4</f>
        <v>12800</v>
      </c>
      <c r="C5" s="24"/>
      <c r="D5" s="4"/>
      <c r="E5">
        <v>467</v>
      </c>
      <c r="F5">
        <f>68.59*10.764</f>
        <v>738.30276000000003</v>
      </c>
      <c r="G5" s="7"/>
      <c r="H5" s="4">
        <v>615</v>
      </c>
      <c r="I5" s="4">
        <f>H5+33</f>
        <v>648</v>
      </c>
      <c r="L5" s="1"/>
      <c r="M5" s="2"/>
    </row>
    <row r="6" spans="1:13" ht="16.5" x14ac:dyDescent="0.3">
      <c r="A6" s="20" t="s">
        <v>3</v>
      </c>
      <c r="B6" s="10">
        <f>B4</f>
        <v>2700</v>
      </c>
      <c r="C6" s="24"/>
      <c r="D6" s="4" t="s">
        <v>28</v>
      </c>
      <c r="E6">
        <v>88</v>
      </c>
      <c r="F6" s="4"/>
      <c r="G6" s="4"/>
      <c r="H6" s="4">
        <f>H5*1.2</f>
        <v>738</v>
      </c>
      <c r="I6" s="12">
        <v>15500</v>
      </c>
      <c r="L6" s="1"/>
      <c r="M6" s="2"/>
    </row>
    <row r="7" spans="1:13" ht="16.5" x14ac:dyDescent="0.3">
      <c r="A7" s="20" t="s">
        <v>4</v>
      </c>
      <c r="B7" s="29">
        <v>8</v>
      </c>
      <c r="C7" s="30"/>
      <c r="D7" s="31" t="s">
        <v>29</v>
      </c>
      <c r="E7">
        <v>48</v>
      </c>
      <c r="F7" s="4"/>
      <c r="G7" s="48"/>
      <c r="H7" s="12"/>
      <c r="I7" s="49">
        <f>I6*I5</f>
        <v>10044000</v>
      </c>
      <c r="L7" s="13"/>
      <c r="M7" s="14"/>
    </row>
    <row r="8" spans="1:13" ht="16.5" x14ac:dyDescent="0.3">
      <c r="A8" s="20" t="s">
        <v>5</v>
      </c>
      <c r="B8" s="29">
        <f>B9-B7</f>
        <v>52</v>
      </c>
      <c r="C8" s="30"/>
      <c r="D8" s="32" t="s">
        <v>30</v>
      </c>
      <c r="E8">
        <v>12</v>
      </c>
      <c r="F8" s="33"/>
      <c r="G8" s="33"/>
      <c r="H8" s="12"/>
      <c r="I8" s="12"/>
      <c r="L8" s="13"/>
      <c r="M8" s="14"/>
    </row>
    <row r="9" spans="1:13" ht="16.5" x14ac:dyDescent="0.3">
      <c r="A9" s="20" t="s">
        <v>6</v>
      </c>
      <c r="B9" s="29">
        <v>60</v>
      </c>
      <c r="C9" s="30"/>
      <c r="D9" s="31" t="s">
        <v>27</v>
      </c>
      <c r="E9">
        <v>82</v>
      </c>
      <c r="F9" s="4">
        <f>E9*40%</f>
        <v>32.800000000000004</v>
      </c>
      <c r="G9" s="33" t="s">
        <v>31</v>
      </c>
      <c r="H9" s="12"/>
      <c r="I9" s="12"/>
      <c r="J9" s="15"/>
      <c r="K9" s="15"/>
      <c r="L9" s="11"/>
      <c r="M9" s="14"/>
    </row>
    <row r="10" spans="1:13" ht="33" x14ac:dyDescent="0.3">
      <c r="A10" s="28" t="s">
        <v>7</v>
      </c>
      <c r="B10" s="29">
        <f>90*B7/B9</f>
        <v>12</v>
      </c>
      <c r="C10" s="30"/>
      <c r="D10" s="31"/>
      <c r="E10" s="4">
        <f>E5+E6+E7+E8+F9</f>
        <v>647.79999999999995</v>
      </c>
      <c r="F10" s="34"/>
      <c r="G10" s="33"/>
      <c r="H10" s="12"/>
      <c r="I10" s="12"/>
      <c r="J10" s="15"/>
      <c r="K10" s="15"/>
      <c r="L10" s="11"/>
      <c r="M10" s="14"/>
    </row>
    <row r="11" spans="1:13" ht="16.5" x14ac:dyDescent="0.3">
      <c r="A11" s="20"/>
      <c r="B11" s="35">
        <f>B10%</f>
        <v>0.12</v>
      </c>
      <c r="C11" s="36"/>
      <c r="D11" s="37"/>
      <c r="G11" s="33"/>
      <c r="H11" s="12"/>
      <c r="I11" s="12"/>
      <c r="J11" s="15"/>
      <c r="K11" s="15"/>
      <c r="L11" s="11"/>
      <c r="M11" s="16"/>
    </row>
    <row r="12" spans="1:13" ht="16.5" x14ac:dyDescent="0.3">
      <c r="A12" s="20" t="s">
        <v>8</v>
      </c>
      <c r="B12" s="10">
        <f>B6*B11</f>
        <v>324</v>
      </c>
      <c r="C12" s="38"/>
      <c r="D12" s="39"/>
      <c r="G12" s="33"/>
      <c r="H12" s="12"/>
      <c r="I12" s="12"/>
      <c r="J12" s="15"/>
      <c r="K12" s="15"/>
      <c r="L12" s="11"/>
      <c r="M12" s="2"/>
    </row>
    <row r="13" spans="1:13" ht="16.5" x14ac:dyDescent="0.3">
      <c r="A13" s="20" t="s">
        <v>9</v>
      </c>
      <c r="B13" s="10">
        <f>B6-B12</f>
        <v>2376</v>
      </c>
      <c r="C13" s="38"/>
      <c r="D13" s="39"/>
      <c r="G13" s="33"/>
      <c r="H13" s="12"/>
      <c r="I13" s="12"/>
      <c r="J13" s="15"/>
      <c r="K13" s="15"/>
      <c r="L13" s="11"/>
      <c r="M13" s="2"/>
    </row>
    <row r="14" spans="1:13" ht="16.5" x14ac:dyDescent="0.3">
      <c r="A14" s="20" t="s">
        <v>2</v>
      </c>
      <c r="B14" s="10">
        <f>B5</f>
        <v>12800</v>
      </c>
      <c r="C14" s="24"/>
      <c r="D14" s="4"/>
      <c r="E14" t="s">
        <v>26</v>
      </c>
      <c r="F14" t="s">
        <v>27</v>
      </c>
      <c r="G14" s="33" t="s">
        <v>29</v>
      </c>
      <c r="H14" s="12"/>
      <c r="I14" s="12"/>
      <c r="J14" s="15"/>
      <c r="K14" s="15"/>
      <c r="L14" s="11"/>
      <c r="M14" s="2"/>
    </row>
    <row r="15" spans="1:13" ht="16.5" x14ac:dyDescent="0.3">
      <c r="A15" s="20" t="s">
        <v>10</v>
      </c>
      <c r="B15" s="10">
        <f>B14+B13</f>
        <v>15176</v>
      </c>
      <c r="C15" s="24"/>
      <c r="D15" s="4"/>
      <c r="E15">
        <v>565</v>
      </c>
      <c r="F15">
        <f>40+32</f>
        <v>72</v>
      </c>
      <c r="G15" s="33">
        <f>20+12</f>
        <v>32</v>
      </c>
      <c r="H15" s="33">
        <f>E15+F15+G15</f>
        <v>669</v>
      </c>
      <c r="I15" s="15"/>
      <c r="J15" s="15"/>
      <c r="K15" s="15"/>
      <c r="L15" s="11"/>
      <c r="M15" s="2"/>
    </row>
    <row r="16" spans="1:13" ht="16.5" x14ac:dyDescent="0.3">
      <c r="A16" s="20" t="s">
        <v>21</v>
      </c>
      <c r="B16" s="40">
        <v>648</v>
      </c>
      <c r="C16" s="41"/>
      <c r="D16" s="4"/>
      <c r="E16" s="3"/>
      <c r="F16" s="3"/>
      <c r="G16" s="3"/>
      <c r="H16" s="4"/>
      <c r="M16" s="3"/>
    </row>
    <row r="17" spans="1:14" ht="16.5" x14ac:dyDescent="0.3">
      <c r="A17" s="41" t="s">
        <v>11</v>
      </c>
      <c r="B17" s="42">
        <f>B16*B15</f>
        <v>9834048</v>
      </c>
      <c r="C17" s="43"/>
      <c r="D17" s="4"/>
      <c r="E17" s="3"/>
      <c r="F17" s="44"/>
      <c r="G17" s="3"/>
      <c r="H17" s="4"/>
      <c r="M17" s="3"/>
      <c r="N17" s="4"/>
    </row>
    <row r="18" spans="1:14" ht="16.5" x14ac:dyDescent="0.3">
      <c r="A18" s="41" t="s">
        <v>24</v>
      </c>
      <c r="B18" s="42">
        <f>B17*0.98</f>
        <v>9637367.0399999991</v>
      </c>
      <c r="C18" s="43"/>
      <c r="D18" s="4"/>
      <c r="E18" s="3"/>
      <c r="F18" s="44"/>
      <c r="G18" s="3"/>
      <c r="H18" s="4"/>
      <c r="M18" s="3"/>
      <c r="N18" s="4"/>
    </row>
    <row r="19" spans="1:14" ht="16.5" x14ac:dyDescent="0.3">
      <c r="A19" s="41" t="s">
        <v>23</v>
      </c>
      <c r="B19" s="42">
        <f>B17*0.8</f>
        <v>7867238.4000000004</v>
      </c>
      <c r="C19" s="43"/>
      <c r="D19" s="4"/>
      <c r="E19" s="3"/>
      <c r="F19" s="44"/>
      <c r="G19" s="3"/>
      <c r="H19" s="4"/>
      <c r="M19" s="3"/>
      <c r="N19" s="4"/>
    </row>
    <row r="20" spans="1:14" ht="16.5" x14ac:dyDescent="0.3">
      <c r="A20" s="41" t="s">
        <v>12</v>
      </c>
      <c r="B20" s="42">
        <f>738*B4</f>
        <v>1992600</v>
      </c>
      <c r="C20" s="42"/>
      <c r="D20" s="4"/>
      <c r="E20" s="4"/>
      <c r="F20" s="3"/>
    </row>
    <row r="21" spans="1:14" ht="16.5" x14ac:dyDescent="0.3">
      <c r="A21" s="40" t="s">
        <v>16</v>
      </c>
      <c r="B21" s="42">
        <f>B17*0.025/12</f>
        <v>20487.600000000002</v>
      </c>
      <c r="C21" s="42"/>
      <c r="D21" s="4"/>
      <c r="E21" s="4"/>
      <c r="F21" s="3"/>
    </row>
    <row r="22" spans="1:14" x14ac:dyDescent="0.25">
      <c r="B22" s="45"/>
    </row>
    <row r="23" spans="1:14" x14ac:dyDescent="0.25">
      <c r="B23" s="45"/>
    </row>
    <row r="25" spans="1:14" x14ac:dyDescent="0.25">
      <c r="C25" t="s">
        <v>14</v>
      </c>
    </row>
    <row r="26" spans="1:14" x14ac:dyDescent="0.25">
      <c r="B26" s="46" t="s">
        <v>15</v>
      </c>
      <c r="C26" s="5" t="s">
        <v>20</v>
      </c>
      <c r="D26" s="5"/>
      <c r="E26" s="5" t="s">
        <v>11</v>
      </c>
      <c r="F26" s="5" t="s">
        <v>17</v>
      </c>
      <c r="G26" s="5" t="s">
        <v>18</v>
      </c>
      <c r="H26" s="5" t="s">
        <v>19</v>
      </c>
      <c r="I26" s="5"/>
    </row>
    <row r="27" spans="1:14" ht="17.25" x14ac:dyDescent="0.3">
      <c r="B27" s="46">
        <v>740</v>
      </c>
      <c r="C27" s="5"/>
      <c r="D27" s="5"/>
      <c r="E27" s="5">
        <v>11000000</v>
      </c>
      <c r="F27" s="6">
        <f t="shared" ref="F27:F33" si="0">E27/B27</f>
        <v>14864.864864864865</v>
      </c>
      <c r="G27" s="6" t="e">
        <f>E27/C27</f>
        <v>#DIV/0!</v>
      </c>
      <c r="H27" s="6" t="e">
        <f>E27/#REF!</f>
        <v>#REF!</v>
      </c>
      <c r="I27" s="5">
        <f>C27/B27</f>
        <v>0</v>
      </c>
      <c r="J27" s="8"/>
    </row>
    <row r="28" spans="1:14" ht="17.25" x14ac:dyDescent="0.3">
      <c r="B28" s="46">
        <v>700</v>
      </c>
      <c r="C28" s="5"/>
      <c r="D28" s="5"/>
      <c r="E28" s="5">
        <v>11400000</v>
      </c>
      <c r="F28" s="6">
        <f t="shared" si="0"/>
        <v>16285.714285714286</v>
      </c>
      <c r="G28" s="6" t="e">
        <f>E28/C28</f>
        <v>#DIV/0!</v>
      </c>
      <c r="H28" s="6" t="e">
        <f>E28/D28</f>
        <v>#DIV/0!</v>
      </c>
      <c r="I28" s="5">
        <f>C28/B28</f>
        <v>0</v>
      </c>
      <c r="J28" s="8"/>
    </row>
    <row r="29" spans="1:14" x14ac:dyDescent="0.25">
      <c r="B29" s="46">
        <v>720</v>
      </c>
      <c r="C29" s="5"/>
      <c r="D29" s="5"/>
      <c r="E29" s="6">
        <v>10700000</v>
      </c>
      <c r="F29" s="6">
        <f t="shared" si="0"/>
        <v>14861.111111111111</v>
      </c>
      <c r="G29" s="6" t="e">
        <f t="shared" ref="G29:G33" si="1">E29/C29</f>
        <v>#DIV/0!</v>
      </c>
      <c r="H29" s="6" t="e">
        <f>E29/#REF!</f>
        <v>#REF!</v>
      </c>
      <c r="I29" s="5"/>
    </row>
    <row r="30" spans="1:14" x14ac:dyDescent="0.25">
      <c r="B30" s="46">
        <v>720</v>
      </c>
      <c r="C30" s="5"/>
      <c r="D30" s="5"/>
      <c r="E30" s="6">
        <v>12500000</v>
      </c>
      <c r="F30" s="6">
        <f t="shared" si="0"/>
        <v>17361.111111111109</v>
      </c>
      <c r="G30" s="6" t="e">
        <f t="shared" si="1"/>
        <v>#DIV/0!</v>
      </c>
      <c r="H30" s="6" t="e">
        <f>E30/#REF!</f>
        <v>#REF!</v>
      </c>
      <c r="I30" s="5" t="e">
        <f>#REF!/B30</f>
        <v>#REF!</v>
      </c>
    </row>
    <row r="31" spans="1:14" x14ac:dyDescent="0.25">
      <c r="B31" s="46">
        <v>750</v>
      </c>
      <c r="C31" s="47"/>
      <c r="E31" s="9">
        <v>10800000</v>
      </c>
      <c r="F31" s="9">
        <f t="shared" si="0"/>
        <v>14400</v>
      </c>
      <c r="G31" s="6" t="e">
        <f t="shared" si="1"/>
        <v>#DIV/0!</v>
      </c>
      <c r="H31" s="9" t="e">
        <f>E31/#REF!</f>
        <v>#REF!</v>
      </c>
      <c r="I31" s="5">
        <f>C31/B31</f>
        <v>0</v>
      </c>
    </row>
    <row r="32" spans="1:14" x14ac:dyDescent="0.25">
      <c r="E32" s="9"/>
      <c r="F32" s="9">
        <f>AVERAGE(F27:F31)</f>
        <v>15554.560274560272</v>
      </c>
      <c r="G32" s="9" t="e">
        <f t="shared" si="1"/>
        <v>#DIV/0!</v>
      </c>
      <c r="H32" s="9" t="e">
        <f>E32/#REF!</f>
        <v>#REF!</v>
      </c>
      <c r="I32" t="e">
        <f>#REF!/B32</f>
        <v>#REF!</v>
      </c>
    </row>
    <row r="33" spans="1:10" x14ac:dyDescent="0.25">
      <c r="E33" s="47"/>
      <c r="F33" s="9" t="e">
        <f t="shared" si="0"/>
        <v>#DIV/0!</v>
      </c>
      <c r="G33" s="9" t="e">
        <f t="shared" si="1"/>
        <v>#DIV/0!</v>
      </c>
      <c r="H33" s="9" t="e">
        <f>E33/#REF!</f>
        <v>#REF!</v>
      </c>
    </row>
    <row r="35" spans="1:10" x14ac:dyDescent="0.25">
      <c r="A35">
        <v>555</v>
      </c>
      <c r="B35" s="23">
        <v>11050000</v>
      </c>
      <c r="C35">
        <f t="shared" ref="C35:C40" si="2">B35/A35</f>
        <v>19909.909909909911</v>
      </c>
      <c r="D35">
        <v>26500</v>
      </c>
      <c r="E35">
        <v>30000</v>
      </c>
      <c r="F35">
        <f>E35+D35+B35</f>
        <v>11106500</v>
      </c>
      <c r="G35" t="e">
        <f>F35/#REF!</f>
        <v>#REF!</v>
      </c>
      <c r="H35" s="4" t="e">
        <f>F35/#REF!</f>
        <v>#REF!</v>
      </c>
      <c r="J35" s="4">
        <f>B15/C35</f>
        <v>0.76223348416289582</v>
      </c>
    </row>
    <row r="36" spans="1:10" x14ac:dyDescent="0.25">
      <c r="C36" t="e">
        <f t="shared" si="2"/>
        <v>#DIV/0!</v>
      </c>
      <c r="D36">
        <v>100</v>
      </c>
      <c r="E36">
        <v>100</v>
      </c>
      <c r="F36">
        <f>E36+D36+B36</f>
        <v>200</v>
      </c>
      <c r="G36" t="e">
        <f>F36/#REF!</f>
        <v>#REF!</v>
      </c>
      <c r="H36" s="4" t="e">
        <f>F36/#REF!</f>
        <v>#REF!</v>
      </c>
    </row>
    <row r="37" spans="1:10" x14ac:dyDescent="0.25">
      <c r="A37" s="12"/>
      <c r="B37" s="12"/>
      <c r="C37" s="12" t="e">
        <f t="shared" si="2"/>
        <v>#DIV/0!</v>
      </c>
      <c r="G37" t="e">
        <f>F37/#REF!</f>
        <v>#REF!</v>
      </c>
    </row>
    <row r="38" spans="1:10" ht="15.75" x14ac:dyDescent="0.25">
      <c r="A38" s="11"/>
      <c r="B38" s="12"/>
      <c r="C38" s="12" t="e">
        <f t="shared" si="2"/>
        <v>#DIV/0!</v>
      </c>
    </row>
    <row r="39" spans="1:10" ht="15.75" x14ac:dyDescent="0.25">
      <c r="A39" s="11"/>
      <c r="C39" t="e">
        <f t="shared" si="2"/>
        <v>#DIV/0!</v>
      </c>
    </row>
    <row r="40" spans="1:10" ht="15.75" x14ac:dyDescent="0.25">
      <c r="A40" s="11"/>
      <c r="C40" t="e">
        <f t="shared" si="2"/>
        <v>#DIV/0!</v>
      </c>
    </row>
    <row r="41" spans="1:10" ht="15.75" x14ac:dyDescent="0.25">
      <c r="A41" s="11"/>
    </row>
    <row r="42" spans="1:10" ht="15.75" x14ac:dyDescent="0.25">
      <c r="A42" s="11"/>
    </row>
    <row r="43" spans="1:10" ht="15.75" x14ac:dyDescent="0.25">
      <c r="A43" s="11"/>
    </row>
    <row r="44" spans="1:10" ht="15.75" x14ac:dyDescent="0.25">
      <c r="A44" s="11"/>
    </row>
    <row r="45" spans="1:10" x14ac:dyDescent="0.25">
      <c r="A45" t="s">
        <v>32</v>
      </c>
      <c r="B45" s="23">
        <v>10.27</v>
      </c>
      <c r="C45">
        <v>8.24</v>
      </c>
      <c r="D45">
        <f>B45*C45</f>
        <v>84.624799999999993</v>
      </c>
      <c r="E45" t="e">
        <f>A55:D56</f>
        <v>#VALUE!</v>
      </c>
    </row>
    <row r="46" spans="1:10" x14ac:dyDescent="0.25">
      <c r="B46" s="23">
        <v>8.7200000000000006</v>
      </c>
      <c r="C46">
        <v>17.079999999999998</v>
      </c>
      <c r="D46">
        <f t="shared" ref="D46:D52" si="3">B46*C46</f>
        <v>148.9376</v>
      </c>
    </row>
    <row r="47" spans="1:10" x14ac:dyDescent="0.25">
      <c r="A47" t="s">
        <v>33</v>
      </c>
      <c r="B47" s="23">
        <v>7.89</v>
      </c>
      <c r="C47">
        <v>6.71</v>
      </c>
      <c r="D47">
        <f t="shared" si="3"/>
        <v>52.941899999999997</v>
      </c>
    </row>
    <row r="48" spans="1:10" x14ac:dyDescent="0.25">
      <c r="A48" t="s">
        <v>34</v>
      </c>
      <c r="B48" s="23">
        <v>8.4700000000000006</v>
      </c>
      <c r="C48">
        <v>2.72</v>
      </c>
      <c r="D48">
        <f t="shared" si="3"/>
        <v>23.038400000000003</v>
      </c>
    </row>
    <row r="49" spans="1:5" x14ac:dyDescent="0.25">
      <c r="A49" t="s">
        <v>35</v>
      </c>
      <c r="B49" s="23">
        <v>9.9499999999999993</v>
      </c>
      <c r="C49">
        <v>8.9</v>
      </c>
      <c r="D49">
        <f t="shared" si="3"/>
        <v>88.554999999999993</v>
      </c>
    </row>
    <row r="50" spans="1:5" x14ac:dyDescent="0.25">
      <c r="A50" t="s">
        <v>36</v>
      </c>
      <c r="B50" s="23">
        <v>6.67</v>
      </c>
      <c r="C50">
        <v>3.72</v>
      </c>
      <c r="D50">
        <f t="shared" si="3"/>
        <v>24.8124</v>
      </c>
    </row>
    <row r="51" spans="1:5" x14ac:dyDescent="0.25">
      <c r="A51" t="s">
        <v>36</v>
      </c>
      <c r="B51" s="23">
        <v>7</v>
      </c>
      <c r="C51">
        <v>4</v>
      </c>
      <c r="D51">
        <f t="shared" si="3"/>
        <v>28</v>
      </c>
    </row>
    <row r="52" spans="1:5" x14ac:dyDescent="0.25">
      <c r="A52" t="s">
        <v>37</v>
      </c>
      <c r="B52" s="23">
        <v>10.52</v>
      </c>
      <c r="C52">
        <v>10.84</v>
      </c>
      <c r="D52">
        <f t="shared" si="3"/>
        <v>114.0368</v>
      </c>
    </row>
    <row r="53" spans="1:5" x14ac:dyDescent="0.25">
      <c r="D53" s="12">
        <f>SUM(D45:D52)</f>
        <v>564.94690000000003</v>
      </c>
    </row>
    <row r="55" spans="1:5" x14ac:dyDescent="0.25">
      <c r="A55" s="23" t="s">
        <v>29</v>
      </c>
      <c r="B55">
        <v>2</v>
      </c>
      <c r="C55">
        <v>10</v>
      </c>
      <c r="D55">
        <f>B55*C55</f>
        <v>20</v>
      </c>
    </row>
    <row r="56" spans="1:5" x14ac:dyDescent="0.25">
      <c r="A56" s="23" t="s">
        <v>29</v>
      </c>
      <c r="B56">
        <v>2</v>
      </c>
      <c r="C56">
        <v>6</v>
      </c>
      <c r="D56">
        <f>B56*C56</f>
        <v>12</v>
      </c>
    </row>
    <row r="57" spans="1:5" x14ac:dyDescent="0.25">
      <c r="D57" s="12">
        <f>SUM(D55:D56)</f>
        <v>32</v>
      </c>
    </row>
    <row r="58" spans="1:5" x14ac:dyDescent="0.25">
      <c r="A58" t="s">
        <v>27</v>
      </c>
      <c r="B58" s="23">
        <v>4.5</v>
      </c>
      <c r="C58">
        <v>8.9</v>
      </c>
      <c r="D58">
        <f>B58*C58</f>
        <v>40.050000000000004</v>
      </c>
    </row>
    <row r="59" spans="1:5" x14ac:dyDescent="0.25">
      <c r="B59" s="23">
        <v>4</v>
      </c>
      <c r="C59">
        <v>8</v>
      </c>
      <c r="D59">
        <f>B59*C59</f>
        <v>32</v>
      </c>
    </row>
    <row r="60" spans="1:5" x14ac:dyDescent="0.25">
      <c r="D60" s="12">
        <f>SUM(D58:D59)</f>
        <v>72.050000000000011</v>
      </c>
      <c r="E60">
        <f>D53+D57+D60</f>
        <v>668.9969000000001</v>
      </c>
    </row>
    <row r="64" spans="1:5" x14ac:dyDescent="0.25">
      <c r="C64" s="4"/>
      <c r="D64" s="4"/>
      <c r="E64" s="4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>
      <selection activeCell="P1" sqref="P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>
      <selection activeCell="P1" sqref="P1"/>
    </sheetView>
  </sheetViews>
  <sheetFormatPr defaultRowHeight="15" x14ac:dyDescent="0.25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topLeftCell="N1" workbookViewId="0">
      <selection activeCell="N1" sqref="N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Sheet1</vt:lpstr>
      <vt:lpstr>Sheet2</vt:lpstr>
      <vt:lpstr>Sheet7</vt:lpstr>
      <vt:lpstr>Sheet3</vt:lpstr>
      <vt:lpstr>Sheet4</vt:lpstr>
      <vt:lpstr>Sheet5</vt:lpstr>
      <vt:lpstr>Sheet6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2024-08-03T12:01:37Z</dcterms:modified>
</cp:coreProperties>
</file>