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375"/>
  <workbookPr filterPrivacy="1" defaultThemeVersion="124226"/>
  <xr:revisionPtr revIDLastSave="0" documentId="13_ncr:1_{ED8F89CB-84AB-448E-8CC3-D9EFB2BAAA30}" xr6:coauthVersionLast="36" xr6:coauthVersionMax="36" xr10:uidLastSave="{00000000-0000-0000-0000-000000000000}"/>
  <bookViews>
    <workbookView xWindow="0" yWindow="0" windowWidth="21570" windowHeight="7890" xr2:uid="{00000000-000D-0000-FFFF-FFFF00000000}"/>
  </bookViews>
  <sheets>
    <sheet name="sheet" sheetId="4" r:id="rId1"/>
    <sheet name="2001" sheetId="6" r:id="rId2"/>
    <sheet name="Area page" sheetId="7" r:id="rId3"/>
    <sheet name="Bills" sheetId="10" r:id="rId4"/>
    <sheet name="CII" sheetId="11" r:id="rId5"/>
  </sheets>
  <calcPr calcId="191029"/>
</workbook>
</file>

<file path=xl/calcChain.xml><?xml version="1.0" encoding="utf-8"?>
<calcChain xmlns="http://schemas.openxmlformats.org/spreadsheetml/2006/main">
  <c r="F40" i="4" l="1"/>
  <c r="F39" i="4"/>
  <c r="C38" i="4"/>
  <c r="F38" i="4" s="1"/>
  <c r="F41" i="4" l="1"/>
  <c r="H8" i="4"/>
  <c r="C19" i="4" l="1"/>
  <c r="C8" i="4"/>
  <c r="F3" i="4" l="1"/>
  <c r="C12" i="4" l="1"/>
  <c r="C21" i="4" l="1"/>
  <c r="U34" i="4" l="1"/>
  <c r="C14" i="4" l="1"/>
  <c r="C6" i="4"/>
  <c r="C15" i="4" l="1"/>
  <c r="D6" i="4"/>
  <c r="C17" i="4"/>
  <c r="C23" i="4" s="1"/>
  <c r="E23" i="4" l="1"/>
  <c r="E25" i="4" s="1"/>
  <c r="E26" i="4" s="1"/>
  <c r="F23" i="4"/>
  <c r="F24" i="4" s="1"/>
  <c r="C26" i="4" s="1"/>
  <c r="E28" i="4" l="1"/>
  <c r="C25" i="4" s="1"/>
  <c r="C28" i="4" l="1"/>
  <c r="C32" i="4" s="1"/>
  <c r="C33" i="4" l="1"/>
</calcChain>
</file>

<file path=xl/sharedStrings.xml><?xml version="1.0" encoding="utf-8"?>
<sst xmlns="http://schemas.openxmlformats.org/spreadsheetml/2006/main" count="53" uniqueCount="52">
  <si>
    <t>Year of Construction</t>
  </si>
  <si>
    <t>Age of Building</t>
  </si>
  <si>
    <t>Depreciation</t>
  </si>
  <si>
    <t>Amount of Depreciation</t>
  </si>
  <si>
    <t>Depreciated Fair Market Value</t>
  </si>
  <si>
    <t>Stamp Duty</t>
  </si>
  <si>
    <t>Registration Charges</t>
  </si>
  <si>
    <t xml:space="preserve"> Cost of Acquisition</t>
  </si>
  <si>
    <t>Indexed Cost of Acquisition</t>
  </si>
  <si>
    <t>Value of Property as on Year</t>
  </si>
  <si>
    <t>Current Year</t>
  </si>
  <si>
    <t>Sq.FT.</t>
  </si>
  <si>
    <t>Sq.M.</t>
  </si>
  <si>
    <t>Ready Reckoner</t>
  </si>
  <si>
    <t xml:space="preserve">RR 2001 </t>
  </si>
  <si>
    <t>Area of Flat</t>
  </si>
  <si>
    <t>Cost of Construction of Flat</t>
  </si>
  <si>
    <t>Flat</t>
  </si>
  <si>
    <t>Rate for Cost of Construction (For Flat)</t>
  </si>
  <si>
    <t xml:space="preserve">Total </t>
  </si>
  <si>
    <t>Value of the flat (BU area * Rate)</t>
  </si>
  <si>
    <t xml:space="preserve">stamp duty </t>
  </si>
  <si>
    <t>registration ch - 1%</t>
  </si>
  <si>
    <t>1. Rate Increase by 5% if the property is located on above 5th floor</t>
  </si>
  <si>
    <t>2. For car parking 25% rate of Ready reckoner.</t>
  </si>
  <si>
    <t xml:space="preserve">3. Considered lowest range. Above 10 lakh stamp duty is 8%. </t>
  </si>
  <si>
    <t>Page No.</t>
  </si>
  <si>
    <t>Zone No.</t>
  </si>
  <si>
    <t>Rate</t>
  </si>
  <si>
    <t xml:space="preserve">4. Registration charges 1% or Maximum 20000/- </t>
  </si>
  <si>
    <t>ca</t>
  </si>
  <si>
    <t>bua</t>
  </si>
  <si>
    <t>Cost Inflation Index - 2001</t>
  </si>
  <si>
    <t>Cost Inflation Index -  2023-2024</t>
  </si>
  <si>
    <t xml:space="preserve">{(100-10) x20}/70.00 </t>
  </si>
  <si>
    <t>stamp duty - 6%</t>
  </si>
  <si>
    <t>Smt. Leela S. Shete</t>
  </si>
  <si>
    <t>5th floor</t>
  </si>
  <si>
    <t xml:space="preserve">agreement </t>
  </si>
  <si>
    <t>agreement - 30.05.2023</t>
  </si>
  <si>
    <t>whichever is less</t>
  </si>
  <si>
    <t>7.50 to 10 lakhs</t>
  </si>
  <si>
    <t>Particulars</t>
  </si>
  <si>
    <t>Year</t>
  </si>
  <si>
    <t>Amount</t>
  </si>
  <si>
    <t>Cost Inflation Index Year</t>
  </si>
  <si>
    <t>Present Cost Inflation Index Year</t>
  </si>
  <si>
    <t>Total Cost of Acquisition</t>
  </si>
  <si>
    <t>Bill No. 701 dtd. 20.07.12</t>
  </si>
  <si>
    <t>2012-13</t>
  </si>
  <si>
    <t>Bill No. 510 dtd. 20.05.21</t>
  </si>
  <si>
    <t>2021-22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</si>
</sst>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u/>
      <sz val="20"/>
      <color theme="1"/>
      <name val="Calibri"/>
      <family val="2"/>
      <scheme val="minor"/>
    </font>
    <font>
      <sz val="11"/>
      <color theme="1"/>
      <name val="Arial Narrow"/>
      <family val="2"/>
    </font>
    <font>
      <b/>
      <sz val="11"/>
      <color rgb="FF000000"/>
      <name val="Arial Narrow"/>
      <family val="2"/>
    </font>
    <font>
      <sz val="11"/>
      <color rgb="FF000000"/>
      <name val="Calibri"/>
      <family val="2"/>
    </font>
    <font>
      <b/>
      <sz val="11"/>
      <color rgb="FF000000"/>
      <name val="Calibri"/>
      <family val="2"/>
    </font>
  </fonts>
  <fills count="9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CC"/>
      </patternFill>
    </fill>
  </fills>
  <borders count="9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3">
    <xf numFmtId="0" fontId="0" fillId="0" borderId="0"/>
    <xf numFmtId="43" fontId="4" fillId="0" borderId="0" applyFont="0" applyFill="0" applyBorder="0" applyAlignment="0" applyProtection="0"/>
    <xf numFmtId="0" fontId="4" fillId="8" borderId="1" applyNumberFormat="0" applyFont="0" applyAlignment="0" applyProtection="0"/>
  </cellStyleXfs>
  <cellXfs count="62">
    <xf numFmtId="0" fontId="0" fillId="0" borderId="0" xfId="0"/>
    <xf numFmtId="43" fontId="0" fillId="0" borderId="0" xfId="1" applyFont="1"/>
    <xf numFmtId="43" fontId="0" fillId="0" borderId="0" xfId="0" applyNumberFormat="1"/>
    <xf numFmtId="49" fontId="0" fillId="0" borderId="0" xfId="0" applyNumberFormat="1"/>
    <xf numFmtId="0" fontId="5" fillId="0" borderId="0" xfId="0" applyFont="1"/>
    <xf numFmtId="43" fontId="5" fillId="0" borderId="0" xfId="1" applyFont="1"/>
    <xf numFmtId="0" fontId="2" fillId="0" borderId="0" xfId="0" applyFont="1" applyAlignment="1">
      <alignment horizontal="center"/>
    </xf>
    <xf numFmtId="2" fontId="2" fillId="0" borderId="0" xfId="0" applyNumberFormat="1" applyFont="1" applyAlignment="1">
      <alignment horizontal="center"/>
    </xf>
    <xf numFmtId="3" fontId="0" fillId="0" borderId="0" xfId="0" applyNumberFormat="1"/>
    <xf numFmtId="0" fontId="6" fillId="3" borderId="0" xfId="0" applyFont="1" applyFill="1" applyBorder="1" applyAlignment="1">
      <alignment horizontal="right"/>
    </xf>
    <xf numFmtId="10" fontId="0" fillId="0" borderId="0" xfId="0" applyNumberFormat="1"/>
    <xf numFmtId="43" fontId="2" fillId="0" borderId="0" xfId="1" applyFont="1"/>
    <xf numFmtId="43" fontId="2" fillId="0" borderId="0" xfId="0" applyNumberFormat="1" applyFont="1"/>
    <xf numFmtId="0" fontId="6" fillId="2" borderId="2" xfId="0" applyFont="1" applyFill="1" applyBorder="1" applyAlignment="1">
      <alignment horizontal="center"/>
    </xf>
    <xf numFmtId="0" fontId="0" fillId="2" borderId="2" xfId="0" applyFill="1" applyBorder="1"/>
    <xf numFmtId="43" fontId="0" fillId="2" borderId="2" xfId="0" applyNumberFormat="1" applyFill="1" applyBorder="1"/>
    <xf numFmtId="0" fontId="0" fillId="2" borderId="2" xfId="0" applyFill="1" applyBorder="1" applyAlignment="1">
      <alignment horizontal="right" vertical="center"/>
    </xf>
    <xf numFmtId="0" fontId="0" fillId="0" borderId="2" xfId="0" applyBorder="1"/>
    <xf numFmtId="43" fontId="0" fillId="0" borderId="2" xfId="1" applyFont="1" applyBorder="1"/>
    <xf numFmtId="43" fontId="0" fillId="0" borderId="2" xfId="0" applyNumberFormat="1" applyBorder="1"/>
    <xf numFmtId="0" fontId="1" fillId="0" borderId="0" xfId="0" applyFont="1"/>
    <xf numFmtId="0" fontId="8" fillId="0" borderId="0" xfId="0" applyFont="1"/>
    <xf numFmtId="0" fontId="0" fillId="4" borderId="2" xfId="0" applyFill="1" applyBorder="1"/>
    <xf numFmtId="0" fontId="0" fillId="5" borderId="2" xfId="0" applyFill="1" applyBorder="1"/>
    <xf numFmtId="0" fontId="0" fillId="5" borderId="2" xfId="0" applyFill="1" applyBorder="1" applyAlignment="1">
      <alignment horizontal="right"/>
    </xf>
    <xf numFmtId="43" fontId="0" fillId="5" borderId="2" xfId="1" applyFont="1" applyFill="1" applyBorder="1" applyAlignment="1">
      <alignment horizontal="right"/>
    </xf>
    <xf numFmtId="0" fontId="0" fillId="5" borderId="2" xfId="0" applyFill="1" applyBorder="1" applyAlignment="1">
      <alignment horizontal="center" vertical="top"/>
    </xf>
    <xf numFmtId="0" fontId="2" fillId="3" borderId="2" xfId="0" applyFont="1" applyFill="1" applyBorder="1"/>
    <xf numFmtId="0" fontId="0" fillId="3" borderId="2" xfId="0" applyFill="1" applyBorder="1"/>
    <xf numFmtId="43" fontId="0" fillId="3" borderId="2" xfId="1" applyFont="1" applyFill="1" applyBorder="1"/>
    <xf numFmtId="0" fontId="0" fillId="3" borderId="2" xfId="0" applyFont="1" applyFill="1" applyBorder="1"/>
    <xf numFmtId="2" fontId="1" fillId="3" borderId="2" xfId="0" applyNumberFormat="1" applyFont="1" applyFill="1" applyBorder="1"/>
    <xf numFmtId="10" fontId="0" fillId="3" borderId="2" xfId="1" applyNumberFormat="1" applyFont="1" applyFill="1" applyBorder="1"/>
    <xf numFmtId="43" fontId="0" fillId="5" borderId="2" xfId="0" applyNumberFormat="1" applyFill="1" applyBorder="1"/>
    <xf numFmtId="0" fontId="0" fillId="6" borderId="2" xfId="0" applyFill="1" applyBorder="1"/>
    <xf numFmtId="0" fontId="6" fillId="6" borderId="2" xfId="0" applyFont="1" applyFill="1" applyBorder="1"/>
    <xf numFmtId="43" fontId="6" fillId="6" borderId="2" xfId="1" applyFont="1" applyFill="1" applyBorder="1"/>
    <xf numFmtId="0" fontId="6" fillId="0" borderId="2" xfId="0" applyFont="1" applyBorder="1"/>
    <xf numFmtId="0" fontId="6" fillId="5" borderId="2" xfId="0" applyFont="1" applyFill="1" applyBorder="1"/>
    <xf numFmtId="43" fontId="6" fillId="5" borderId="2" xfId="0" applyNumberFormat="1" applyFont="1" applyFill="1" applyBorder="1"/>
    <xf numFmtId="0" fontId="1" fillId="5" borderId="2" xfId="0" applyFont="1" applyFill="1" applyBorder="1"/>
    <xf numFmtId="43" fontId="1" fillId="5" borderId="2" xfId="0" applyNumberFormat="1" applyFont="1" applyFill="1" applyBorder="1"/>
    <xf numFmtId="0" fontId="2" fillId="2" borderId="2" xfId="0" applyFont="1" applyFill="1" applyBorder="1"/>
    <xf numFmtId="43" fontId="2" fillId="2" borderId="2" xfId="0" applyNumberFormat="1" applyFont="1" applyFill="1" applyBorder="1"/>
    <xf numFmtId="43" fontId="0" fillId="3" borderId="2" xfId="0" applyNumberFormat="1" applyFill="1" applyBorder="1"/>
    <xf numFmtId="0" fontId="0" fillId="7" borderId="2" xfId="0" applyFill="1" applyBorder="1"/>
    <xf numFmtId="43" fontId="2" fillId="7" borderId="2" xfId="1" applyFont="1" applyFill="1" applyBorder="1"/>
    <xf numFmtId="0" fontId="0" fillId="3" borderId="2" xfId="0" applyFill="1" applyBorder="1" applyAlignment="1">
      <alignment horizontal="left"/>
    </xf>
    <xf numFmtId="0" fontId="9" fillId="0" borderId="6" xfId="0" applyFont="1" applyBorder="1" applyAlignment="1">
      <alignment horizontal="center" vertical="center" wrapText="1"/>
    </xf>
    <xf numFmtId="0" fontId="9" fillId="0" borderId="7" xfId="0" applyFont="1" applyBorder="1" applyAlignment="1">
      <alignment horizontal="center" vertical="center" wrapText="1"/>
    </xf>
    <xf numFmtId="4" fontId="10" fillId="0" borderId="8" xfId="0" applyNumberFormat="1" applyFont="1" applyBorder="1" applyAlignment="1">
      <alignment horizontal="right" vertical="center"/>
    </xf>
    <xf numFmtId="4" fontId="11" fillId="0" borderId="8" xfId="0" applyNumberFormat="1" applyFont="1" applyBorder="1" applyAlignment="1">
      <alignment horizontal="right" vertical="center"/>
    </xf>
    <xf numFmtId="0" fontId="7" fillId="8" borderId="2" xfId="2" applyFont="1" applyBorder="1" applyAlignment="1">
      <alignment horizontal="center"/>
    </xf>
    <xf numFmtId="0" fontId="3" fillId="4" borderId="2" xfId="0" applyFont="1" applyFill="1" applyBorder="1" applyAlignment="1">
      <alignment horizontal="center"/>
    </xf>
    <xf numFmtId="0" fontId="0" fillId="5" borderId="2" xfId="0" applyFill="1" applyBorder="1" applyAlignment="1">
      <alignment horizontal="center" vertical="top"/>
    </xf>
    <xf numFmtId="0" fontId="5" fillId="0" borderId="0" xfId="0" applyFont="1" applyAlignment="1">
      <alignment horizontal="left"/>
    </xf>
    <xf numFmtId="0" fontId="0" fillId="0" borderId="0" xfId="0" applyAlignment="1">
      <alignment horizontal="center"/>
    </xf>
    <xf numFmtId="0" fontId="6" fillId="2" borderId="3" xfId="0" applyFont="1" applyFill="1" applyBorder="1" applyAlignment="1">
      <alignment horizontal="center" vertical="center"/>
    </xf>
    <xf numFmtId="0" fontId="6" fillId="2" borderId="4" xfId="0" applyFont="1" applyFill="1" applyBorder="1" applyAlignment="1">
      <alignment horizontal="center" vertical="center"/>
    </xf>
    <xf numFmtId="0" fontId="0" fillId="0" borderId="3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4" xfId="0" applyBorder="1" applyAlignment="1">
      <alignment horizontal="center"/>
    </xf>
  </cellXfs>
  <cellStyles count="3">
    <cellStyle name="Comma" xfId="1" builtinId="3"/>
    <cellStyle name="Normal" xfId="0" builtinId="0"/>
    <cellStyle name="Note" xfId="2" builtinId="1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33617</xdr:colOff>
      <xdr:row>2</xdr:row>
      <xdr:rowOff>11206</xdr:rowOff>
    </xdr:from>
    <xdr:to>
      <xdr:col>26</xdr:col>
      <xdr:colOff>397872</xdr:colOff>
      <xdr:row>36</xdr:row>
      <xdr:rowOff>297162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735235" y="392206"/>
          <a:ext cx="11614961" cy="7024054"/>
        </a:xfrm>
        <a:prstGeom prst="rect">
          <a:avLst/>
        </a:prstGeom>
      </xdr:spPr>
    </xdr:pic>
    <xdr:clientData/>
  </xdr:twoCellAnchor>
  <xdr:twoCellAnchor editAs="oneCell">
    <xdr:from>
      <xdr:col>8</xdr:col>
      <xdr:colOff>885264</xdr:colOff>
      <xdr:row>37</xdr:row>
      <xdr:rowOff>156882</xdr:rowOff>
    </xdr:from>
    <xdr:to>
      <xdr:col>28</xdr:col>
      <xdr:colOff>480234</xdr:colOff>
      <xdr:row>76</xdr:row>
      <xdr:rowOff>3568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690411" y="7474323"/>
          <a:ext cx="12952382" cy="731428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22</xdr:col>
      <xdr:colOff>1787</xdr:colOff>
      <xdr:row>23</xdr:row>
      <xdr:rowOff>105375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153AD76-5821-4878-8991-77C01F148A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2803387" cy="4296375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26</xdr:row>
      <xdr:rowOff>0</xdr:rowOff>
    </xdr:from>
    <xdr:to>
      <xdr:col>17</xdr:col>
      <xdr:colOff>134560</xdr:colOff>
      <xdr:row>69</xdr:row>
      <xdr:rowOff>10670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A4B6554-DB90-46A4-8376-C922A91FCC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828800" y="4953000"/>
          <a:ext cx="8668960" cy="820217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16</xdr:col>
      <xdr:colOff>544455</xdr:colOff>
      <xdr:row>22</xdr:row>
      <xdr:rowOff>172059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67074C8-E26C-43E2-8476-35E6F4A04B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0964805" cy="436305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257175</xdr:colOff>
      <xdr:row>0</xdr:row>
      <xdr:rowOff>0</xdr:rowOff>
    </xdr:from>
    <xdr:to>
      <xdr:col>11</xdr:col>
      <xdr:colOff>401006</xdr:colOff>
      <xdr:row>45</xdr:row>
      <xdr:rowOff>96460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22B7245-48D0-4F93-9566-84720D161D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7175" y="0"/>
          <a:ext cx="6849431" cy="866896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0</xdr:row>
      <xdr:rowOff>0</xdr:rowOff>
    </xdr:from>
    <xdr:to>
      <xdr:col>23</xdr:col>
      <xdr:colOff>200989</xdr:colOff>
      <xdr:row>44</xdr:row>
      <xdr:rowOff>163118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F2D1AC1-91E6-4162-88D6-702744DFCC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315200" y="0"/>
          <a:ext cx="6906589" cy="854511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296082</xdr:colOff>
      <xdr:row>46</xdr:row>
      <xdr:rowOff>106013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A903867-831C-419A-BF53-BB69B48E3E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782482" cy="886901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U41"/>
  <sheetViews>
    <sheetView tabSelected="1" topLeftCell="A4" zoomScaleNormal="100" workbookViewId="0">
      <selection activeCell="F31" sqref="F31"/>
    </sheetView>
  </sheetViews>
  <sheetFormatPr defaultRowHeight="15" x14ac:dyDescent="0.25"/>
  <cols>
    <col min="1" max="1" width="18.140625" customWidth="1"/>
    <col min="2" max="2" width="19.28515625" customWidth="1"/>
    <col min="3" max="3" width="22.5703125" customWidth="1"/>
    <col min="4" max="4" width="18.5703125" customWidth="1"/>
    <col min="5" max="5" width="16.140625" customWidth="1"/>
    <col min="6" max="6" width="17.140625" customWidth="1"/>
    <col min="7" max="7" width="18" customWidth="1"/>
    <col min="8" max="8" width="17.140625" customWidth="1"/>
    <col min="9" max="9" width="13.42578125" customWidth="1"/>
    <col min="10" max="10" width="12.7109375" customWidth="1"/>
    <col min="11" max="11" width="19.85546875" customWidth="1"/>
  </cols>
  <sheetData>
    <row r="1" spans="1:12" ht="26.25" x14ac:dyDescent="0.4">
      <c r="A1" s="52" t="s">
        <v>36</v>
      </c>
      <c r="B1" s="52"/>
      <c r="C1" s="52"/>
    </row>
    <row r="2" spans="1:12" ht="15" customHeight="1" x14ac:dyDescent="0.3">
      <c r="A2" s="53" t="s">
        <v>9</v>
      </c>
      <c r="B2" s="53"/>
      <c r="C2" s="22">
        <v>2001</v>
      </c>
      <c r="E2" t="s">
        <v>30</v>
      </c>
      <c r="F2" s="21">
        <v>345</v>
      </c>
    </row>
    <row r="3" spans="1:12" x14ac:dyDescent="0.25">
      <c r="A3" s="23"/>
      <c r="B3" s="23"/>
      <c r="C3" s="23"/>
      <c r="E3" t="s">
        <v>31</v>
      </c>
      <c r="F3">
        <f>ROUND(F2*1.2,2)</f>
        <v>414</v>
      </c>
      <c r="L3" s="3"/>
    </row>
    <row r="4" spans="1:12" x14ac:dyDescent="0.25">
      <c r="A4" s="23" t="s">
        <v>10</v>
      </c>
      <c r="B4" s="23"/>
      <c r="C4" s="23">
        <v>2001</v>
      </c>
      <c r="G4" s="57" t="s">
        <v>14</v>
      </c>
      <c r="H4" s="58"/>
      <c r="K4" s="56"/>
      <c r="L4" s="56"/>
    </row>
    <row r="5" spans="1:12" x14ac:dyDescent="0.25">
      <c r="A5" s="23" t="s">
        <v>0</v>
      </c>
      <c r="B5" s="23"/>
      <c r="C5" s="23">
        <v>1970</v>
      </c>
      <c r="D5" t="s">
        <v>38</v>
      </c>
      <c r="G5" s="13" t="s">
        <v>26</v>
      </c>
      <c r="H5" s="14">
        <v>54</v>
      </c>
      <c r="J5" s="10"/>
    </row>
    <row r="6" spans="1:12" x14ac:dyDescent="0.25">
      <c r="A6" s="23" t="s">
        <v>1</v>
      </c>
      <c r="B6" s="24"/>
      <c r="C6" s="23">
        <f>C4-C5</f>
        <v>31</v>
      </c>
      <c r="D6">
        <f>70-C6</f>
        <v>39</v>
      </c>
      <c r="G6" s="13" t="s">
        <v>27</v>
      </c>
      <c r="H6" s="16">
        <v>4</v>
      </c>
    </row>
    <row r="7" spans="1:12" x14ac:dyDescent="0.25">
      <c r="A7" s="54" t="s">
        <v>15</v>
      </c>
      <c r="B7" s="24" t="s">
        <v>11</v>
      </c>
      <c r="C7" s="24" t="s">
        <v>12</v>
      </c>
      <c r="G7" s="13" t="s">
        <v>28</v>
      </c>
      <c r="H7" s="15">
        <v>24150</v>
      </c>
      <c r="I7" s="2"/>
    </row>
    <row r="8" spans="1:12" ht="15.75" customHeight="1" x14ac:dyDescent="0.25">
      <c r="A8" s="54"/>
      <c r="B8" s="24">
        <v>414</v>
      </c>
      <c r="C8" s="25">
        <f>ROUND(B8/10.764,2)</f>
        <v>38.46</v>
      </c>
      <c r="F8" s="1"/>
      <c r="G8" s="13" t="s">
        <v>37</v>
      </c>
      <c r="H8" s="15">
        <f>ROUND(H7*1.05,0)</f>
        <v>25358</v>
      </c>
      <c r="I8" s="2"/>
    </row>
    <row r="9" spans="1:12" ht="33.75" customHeight="1" x14ac:dyDescent="0.25">
      <c r="A9" s="26"/>
      <c r="B9" s="24"/>
      <c r="C9" s="24"/>
      <c r="G9" s="9" t="s">
        <v>19</v>
      </c>
      <c r="H9" s="2"/>
      <c r="K9" s="1"/>
    </row>
    <row r="10" spans="1:12" x14ac:dyDescent="0.25">
      <c r="A10" s="27" t="s">
        <v>18</v>
      </c>
      <c r="B10" s="28"/>
      <c r="C10" s="29">
        <v>5500</v>
      </c>
      <c r="D10" t="s">
        <v>23</v>
      </c>
      <c r="I10" s="2"/>
    </row>
    <row r="11" spans="1:12" x14ac:dyDescent="0.25">
      <c r="A11" s="27"/>
      <c r="B11" s="28"/>
      <c r="C11" s="28"/>
      <c r="D11" t="s">
        <v>24</v>
      </c>
    </row>
    <row r="12" spans="1:12" x14ac:dyDescent="0.25">
      <c r="A12" s="28" t="s">
        <v>16</v>
      </c>
      <c r="B12" s="28"/>
      <c r="C12" s="29">
        <f>ROUND(C8*C10,0)</f>
        <v>211530</v>
      </c>
      <c r="D12" s="2" t="s">
        <v>25</v>
      </c>
      <c r="I12" s="4"/>
      <c r="J12" s="4"/>
      <c r="K12" s="4"/>
    </row>
    <row r="13" spans="1:12" x14ac:dyDescent="0.25">
      <c r="A13" s="28"/>
      <c r="B13" s="28"/>
      <c r="C13" s="29"/>
      <c r="D13" t="s">
        <v>29</v>
      </c>
      <c r="F13" s="6"/>
      <c r="G13" s="6"/>
      <c r="H13" s="6"/>
      <c r="I13" s="4"/>
      <c r="J13" s="4"/>
      <c r="K13" s="4"/>
    </row>
    <row r="14" spans="1:12" x14ac:dyDescent="0.25">
      <c r="A14" s="28" t="s">
        <v>2</v>
      </c>
      <c r="B14" s="28"/>
      <c r="C14" s="28">
        <f>100-10</f>
        <v>90</v>
      </c>
      <c r="F14" s="6"/>
      <c r="G14" s="6"/>
      <c r="H14" s="7"/>
      <c r="I14" s="4"/>
      <c r="J14" s="4"/>
      <c r="K14" s="4"/>
    </row>
    <row r="15" spans="1:12" x14ac:dyDescent="0.25">
      <c r="A15" s="30" t="s">
        <v>34</v>
      </c>
      <c r="B15" s="28"/>
      <c r="C15" s="31">
        <f>C14*C6/70</f>
        <v>39.857142857142854</v>
      </c>
      <c r="F15" s="6"/>
      <c r="G15" s="6"/>
      <c r="H15" s="7"/>
      <c r="I15" s="4"/>
      <c r="J15" s="4"/>
      <c r="K15" s="4"/>
    </row>
    <row r="16" spans="1:12" x14ac:dyDescent="0.25">
      <c r="A16" s="28"/>
      <c r="B16" s="28"/>
      <c r="C16" s="32">
        <v>0.39860000000000001</v>
      </c>
      <c r="G16" s="6"/>
      <c r="H16" s="5"/>
      <c r="I16" s="55"/>
      <c r="J16" s="55"/>
      <c r="K16" s="55"/>
    </row>
    <row r="17" spans="1:11" x14ac:dyDescent="0.25">
      <c r="A17" s="23" t="s">
        <v>3</v>
      </c>
      <c r="B17" s="23"/>
      <c r="C17" s="33">
        <f>ROUND(C12*C16,0)</f>
        <v>84316</v>
      </c>
      <c r="D17" s="2"/>
      <c r="E17" s="2"/>
    </row>
    <row r="18" spans="1:11" x14ac:dyDescent="0.25">
      <c r="A18" s="34" t="s">
        <v>13</v>
      </c>
      <c r="B18" s="34"/>
      <c r="C18" s="34"/>
      <c r="E18" s="1"/>
    </row>
    <row r="19" spans="1:11" x14ac:dyDescent="0.25">
      <c r="A19" s="35" t="s">
        <v>17</v>
      </c>
      <c r="B19" s="35"/>
      <c r="C19" s="36">
        <f>H8</f>
        <v>25358</v>
      </c>
    </row>
    <row r="20" spans="1:11" x14ac:dyDescent="0.25">
      <c r="A20" s="37"/>
      <c r="B20" s="37"/>
      <c r="C20" s="37"/>
    </row>
    <row r="21" spans="1:11" x14ac:dyDescent="0.25">
      <c r="A21" s="38" t="s">
        <v>20</v>
      </c>
      <c r="B21" s="38"/>
      <c r="C21" s="39">
        <f>ROUND(C19*C8,0)</f>
        <v>975269</v>
      </c>
    </row>
    <row r="22" spans="1:11" x14ac:dyDescent="0.25">
      <c r="A22" s="40"/>
      <c r="B22" s="40"/>
      <c r="C22" s="41"/>
      <c r="E22" t="s">
        <v>21</v>
      </c>
      <c r="F22" t="s">
        <v>22</v>
      </c>
    </row>
    <row r="23" spans="1:11" x14ac:dyDescent="0.25">
      <c r="A23" s="42" t="s">
        <v>4</v>
      </c>
      <c r="B23" s="42"/>
      <c r="C23" s="43">
        <f>C21-C17</f>
        <v>890953</v>
      </c>
      <c r="E23" s="2">
        <f>C23</f>
        <v>890953</v>
      </c>
      <c r="F23" s="2">
        <f>C23</f>
        <v>890953</v>
      </c>
      <c r="G23" s="1"/>
    </row>
    <row r="24" spans="1:11" x14ac:dyDescent="0.25">
      <c r="A24" s="40"/>
      <c r="B24" s="40"/>
      <c r="C24" s="40"/>
      <c r="D24" t="s">
        <v>41</v>
      </c>
      <c r="E24" s="2">
        <v>875000</v>
      </c>
      <c r="F24" s="12">
        <f>ROUND(F23*1%,0)</f>
        <v>8910</v>
      </c>
      <c r="G24" s="2"/>
    </row>
    <row r="25" spans="1:11" x14ac:dyDescent="0.25">
      <c r="A25" s="28" t="s">
        <v>5</v>
      </c>
      <c r="B25" s="28"/>
      <c r="C25" s="44">
        <f>E28</f>
        <v>32210</v>
      </c>
      <c r="E25" s="2">
        <f>MROUND(E23-E24,500)</f>
        <v>16000</v>
      </c>
      <c r="F25">
        <v>20000</v>
      </c>
      <c r="G25" t="s">
        <v>40</v>
      </c>
    </row>
    <row r="26" spans="1:11" x14ac:dyDescent="0.25">
      <c r="A26" s="28" t="s">
        <v>6</v>
      </c>
      <c r="B26" s="28"/>
      <c r="C26" s="44">
        <f>F24</f>
        <v>8910</v>
      </c>
      <c r="D26" t="s">
        <v>35</v>
      </c>
      <c r="E26" s="2">
        <f>E25*6%</f>
        <v>960</v>
      </c>
      <c r="G26" s="1"/>
      <c r="K26" s="1"/>
    </row>
    <row r="27" spans="1:11" x14ac:dyDescent="0.25">
      <c r="A27" s="28"/>
      <c r="B27" s="28"/>
      <c r="C27" s="28"/>
      <c r="E27" s="1">
        <v>31250</v>
      </c>
      <c r="J27" s="8"/>
      <c r="K27" s="8"/>
    </row>
    <row r="28" spans="1:11" x14ac:dyDescent="0.25">
      <c r="A28" s="45" t="s">
        <v>7</v>
      </c>
      <c r="B28" s="45"/>
      <c r="C28" s="46">
        <f>ROUND(C26+C25+C23,0)</f>
        <v>932073</v>
      </c>
      <c r="E28" s="11">
        <f>E26+E27</f>
        <v>32210</v>
      </c>
      <c r="J28" s="8"/>
    </row>
    <row r="29" spans="1:11" x14ac:dyDescent="0.25">
      <c r="A29" s="47" t="s">
        <v>32</v>
      </c>
      <c r="B29" s="28"/>
      <c r="C29" s="29">
        <v>100</v>
      </c>
      <c r="E29" s="2"/>
      <c r="J29" s="8"/>
    </row>
    <row r="30" spans="1:11" x14ac:dyDescent="0.25">
      <c r="A30" s="28" t="s">
        <v>33</v>
      </c>
      <c r="B30" s="28"/>
      <c r="C30" s="29">
        <v>348</v>
      </c>
      <c r="J30" s="1"/>
    </row>
    <row r="31" spans="1:11" x14ac:dyDescent="0.25">
      <c r="A31" s="28" t="s">
        <v>39</v>
      </c>
      <c r="B31" s="28"/>
      <c r="C31" s="29"/>
      <c r="J31" s="8"/>
    </row>
    <row r="32" spans="1:11" x14ac:dyDescent="0.25">
      <c r="A32" s="28" t="s">
        <v>8</v>
      </c>
      <c r="B32" s="28"/>
      <c r="C32" s="29">
        <f>C28*C30/C29</f>
        <v>3243614.04</v>
      </c>
      <c r="E32" s="2"/>
      <c r="J32" s="2"/>
    </row>
    <row r="33" spans="1:21" x14ac:dyDescent="0.25">
      <c r="A33" s="45"/>
      <c r="B33" s="45"/>
      <c r="C33" s="46">
        <f>ROUND(C32,0)</f>
        <v>3243614</v>
      </c>
    </row>
    <row r="34" spans="1:21" x14ac:dyDescent="0.25">
      <c r="U34">
        <f>32.91+37.7</f>
        <v>70.61</v>
      </c>
    </row>
    <row r="36" spans="1:21" ht="15.75" thickBot="1" x14ac:dyDescent="0.3"/>
    <row r="37" spans="1:21" ht="50.25" thickBot="1" x14ac:dyDescent="0.3">
      <c r="A37" s="48" t="s">
        <v>42</v>
      </c>
      <c r="B37" s="49" t="s">
        <v>43</v>
      </c>
      <c r="C37" s="49" t="s">
        <v>44</v>
      </c>
      <c r="D37" s="49" t="s">
        <v>45</v>
      </c>
      <c r="E37" s="49" t="s">
        <v>46</v>
      </c>
      <c r="F37" s="49" t="s">
        <v>8</v>
      </c>
    </row>
    <row r="38" spans="1:21" ht="15.75" thickBot="1" x14ac:dyDescent="0.3">
      <c r="A38" s="50" t="s">
        <v>47</v>
      </c>
      <c r="B38" s="50">
        <v>2001</v>
      </c>
      <c r="C38" s="50">
        <f>C28</f>
        <v>932073</v>
      </c>
      <c r="D38" s="50">
        <v>100</v>
      </c>
      <c r="E38" s="50">
        <v>348</v>
      </c>
      <c r="F38" s="50">
        <f>ROUND(E38/D38*C38,0)</f>
        <v>3243614</v>
      </c>
    </row>
    <row r="39" spans="1:21" ht="15.75" thickBot="1" x14ac:dyDescent="0.3">
      <c r="A39" s="50" t="s">
        <v>48</v>
      </c>
      <c r="B39" s="50" t="s">
        <v>49</v>
      </c>
      <c r="C39" s="50">
        <v>340000</v>
      </c>
      <c r="D39" s="50">
        <v>200</v>
      </c>
      <c r="E39" s="50">
        <v>348</v>
      </c>
      <c r="F39" s="50">
        <f>ROUND(E39/D39*C39,0)</f>
        <v>591600</v>
      </c>
    </row>
    <row r="40" spans="1:21" ht="15.75" thickBot="1" x14ac:dyDescent="0.3">
      <c r="A40" s="50" t="s">
        <v>50</v>
      </c>
      <c r="B40" s="50" t="s">
        <v>51</v>
      </c>
      <c r="C40" s="50">
        <v>470000</v>
      </c>
      <c r="D40" s="50">
        <v>317</v>
      </c>
      <c r="E40" s="50">
        <v>348</v>
      </c>
      <c r="F40" s="50">
        <f>ROUND(E40/D40*C40,0)</f>
        <v>515962</v>
      </c>
    </row>
    <row r="41" spans="1:21" ht="15.75" thickBot="1" x14ac:dyDescent="0.3">
      <c r="A41" s="50"/>
      <c r="B41" s="50"/>
      <c r="C41" s="50"/>
      <c r="D41" s="50"/>
      <c r="E41" s="50"/>
      <c r="F41" s="51">
        <f>SUM(F38:F40)</f>
        <v>4351176</v>
      </c>
    </row>
  </sheetData>
  <mergeCells count="6">
    <mergeCell ref="A1:C1"/>
    <mergeCell ref="A2:B2"/>
    <mergeCell ref="A7:A8"/>
    <mergeCell ref="I16:K16"/>
    <mergeCell ref="K4:L4"/>
    <mergeCell ref="G4:H4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2"/>
  <sheetViews>
    <sheetView topLeftCell="A25" workbookViewId="0">
      <selection activeCell="D27" sqref="D27"/>
    </sheetView>
  </sheetViews>
  <sheetFormatPr defaultRowHeight="15" x14ac:dyDescent="0.25"/>
  <sheetData>
    <row r="2" spans="2:2" x14ac:dyDescent="0.25">
      <c r="B2" s="20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K51:N59"/>
  <sheetViews>
    <sheetView workbookViewId="0"/>
  </sheetViews>
  <sheetFormatPr defaultRowHeight="15" x14ac:dyDescent="0.25"/>
  <cols>
    <col min="11" max="11" width="19.140625" bestFit="1" customWidth="1"/>
  </cols>
  <sheetData>
    <row r="51" spans="11:14" x14ac:dyDescent="0.25">
      <c r="K51" s="17"/>
      <c r="L51" s="17"/>
      <c r="M51" s="17"/>
      <c r="N51" s="18"/>
    </row>
    <row r="52" spans="11:14" x14ac:dyDescent="0.25">
      <c r="K52" s="17"/>
      <c r="L52" s="17"/>
      <c r="M52" s="17"/>
      <c r="N52" s="18"/>
    </row>
    <row r="53" spans="11:14" x14ac:dyDescent="0.25">
      <c r="K53" s="17"/>
      <c r="L53" s="17"/>
      <c r="M53" s="17"/>
      <c r="N53" s="18"/>
    </row>
    <row r="54" spans="11:14" x14ac:dyDescent="0.25">
      <c r="K54" s="17"/>
      <c r="L54" s="17"/>
      <c r="M54" s="17"/>
      <c r="N54" s="18"/>
    </row>
    <row r="55" spans="11:14" x14ac:dyDescent="0.25">
      <c r="K55" s="17"/>
      <c r="L55" s="17"/>
      <c r="M55" s="17"/>
      <c r="N55" s="18"/>
    </row>
    <row r="56" spans="11:14" x14ac:dyDescent="0.25">
      <c r="K56" s="17"/>
      <c r="L56" s="17"/>
      <c r="M56" s="17"/>
      <c r="N56" s="18"/>
    </row>
    <row r="57" spans="11:14" x14ac:dyDescent="0.25">
      <c r="K57" s="17"/>
      <c r="L57" s="17"/>
      <c r="M57" s="17"/>
      <c r="N57" s="18"/>
    </row>
    <row r="58" spans="11:14" x14ac:dyDescent="0.25">
      <c r="K58" s="17"/>
      <c r="L58" s="17"/>
      <c r="M58" s="17"/>
      <c r="N58" s="18"/>
    </row>
    <row r="59" spans="11:14" x14ac:dyDescent="0.25">
      <c r="K59" s="59"/>
      <c r="L59" s="60"/>
      <c r="M59" s="61"/>
      <c r="N59" s="19"/>
    </row>
  </sheetData>
  <mergeCells count="1">
    <mergeCell ref="K59:M59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BE2C81-C268-4938-9732-FE4EDFE69931}">
  <dimension ref="A1"/>
  <sheetViews>
    <sheetView workbookViewId="0">
      <selection activeCell="M1" sqref="M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A6F59B-E193-48B1-AF74-33D508DDD3A8}">
  <dimension ref="A1"/>
  <sheetViews>
    <sheetView topLeftCell="A10" workbookViewId="0">
      <selection activeCell="M29" sqref="M29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sheet</vt:lpstr>
      <vt:lpstr>2001</vt:lpstr>
      <vt:lpstr>Area page</vt:lpstr>
      <vt:lpstr>Bills</vt:lpstr>
      <vt:lpstr>CII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2024-08-26T09:06:37Z</dcterms:modified>
</cp:coreProperties>
</file>