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Vinita\Elixir Reserve - Powai\"/>
    </mc:Choice>
  </mc:AlternateContent>
  <xr:revisionPtr revIDLastSave="0" documentId="13_ncr:1_{61630691-208B-4D39-8841-42D2AC15C85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2" sheetId="26" r:id="rId2"/>
    <sheet name="Sheet3" sheetId="27" r:id="rId3"/>
    <sheet name="Sheet4" sheetId="28" r:id="rId4"/>
    <sheet name="Sheet5" sheetId="29" r:id="rId5"/>
    <sheet name="Sheet6" sheetId="30" r:id="rId6"/>
    <sheet name="Sheet7" sheetId="31" r:id="rId7"/>
    <sheet name="Sheet8" sheetId="32" r:id="rId8"/>
    <sheet name="Sheet9" sheetId="33" r:id="rId9"/>
    <sheet name="Sheet10" sheetId="34" r:id="rId10"/>
    <sheet name="Sheet11" sheetId="35" r:id="rId11"/>
  </sheets>
  <calcPr calcId="191029"/>
</workbook>
</file>

<file path=xl/calcChain.xml><?xml version="1.0" encoding="utf-8"?>
<calcChain xmlns="http://schemas.openxmlformats.org/spreadsheetml/2006/main">
  <c r="E22" i="4" l="1"/>
  <c r="E24" i="4" s="1"/>
  <c r="E25" i="4" s="1"/>
  <c r="Q7" i="4"/>
  <c r="S7" i="4" s="1"/>
  <c r="S6" i="4"/>
  <c r="Q6" i="4"/>
  <c r="Q5" i="4"/>
  <c r="S5" i="4" s="1"/>
  <c r="S4" i="4"/>
  <c r="Q4" i="4"/>
  <c r="Q3" i="4"/>
  <c r="S3" i="4" s="1"/>
  <c r="S2" i="4"/>
  <c r="Q2" i="4"/>
  <c r="E26" i="4" l="1"/>
  <c r="I29" i="4"/>
  <c r="H32" i="4" l="1"/>
  <c r="H20" i="4"/>
  <c r="H22" i="4" s="1"/>
  <c r="H24" i="4" s="1"/>
  <c r="P7" i="4"/>
  <c r="P6" i="4"/>
  <c r="P5" i="4"/>
  <c r="P4" i="4"/>
  <c r="P3" i="4"/>
  <c r="P2" i="4"/>
  <c r="H25" i="4" l="1"/>
  <c r="H26" i="4"/>
  <c r="C10" i="4"/>
  <c r="P12" i="4" l="1"/>
  <c r="Q12" i="4" s="1"/>
  <c r="P11" i="4"/>
  <c r="Q11" i="4" s="1"/>
  <c r="Q10" i="4"/>
  <c r="P10" i="4"/>
  <c r="P9" i="4"/>
  <c r="P8" i="4"/>
  <c r="P13" i="4" l="1"/>
  <c r="Q13" i="4" s="1"/>
  <c r="J13" i="4" l="1"/>
  <c r="I13" i="4"/>
  <c r="E13" i="4"/>
  <c r="J12" i="4"/>
  <c r="I12" i="4"/>
  <c r="E12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A10" i="4"/>
  <c r="C9" i="4"/>
  <c r="A9" i="4"/>
  <c r="C8" i="4"/>
  <c r="A8" i="4"/>
  <c r="A7" i="4"/>
  <c r="C6" i="4"/>
  <c r="A6" i="4"/>
  <c r="C5" i="4"/>
  <c r="A5" i="4"/>
  <c r="C4" i="4"/>
  <c r="A4" i="4"/>
  <c r="C3" i="4"/>
  <c r="A3" i="4"/>
  <c r="C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C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<sst xmlns="http://schemas.openxmlformats.org/spreadsheetml/2006/main" count="49" uniqueCount="40">
  <si>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</si>
  <si>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</si>
  <si>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</si>
  <si>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</si>
  <si>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</si>
  <si>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</si>
  <si>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</si>
  <si>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</si>
  <si>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</si>
  <si>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</si>
  <si>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</si>
  <si>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</si>
  <si>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</si>
  <si>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av</t>
  </si>
  <si>
    <t>sd</t>
  </si>
  <si>
    <t>rd</t>
  </si>
  <si>
    <t>bv</t>
  </si>
  <si>
    <t>rate</t>
  </si>
  <si>
    <t>fmv</t>
  </si>
  <si>
    <t>rera ca</t>
  </si>
  <si>
    <t>agreement  - 28.03.24</t>
  </si>
  <si>
    <t>car</t>
  </si>
  <si>
    <t>Flat No. 402, 4th Floor,</t>
  </si>
  <si>
    <t>Other area</t>
  </si>
  <si>
    <t xml:space="preserve">19th </t>
  </si>
  <si>
    <t>T4</t>
  </si>
  <si>
    <t>14th</t>
  </si>
  <si>
    <t>T1</t>
  </si>
  <si>
    <t>20th</t>
  </si>
  <si>
    <t>T2</t>
  </si>
  <si>
    <t xml:space="preserve">1st </t>
  </si>
  <si>
    <t>16th</t>
  </si>
  <si>
    <t>10th</t>
  </si>
  <si>
    <t>T3</t>
  </si>
  <si>
    <t>RV</t>
  </si>
  <si>
    <t>DV</t>
  </si>
  <si>
    <t>TFMV</t>
  </si>
  <si>
    <t>FMV</t>
  </si>
  <si>
    <t>Rate</t>
  </si>
  <si>
    <t>TCA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</si>
</sst>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1" fontId="0" fillId="0" borderId="0" xfId="0" applyNumberFormat="1"/>
    <xf numFmtId="1" fontId="0" fillId="3" borderId="0" xfId="0" applyNumberFormat="1" applyFill="1"/>
    <xf numFmtId="164" fontId="0" fillId="3" borderId="0" xfId="1" applyNumberFormat="1" applyFont="1" applyFill="1"/>
    <xf numFmtId="164" fontId="0" fillId="3" borderId="0" xfId="0" applyNumberFormat="1" applyFill="1"/>
    <xf numFmtId="43" fontId="0" fillId="0" borderId="0" xfId="0" applyNumberFormat="1"/>
    <xf numFmtId="43" fontId="2" fillId="0" borderId="0" xfId="0" applyNumberFormat="1" applyFont="1"/>
    <xf numFmtId="43" fontId="2" fillId="2" borderId="0" xfId="1" applyFont="1" applyFill="1"/>
    <xf numFmtId="43" fontId="4" fillId="0" borderId="0" xfId="1" applyFont="1"/>
    <xf numFmtId="43" fontId="0" fillId="3" borderId="0" xfId="1" applyFont="1" applyFill="1"/>
    <xf numFmtId="164" fontId="0" fillId="2" borderId="0" xfId="1" applyNumberFormat="1" applyFont="1" applyFill="1"/>
    <xf numFmtId="164" fontId="0" fillId="2" borderId="0" xfId="0" applyNumberFormat="1" applyFill="1"/>
    <xf numFmtId="43" fontId="0" fillId="2" borderId="0" xfId="1" applyFont="1" applyFill="1"/>
    <xf numFmtId="43" fontId="0" fillId="2" borderId="0" xfId="0" applyNumberFormat="1" applyFill="1"/>
    <xf numFmtId="0" fontId="5" fillId="0" borderId="0" xfId="0" applyFont="1"/>
    <xf numFmtId="43" fontId="2" fillId="2" borderId="0" xfId="0" applyNumberFormat="1" applyFont="1" applyFill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30</xdr:row>
      <xdr:rowOff>38100</xdr:rowOff>
    </xdr:from>
    <xdr:to>
      <xdr:col>4</xdr:col>
      <xdr:colOff>352820</xdr:colOff>
      <xdr:row>51</xdr:row>
      <xdr:rowOff>553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5708E5-B1ED-9ED7-544D-473081FB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6343650"/>
          <a:ext cx="2829320" cy="39629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39</xdr:row>
      <xdr:rowOff>153458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EDA17A-B557-ECB8-DD24-B3F8D9E76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758295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393047</xdr:colOff>
      <xdr:row>38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66CCB7-34BF-BAD4-06E0-E879230C1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71447" cy="7411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48823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C90ABB-DFA1-746F-B4CD-BE379E705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83223" cy="8773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14</xdr:col>
      <xdr:colOff>420350</xdr:colOff>
      <xdr:row>85</xdr:row>
      <xdr:rowOff>115300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60AFB3-1EA7-F5D8-B13B-C4C834B48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8954750" cy="716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13</xdr:col>
      <xdr:colOff>334528</xdr:colOff>
      <xdr:row>134</xdr:row>
      <xdr:rowOff>67907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D2A082-1C9E-BACD-4E38-FCD2F4CC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764000"/>
          <a:ext cx="8259328" cy="8830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14</xdr:col>
      <xdr:colOff>77402</xdr:colOff>
      <xdr:row>179</xdr:row>
      <xdr:rowOff>1143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70EE479-AA00-0E8C-F0FD-2FCDB0EE5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908000"/>
          <a:ext cx="8611802" cy="8192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1191</xdr:colOff>
      <xdr:row>46</xdr:row>
      <xdr:rowOff>86960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9ABAE1-E2C0-A63D-A413-C90E0AD23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35591" cy="8849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12</xdr:col>
      <xdr:colOff>553548</xdr:colOff>
      <xdr:row>94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65AE90-A545-1616-34A3-96049F40C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7868748" cy="8840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12</xdr:col>
      <xdr:colOff>477337</xdr:colOff>
      <xdr:row>136</xdr:row>
      <xdr:rowOff>10590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E34165-BF25-56BD-75FF-B1913A227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288000"/>
          <a:ext cx="7792537" cy="7630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125033</xdr:colOff>
      <xdr:row>44</xdr:row>
      <xdr:rowOff>77381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8748FA-A26C-3956-7CD3-02A5CFDA5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59433" cy="8459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506002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A80887-AACA-E5B0-5B9E-12700DD4B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30802" cy="8726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12</xdr:col>
      <xdr:colOff>524969</xdr:colOff>
      <xdr:row>96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BDA806-6508-2460-D9C3-B5D1C91EE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25000"/>
          <a:ext cx="7840169" cy="883090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101</xdr:row>
      <xdr:rowOff>9525</xdr:rowOff>
    </xdr:from>
    <xdr:to>
      <xdr:col>12</xdr:col>
      <xdr:colOff>505915</xdr:colOff>
      <xdr:row>141</xdr:row>
      <xdr:rowOff>77273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1AA04CA-D333-6538-0C03-C60CE4384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19250025"/>
          <a:ext cx="7811590" cy="7687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383521</xdr:colOff>
      <xdr:row>40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878A68-F835-1126-4A2B-7DFC3E763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61921" cy="76686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335889</xdr:colOff>
      <xdr:row>40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9FEAD9-E36C-7F3C-723A-102DADD93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14289" cy="775443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345415</xdr:colOff>
      <xdr:row>38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148251-FC9B-91A5-030E-9829CA117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23815" cy="72971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583574</xdr:colOff>
      <xdr:row>39</xdr:row>
      <xdr:rowOff>48669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3DD742-D600-AFD5-46BF-F5DC85A3D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61974" cy="7478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topLeftCell="A13" zoomScaleNormal="100" workbookViewId="0">
      <selection activeCell="I28" sqref="I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customWidth="1"/>
    <col min="7" max="7" width="9.85546875" customWidth="1"/>
    <col min="8" max="8" width="16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6.5703125" customWidth="1"/>
    <col min="20" max="20" width="13.4257812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v>1086</v>
      </c>
      <c r="C2" s="4">
        <f>B2*1.1</f>
        <v>1194.6000000000001</v>
      </c>
      <c r="D2" s="4">
        <f t="shared" ref="D2:D13" si="1">C2*1.2</f>
        <v>1433.5200000000002</v>
      </c>
      <c r="E2" s="5">
        <v>39600000</v>
      </c>
      <c r="F2" s="4">
        <f t="shared" ref="F2:F13" si="2">ROUND((E2/B2),0)</f>
        <v>36464</v>
      </c>
      <c r="G2" s="9">
        <f t="shared" ref="G2:G13" si="3">ROUND((E2/C2),0)</f>
        <v>33149</v>
      </c>
      <c r="H2" s="9">
        <f t="shared" ref="H2:H13" si="4">ROUND((E2/D2),0)</f>
        <v>27624</v>
      </c>
      <c r="I2" s="4" t="e">
        <f>#REF!</f>
        <v>#REF!</v>
      </c>
      <c r="J2" s="4">
        <f t="shared" ref="J2:J13" si="5">S2</f>
        <v>42298.822997430005</v>
      </c>
      <c r="O2">
        <v>0</v>
      </c>
      <c r="P2">
        <f t="shared" ref="P2:P7" si="6">O2/1.2</f>
        <v>0</v>
      </c>
      <c r="Q2" s="16">
        <f>191.58*10.764</f>
        <v>2062.1671200000001</v>
      </c>
      <c r="R2" s="2">
        <v>87227242</v>
      </c>
      <c r="S2" s="25">
        <f t="shared" ref="S2:S7" si="7">R2/Q2</f>
        <v>42298.822997430005</v>
      </c>
      <c r="T2" s="7"/>
      <c r="U2" t="s">
        <v>24</v>
      </c>
      <c r="V2" t="s">
        <v>25</v>
      </c>
    </row>
    <row r="3" spans="1:22" x14ac:dyDescent="0.25">
      <c r="A3" s="4">
        <f t="shared" si="0"/>
        <v>0</v>
      </c>
      <c r="B3" s="4">
        <v>1450</v>
      </c>
      <c r="C3" s="4">
        <f t="shared" ref="C3:C14" si="8">B3*1.1</f>
        <v>1595.0000000000002</v>
      </c>
      <c r="D3" s="4">
        <f t="shared" si="1"/>
        <v>1914.0000000000002</v>
      </c>
      <c r="E3" s="5">
        <v>59000000</v>
      </c>
      <c r="F3" s="14">
        <f t="shared" si="2"/>
        <v>40690</v>
      </c>
      <c r="G3" s="9">
        <f t="shared" si="3"/>
        <v>36991</v>
      </c>
      <c r="H3" s="9">
        <f t="shared" si="4"/>
        <v>30825</v>
      </c>
      <c r="I3" s="4" t="e">
        <f>#REF!</f>
        <v>#REF!</v>
      </c>
      <c r="J3" s="4">
        <f t="shared" si="5"/>
        <v>34561.278325580388</v>
      </c>
      <c r="O3">
        <v>0</v>
      </c>
      <c r="P3">
        <f t="shared" si="6"/>
        <v>0</v>
      </c>
      <c r="Q3" s="16">
        <f>77.33*10.764</f>
        <v>832.38011999999992</v>
      </c>
      <c r="R3" s="2">
        <v>28768121</v>
      </c>
      <c r="S3" s="18">
        <f t="shared" si="7"/>
        <v>34561.278325580388</v>
      </c>
      <c r="T3" s="7"/>
      <c r="U3" t="s">
        <v>26</v>
      </c>
      <c r="V3" t="s">
        <v>27</v>
      </c>
    </row>
    <row r="4" spans="1:22" x14ac:dyDescent="0.25">
      <c r="A4" s="4">
        <f t="shared" si="0"/>
        <v>0</v>
      </c>
      <c r="B4" s="4">
        <v>1040</v>
      </c>
      <c r="C4" s="4">
        <f t="shared" si="8"/>
        <v>1144</v>
      </c>
      <c r="D4" s="4">
        <f t="shared" si="1"/>
        <v>1372.8</v>
      </c>
      <c r="E4" s="5">
        <v>38000000</v>
      </c>
      <c r="F4" s="4">
        <f t="shared" si="2"/>
        <v>36538</v>
      </c>
      <c r="G4" s="9">
        <f t="shared" si="3"/>
        <v>33217</v>
      </c>
      <c r="H4" s="9">
        <f t="shared" si="4"/>
        <v>27681</v>
      </c>
      <c r="I4" s="4" t="e">
        <f>#REF!</f>
        <v>#REF!</v>
      </c>
      <c r="J4" s="4">
        <f t="shared" si="5"/>
        <v>35774.827330087923</v>
      </c>
      <c r="O4">
        <v>0</v>
      </c>
      <c r="P4">
        <f t="shared" si="6"/>
        <v>0</v>
      </c>
      <c r="Q4" s="16">
        <f>196.37*10.764</f>
        <v>2113.7266799999998</v>
      </c>
      <c r="R4" s="2">
        <v>75618207</v>
      </c>
      <c r="S4" s="18">
        <f t="shared" si="7"/>
        <v>35774.827330087923</v>
      </c>
      <c r="T4" s="7"/>
      <c r="U4" t="s">
        <v>28</v>
      </c>
      <c r="V4" t="s">
        <v>29</v>
      </c>
    </row>
    <row r="5" spans="1:22" x14ac:dyDescent="0.25">
      <c r="A5" s="4">
        <f t="shared" si="0"/>
        <v>0</v>
      </c>
      <c r="B5" s="4">
        <v>1995</v>
      </c>
      <c r="C5" s="4">
        <f t="shared" si="8"/>
        <v>2194.5</v>
      </c>
      <c r="D5" s="4">
        <f t="shared" si="1"/>
        <v>2633.4</v>
      </c>
      <c r="E5" s="5">
        <v>85000000</v>
      </c>
      <c r="F5" s="14">
        <f t="shared" si="2"/>
        <v>42607</v>
      </c>
      <c r="G5" s="9">
        <f t="shared" si="3"/>
        <v>38733</v>
      </c>
      <c r="H5" s="9">
        <f t="shared" si="4"/>
        <v>32278</v>
      </c>
      <c r="I5" s="4" t="e">
        <f>#REF!</f>
        <v>#REF!</v>
      </c>
      <c r="J5" s="4">
        <f t="shared" si="5"/>
        <v>31399.734985339928</v>
      </c>
      <c r="O5">
        <v>0</v>
      </c>
      <c r="P5">
        <f t="shared" si="6"/>
        <v>0</v>
      </c>
      <c r="Q5" s="16">
        <f>61.12*10.764</f>
        <v>657.89567999999997</v>
      </c>
      <c r="R5" s="2">
        <v>20657750</v>
      </c>
      <c r="S5" s="18">
        <f t="shared" si="7"/>
        <v>31399.734985339928</v>
      </c>
      <c r="T5" s="7"/>
      <c r="U5" t="s">
        <v>30</v>
      </c>
      <c r="V5" t="s">
        <v>25</v>
      </c>
    </row>
    <row r="6" spans="1:22" x14ac:dyDescent="0.25">
      <c r="A6" s="4">
        <f t="shared" si="0"/>
        <v>0</v>
      </c>
      <c r="B6" s="4">
        <v>2000</v>
      </c>
      <c r="C6" s="4">
        <f t="shared" si="8"/>
        <v>2200</v>
      </c>
      <c r="D6" s="4">
        <f t="shared" si="1"/>
        <v>2640</v>
      </c>
      <c r="E6" s="5">
        <v>90000000</v>
      </c>
      <c r="F6" s="14">
        <f t="shared" si="2"/>
        <v>45000</v>
      </c>
      <c r="G6" s="9">
        <f t="shared" si="3"/>
        <v>40909</v>
      </c>
      <c r="H6" s="9">
        <f t="shared" si="4"/>
        <v>34091</v>
      </c>
      <c r="I6" s="4" t="e">
        <f>#REF!</f>
        <v>#REF!</v>
      </c>
      <c r="J6" s="4">
        <f t="shared" si="5"/>
        <v>32934.957439143269</v>
      </c>
      <c r="O6">
        <v>0</v>
      </c>
      <c r="P6">
        <f t="shared" si="6"/>
        <v>0</v>
      </c>
      <c r="Q6" s="16">
        <f>100.91*10.764</f>
        <v>1086.1952399999998</v>
      </c>
      <c r="R6" s="2">
        <v>35773794</v>
      </c>
      <c r="S6" s="19">
        <f t="shared" si="7"/>
        <v>32934.957439143269</v>
      </c>
      <c r="T6" s="15"/>
      <c r="U6" t="s">
        <v>31</v>
      </c>
      <c r="V6" t="s">
        <v>25</v>
      </c>
    </row>
    <row r="7" spans="1:22" x14ac:dyDescent="0.25">
      <c r="A7" s="4">
        <f t="shared" si="0"/>
        <v>0</v>
      </c>
      <c r="B7" s="4">
        <v>1400</v>
      </c>
      <c r="C7" s="4">
        <f t="shared" si="8"/>
        <v>1540.0000000000002</v>
      </c>
      <c r="D7" s="4">
        <f t="shared" si="1"/>
        <v>1848.0000000000002</v>
      </c>
      <c r="E7" s="5">
        <v>65000000</v>
      </c>
      <c r="F7" s="14">
        <f t="shared" si="2"/>
        <v>46429</v>
      </c>
      <c r="G7" s="9">
        <f t="shared" si="3"/>
        <v>42208</v>
      </c>
      <c r="H7" s="9">
        <f t="shared" si="4"/>
        <v>35173</v>
      </c>
      <c r="I7" s="4" t="e">
        <f>#REF!</f>
        <v>#REF!</v>
      </c>
      <c r="J7" s="4">
        <f t="shared" si="5"/>
        <v>32796.714822629634</v>
      </c>
      <c r="O7">
        <v>0</v>
      </c>
      <c r="P7">
        <f t="shared" si="6"/>
        <v>0</v>
      </c>
      <c r="Q7" s="16">
        <f>61.12*10.764</f>
        <v>657.89567999999997</v>
      </c>
      <c r="R7" s="2">
        <v>21576817</v>
      </c>
      <c r="S7" s="17">
        <f t="shared" si="7"/>
        <v>32796.714822629634</v>
      </c>
      <c r="T7" s="15"/>
      <c r="U7" t="s">
        <v>32</v>
      </c>
      <c r="V7" t="s">
        <v>33</v>
      </c>
    </row>
    <row r="8" spans="1:22" x14ac:dyDescent="0.25">
      <c r="A8" s="4">
        <f t="shared" si="0"/>
        <v>0</v>
      </c>
      <c r="B8" s="4">
        <v>1040</v>
      </c>
      <c r="C8" s="4">
        <f t="shared" si="8"/>
        <v>1144</v>
      </c>
      <c r="D8" s="4">
        <f t="shared" si="1"/>
        <v>1372.8</v>
      </c>
      <c r="E8" s="5">
        <v>41800000</v>
      </c>
      <c r="F8" s="14">
        <f t="shared" si="2"/>
        <v>40192</v>
      </c>
      <c r="G8" s="9">
        <f t="shared" si="3"/>
        <v>36538</v>
      </c>
      <c r="H8" s="9">
        <f t="shared" si="4"/>
        <v>30449</v>
      </c>
      <c r="I8" s="4" t="e">
        <f>#REF!</f>
        <v>#REF!</v>
      </c>
      <c r="J8" s="4">
        <f t="shared" si="5"/>
        <v>0</v>
      </c>
      <c r="O8">
        <v>0</v>
      </c>
      <c r="P8">
        <f t="shared" ref="P8:P12" si="9">O8/1.2</f>
        <v>0</v>
      </c>
      <c r="R8" s="2"/>
      <c r="S8" s="7"/>
      <c r="T8" s="7"/>
    </row>
    <row r="9" spans="1:22" x14ac:dyDescent="0.25">
      <c r="A9" s="4">
        <f t="shared" si="0"/>
        <v>0</v>
      </c>
      <c r="B9" s="4">
        <v>1086</v>
      </c>
      <c r="C9" s="4">
        <f t="shared" si="8"/>
        <v>1194.6000000000001</v>
      </c>
      <c r="D9" s="4">
        <f t="shared" si="1"/>
        <v>1433.5200000000002</v>
      </c>
      <c r="E9" s="5">
        <v>52000000</v>
      </c>
      <c r="F9" s="14">
        <f t="shared" si="2"/>
        <v>47882</v>
      </c>
      <c r="G9" s="9">
        <f t="shared" si="3"/>
        <v>43529</v>
      </c>
      <c r="H9" s="9">
        <f t="shared" si="4"/>
        <v>36274</v>
      </c>
      <c r="I9" s="4" t="e">
        <f>#REF!</f>
        <v>#REF!</v>
      </c>
      <c r="J9" s="4">
        <f t="shared" si="5"/>
        <v>0</v>
      </c>
      <c r="O9">
        <v>0</v>
      </c>
      <c r="P9">
        <f t="shared" si="9"/>
        <v>0</v>
      </c>
      <c r="R9" s="2"/>
      <c r="S9" s="7"/>
      <c r="T9" s="7"/>
    </row>
    <row r="10" spans="1:22" x14ac:dyDescent="0.25">
      <c r="A10" s="4">
        <f t="shared" si="0"/>
        <v>0</v>
      </c>
      <c r="B10" s="4"/>
      <c r="C10" s="4">
        <f t="shared" si="8"/>
        <v>0</v>
      </c>
      <c r="D10" s="4">
        <f t="shared" si="1"/>
        <v>0</v>
      </c>
      <c r="E10" s="5"/>
      <c r="F10" s="9" t="e">
        <f t="shared" si="2"/>
        <v>#DIV/0!</v>
      </c>
      <c r="G10" s="9" t="e">
        <f t="shared" si="3"/>
        <v>#DIV/0!</v>
      </c>
      <c r="H10" s="9" t="e">
        <f t="shared" si="4"/>
        <v>#DIV/0!</v>
      </c>
      <c r="I10" s="4" t="e">
        <f>#REF!</f>
        <v>#REF!</v>
      </c>
      <c r="J10" s="4">
        <f t="shared" si="5"/>
        <v>0</v>
      </c>
      <c r="O10">
        <v>0</v>
      </c>
      <c r="P10">
        <f t="shared" si="9"/>
        <v>0</v>
      </c>
      <c r="Q10">
        <f t="shared" ref="Q10:Q12" si="10">P10/1.2</f>
        <v>0</v>
      </c>
      <c r="R10" s="2">
        <v>0</v>
      </c>
      <c r="S10" s="7"/>
      <c r="T10" s="7"/>
    </row>
    <row r="11" spans="1:22" x14ac:dyDescent="0.25">
      <c r="A11" s="4">
        <f t="shared" si="0"/>
        <v>0</v>
      </c>
      <c r="B11" s="4">
        <f t="shared" ref="B11:B15" si="11">Q11</f>
        <v>0</v>
      </c>
      <c r="C11" s="4">
        <f t="shared" si="8"/>
        <v>0</v>
      </c>
      <c r="D11" s="4">
        <f t="shared" si="1"/>
        <v>0</v>
      </c>
      <c r="E11" s="5"/>
      <c r="F11" s="9" t="e">
        <f t="shared" si="2"/>
        <v>#DIV/0!</v>
      </c>
      <c r="G11" s="9" t="e">
        <f t="shared" si="3"/>
        <v>#DIV/0!</v>
      </c>
      <c r="H11" s="9" t="e">
        <f t="shared" si="4"/>
        <v>#DIV/0!</v>
      </c>
      <c r="I11" s="4" t="e">
        <f>#REF!</f>
        <v>#REF!</v>
      </c>
      <c r="J11" s="4">
        <f t="shared" si="5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7"/>
      <c r="T11" s="7"/>
    </row>
    <row r="12" spans="1:22" x14ac:dyDescent="0.25">
      <c r="A12" s="4">
        <f t="shared" si="0"/>
        <v>0</v>
      </c>
      <c r="B12" s="4">
        <f t="shared" si="11"/>
        <v>0</v>
      </c>
      <c r="C12" s="4">
        <f t="shared" si="8"/>
        <v>0</v>
      </c>
      <c r="D12" s="4">
        <f t="shared" si="1"/>
        <v>0</v>
      </c>
      <c r="E12" s="5">
        <f t="shared" ref="E12:E13" si="12">R12</f>
        <v>0</v>
      </c>
      <c r="F12" s="9" t="e">
        <f t="shared" si="2"/>
        <v>#DIV/0!</v>
      </c>
      <c r="G12" s="9" t="e">
        <f t="shared" si="3"/>
        <v>#DIV/0!</v>
      </c>
      <c r="H12" s="9" t="e">
        <f t="shared" si="4"/>
        <v>#DIV/0!</v>
      </c>
      <c r="I12" s="4" t="e">
        <f>#REF!</f>
        <v>#REF!</v>
      </c>
      <c r="J12" s="4">
        <f t="shared" si="5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7"/>
      <c r="T12" s="7"/>
    </row>
    <row r="13" spans="1:22" x14ac:dyDescent="0.25">
      <c r="A13" s="4">
        <f t="shared" si="0"/>
        <v>0</v>
      </c>
      <c r="B13" s="4">
        <f t="shared" si="11"/>
        <v>0</v>
      </c>
      <c r="C13" s="4">
        <f t="shared" si="8"/>
        <v>0</v>
      </c>
      <c r="D13" s="4">
        <f t="shared" si="1"/>
        <v>0</v>
      </c>
      <c r="E13" s="5">
        <f t="shared" si="12"/>
        <v>0</v>
      </c>
      <c r="F13" s="9" t="e">
        <f t="shared" si="2"/>
        <v>#DIV/0!</v>
      </c>
      <c r="G13" s="9" t="e">
        <f t="shared" si="3"/>
        <v>#DIV/0!</v>
      </c>
      <c r="H13" s="9" t="e">
        <f t="shared" si="4"/>
        <v>#DIV/0!</v>
      </c>
      <c r="I13" s="4" t="e">
        <f>#REF!</f>
        <v>#REF!</v>
      </c>
      <c r="J13" s="4">
        <f t="shared" si="5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7"/>
      <c r="T13" s="7"/>
    </row>
    <row r="14" spans="1:22" x14ac:dyDescent="0.25">
      <c r="A14" s="4">
        <f t="shared" si="0"/>
        <v>0</v>
      </c>
      <c r="B14" s="4">
        <f t="shared" si="11"/>
        <v>0</v>
      </c>
      <c r="C14" s="4">
        <f t="shared" si="8"/>
        <v>0</v>
      </c>
      <c r="D14" s="4">
        <f t="shared" ref="D14:D15" si="15">C14*1.2</f>
        <v>0</v>
      </c>
      <c r="E14" s="5">
        <f t="shared" ref="E14:E15" si="16">R14</f>
        <v>0</v>
      </c>
      <c r="F14" s="9" t="e">
        <f t="shared" ref="F14:F15" si="17">ROUND((E14/B14),0)</f>
        <v>#DIV/0!</v>
      </c>
      <c r="G14" s="9" t="e">
        <f t="shared" ref="G14:G15" si="18">ROUND((E14/C14),0)</f>
        <v>#DIV/0!</v>
      </c>
      <c r="H14" s="9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7"/>
      <c r="T14" s="7"/>
    </row>
    <row r="15" spans="1:22" x14ac:dyDescent="0.25">
      <c r="A15" s="4">
        <f t="shared" si="0"/>
        <v>0</v>
      </c>
      <c r="B15" s="4">
        <f t="shared" si="11"/>
        <v>0</v>
      </c>
      <c r="C15" s="4">
        <f t="shared" ref="C15" si="23">B15*1.2</f>
        <v>0</v>
      </c>
      <c r="D15" s="4">
        <f t="shared" si="15"/>
        <v>0</v>
      </c>
      <c r="E15" s="5">
        <f t="shared" si="16"/>
        <v>0</v>
      </c>
      <c r="F15" s="9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7"/>
      <c r="T15" s="7"/>
    </row>
    <row r="17" spans="4:24" x14ac:dyDescent="0.25">
      <c r="G17" t="s">
        <v>22</v>
      </c>
    </row>
    <row r="18" spans="4:24" x14ac:dyDescent="0.25">
      <c r="G18" t="s">
        <v>19</v>
      </c>
      <c r="H18">
        <v>1251.31</v>
      </c>
    </row>
    <row r="19" spans="4:24" x14ac:dyDescent="0.25">
      <c r="G19" t="s">
        <v>23</v>
      </c>
      <c r="H19">
        <v>80.510000000000005</v>
      </c>
    </row>
    <row r="20" spans="4:24" x14ac:dyDescent="0.25">
      <c r="D20" s="10" t="s">
        <v>39</v>
      </c>
      <c r="E20" s="10">
        <v>1332</v>
      </c>
      <c r="H20" s="16">
        <f>H19+H18</f>
        <v>1331.82</v>
      </c>
      <c r="R20" s="31"/>
    </row>
    <row r="21" spans="4:24" x14ac:dyDescent="0.25">
      <c r="D21" s="10" t="s">
        <v>38</v>
      </c>
      <c r="E21" s="25">
        <v>42800</v>
      </c>
      <c r="G21" t="s">
        <v>17</v>
      </c>
      <c r="H21">
        <v>39000</v>
      </c>
      <c r="R21" s="31"/>
    </row>
    <row r="22" spans="4:24" x14ac:dyDescent="0.25">
      <c r="D22" s="10" t="s">
        <v>37</v>
      </c>
      <c r="E22" s="26">
        <f>E20*E21</f>
        <v>57009600</v>
      </c>
      <c r="G22" t="s">
        <v>18</v>
      </c>
      <c r="H22" s="23">
        <f>H21*H20</f>
        <v>51940980</v>
      </c>
      <c r="R22" s="20"/>
    </row>
    <row r="23" spans="4:24" x14ac:dyDescent="0.25">
      <c r="D23" s="10" t="s">
        <v>21</v>
      </c>
      <c r="E23" s="27">
        <v>40000</v>
      </c>
      <c r="G23" t="s">
        <v>21</v>
      </c>
      <c r="H23" s="24">
        <v>4000000</v>
      </c>
    </row>
    <row r="24" spans="4:24" x14ac:dyDescent="0.25">
      <c r="D24" s="11" t="s">
        <v>36</v>
      </c>
      <c r="E24" s="22">
        <f>E22+E23</f>
        <v>57049600</v>
      </c>
      <c r="F24" s="10"/>
      <c r="G24" s="11" t="s">
        <v>36</v>
      </c>
      <c r="H24" s="22">
        <f>H23+H22</f>
        <v>55940980</v>
      </c>
      <c r="P24" s="10"/>
      <c r="Q24" s="10"/>
      <c r="R24" s="12"/>
      <c r="T24" s="10"/>
      <c r="U24" s="10"/>
      <c r="V24" s="10"/>
      <c r="W24" s="10"/>
      <c r="X24" s="10"/>
    </row>
    <row r="25" spans="4:24" x14ac:dyDescent="0.25">
      <c r="D25" s="10" t="s">
        <v>34</v>
      </c>
      <c r="E25" s="28">
        <f>E24*0.98</f>
        <v>55908608</v>
      </c>
      <c r="F25" s="4"/>
      <c r="G25" s="11" t="s">
        <v>34</v>
      </c>
      <c r="H25" s="30">
        <f>H24*0.98</f>
        <v>54822160.399999999</v>
      </c>
      <c r="P25" s="10"/>
      <c r="Q25" s="13"/>
      <c r="R25" s="13"/>
      <c r="T25" s="13"/>
      <c r="U25" s="13"/>
      <c r="V25" s="10"/>
      <c r="W25" s="10"/>
      <c r="X25" s="10"/>
    </row>
    <row r="26" spans="4:24" ht="15.75" customHeight="1" x14ac:dyDescent="0.25">
      <c r="D26" s="10" t="s">
        <v>35</v>
      </c>
      <c r="E26" s="28">
        <f>E24*0.8</f>
        <v>45639680</v>
      </c>
      <c r="G26" s="6" t="s">
        <v>35</v>
      </c>
      <c r="H26" s="21">
        <f>H24*0.8</f>
        <v>44752784</v>
      </c>
      <c r="P26" s="10"/>
      <c r="Q26" s="10"/>
      <c r="R26" s="10"/>
      <c r="T26" s="10"/>
      <c r="U26" s="10"/>
      <c r="V26" s="10"/>
      <c r="W26" s="10"/>
      <c r="X26" s="10"/>
    </row>
    <row r="27" spans="4:24" ht="15.75" customHeight="1" x14ac:dyDescent="0.25">
      <c r="H27" s="20"/>
      <c r="P27" s="10"/>
      <c r="Q27" s="10"/>
      <c r="R27" s="10"/>
      <c r="T27" s="10"/>
      <c r="U27" s="10"/>
      <c r="V27" s="10"/>
      <c r="W27" s="10"/>
      <c r="X27" s="10"/>
    </row>
    <row r="28" spans="4:24" x14ac:dyDescent="0.25">
      <c r="G28" s="29" t="s">
        <v>20</v>
      </c>
      <c r="H28" s="29"/>
      <c r="I28" s="29"/>
      <c r="P28" s="10"/>
      <c r="Q28" s="10"/>
      <c r="R28" s="10"/>
      <c r="T28" s="10"/>
      <c r="U28" s="10"/>
      <c r="V28" s="10"/>
      <c r="W28" s="10"/>
      <c r="X28" s="10"/>
    </row>
    <row r="29" spans="4:24" x14ac:dyDescent="0.25">
      <c r="G29" s="29" t="s">
        <v>13</v>
      </c>
      <c r="H29" s="29">
        <v>5.59</v>
      </c>
      <c r="I29" s="29">
        <f>H29+1300000</f>
        <v>1300005.5900000001</v>
      </c>
      <c r="P29" s="10"/>
      <c r="Q29" s="10"/>
      <c r="R29" s="11"/>
      <c r="T29" s="11"/>
      <c r="U29" s="11"/>
      <c r="V29" s="10"/>
      <c r="W29" s="10"/>
      <c r="X29" s="10"/>
    </row>
    <row r="30" spans="4:24" x14ac:dyDescent="0.25">
      <c r="G30" s="29" t="s">
        <v>14</v>
      </c>
      <c r="H30" s="29">
        <v>744000</v>
      </c>
      <c r="I30" s="29"/>
      <c r="P30" s="10"/>
      <c r="Q30" s="10"/>
      <c r="R30" s="10"/>
      <c r="T30" s="10"/>
      <c r="U30" s="10"/>
      <c r="V30" s="10"/>
      <c r="W30" s="10"/>
      <c r="X30" s="10"/>
    </row>
    <row r="31" spans="4:24" x14ac:dyDescent="0.25">
      <c r="G31" s="29" t="s">
        <v>15</v>
      </c>
      <c r="H31" s="29">
        <v>30000</v>
      </c>
      <c r="I31" s="29"/>
      <c r="P31" s="10"/>
      <c r="Q31" s="10"/>
      <c r="R31" s="10"/>
      <c r="T31" s="10"/>
      <c r="U31" s="10"/>
      <c r="V31" s="10"/>
      <c r="W31" s="10"/>
      <c r="X31" s="10"/>
    </row>
    <row r="32" spans="4:24" x14ac:dyDescent="0.25">
      <c r="G32" s="29" t="s">
        <v>16</v>
      </c>
      <c r="H32" s="29">
        <f>SUM(H29:H31)</f>
        <v>774005.59</v>
      </c>
      <c r="I32" s="29"/>
      <c r="P32" s="10"/>
      <c r="Q32" s="10"/>
      <c r="R32" s="10"/>
      <c r="T32" s="10"/>
      <c r="U32" s="10"/>
      <c r="V32" s="10"/>
      <c r="W32" s="10"/>
      <c r="X32" s="10"/>
    </row>
    <row r="33" spans="10:24" x14ac:dyDescent="0.25">
      <c r="P33" s="10"/>
      <c r="Q33" s="10"/>
      <c r="R33" s="10"/>
      <c r="S33" s="6"/>
      <c r="T33" s="10"/>
      <c r="U33" s="10"/>
      <c r="V33" s="10"/>
      <c r="W33" s="10"/>
      <c r="X33" s="10"/>
    </row>
    <row r="34" spans="10:24" x14ac:dyDescent="0.25">
      <c r="J34" s="6"/>
      <c r="K34" s="6"/>
      <c r="L34" s="6"/>
      <c r="M34" s="6"/>
      <c r="N34" s="6"/>
      <c r="P34" s="10"/>
      <c r="Q34" s="10"/>
      <c r="R34" s="10"/>
      <c r="S34" s="6"/>
      <c r="T34" s="10"/>
      <c r="U34" s="10"/>
      <c r="V34" s="10"/>
      <c r="W34" s="10"/>
      <c r="X34" s="10"/>
    </row>
    <row r="35" spans="10:24" x14ac:dyDescent="0.25">
      <c r="Q35" s="10"/>
      <c r="R35" s="10"/>
    </row>
    <row r="36" spans="10:24" x14ac:dyDescent="0.25">
      <c r="Q36" s="10"/>
      <c r="R36" s="10"/>
      <c r="T36" s="6"/>
    </row>
    <row r="37" spans="10:24" x14ac:dyDescent="0.25">
      <c r="P37" s="10"/>
      <c r="Q37" s="10"/>
      <c r="R37" s="10"/>
      <c r="S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7AEF4-EB1A-43FB-9899-F1BE04A2FCA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EB845-6021-4BBA-A212-88A7EA0C68B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2F771-617F-4CF4-B222-247EB24F02CF}">
  <dimension ref="A1"/>
  <sheetViews>
    <sheetView topLeftCell="A118" workbookViewId="0">
      <selection activeCell="A137" sqref="A1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57A67-A5FE-4AC5-9059-562798E2BABB}">
  <dimension ref="A1"/>
  <sheetViews>
    <sheetView topLeftCell="A79" workbookViewId="0">
      <selection activeCell="A97" sqref="A9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B3A953-C02F-4BA4-AD1C-164946BA9FA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AF939-BE6C-4C7B-A865-915BA6B8F13C}">
  <dimension ref="A1"/>
  <sheetViews>
    <sheetView topLeftCell="A16" workbookViewId="0">
      <selection activeCell="A99" sqref="A9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07A4B-D6B1-4C3A-BECF-120622BBEF7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76DCD-A578-47F8-A913-8EBE7C80E2E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CE653-DC28-47A3-B29E-7A32ADC310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A731D-8E36-4E02-A466-A049D7F7F52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20-20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2024-08-06T05:14:01Z</dcterms:modified>
</cp:coreProperties>
</file>