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Project\Mumbai Main Branch\Lodha Project\Marq\"/>
    </mc:Choice>
  </mc:AlternateContent>
  <xr:revisionPtr revIDLastSave="0" documentId="13_ncr:1_{B165C28F-EE83-473D-A26B-5FCAC7BE027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 Wing" sheetId="57" r:id="rId1"/>
    <sheet name="Total" sheetId="79" r:id="rId2"/>
    <sheet name="Rera" sheetId="67" r:id="rId3"/>
    <sheet name="Typical Floor" sheetId="70" r:id="rId4"/>
    <sheet name="IGR" sheetId="80" r:id="rId5"/>
    <sheet name="RR" sheetId="81" r:id="rId6"/>
  </sheets>
  <definedNames>
    <definedName name="_xlnm._FilterDatabase" localSheetId="0" hidden="1">'A Wing'!$D$1:$D$319</definedName>
  </definedNames>
  <calcPr calcId="191029"/>
</workbook>
</file>

<file path=xl/calcChain.xml><?xml version="1.0" encoding="utf-8"?>
<calcChain xmlns="http://schemas.openxmlformats.org/spreadsheetml/2006/main">
  <c r="J2" i="79" l="1"/>
  <c r="D2" i="79"/>
  <c r="M53" i="57"/>
  <c r="N36" i="70" l="1"/>
  <c r="E48" i="57"/>
  <c r="G3" i="57"/>
  <c r="G4" i="57" s="1"/>
  <c r="H2" i="57"/>
  <c r="I2" i="57" s="1"/>
  <c r="J2" i="57" s="1"/>
  <c r="F3" i="57"/>
  <c r="K3" i="57" s="1"/>
  <c r="F4" i="57"/>
  <c r="K4" i="57" s="1"/>
  <c r="F5" i="57"/>
  <c r="K5" i="57" s="1"/>
  <c r="F6" i="57"/>
  <c r="K6" i="57" s="1"/>
  <c r="F7" i="57"/>
  <c r="K7" i="57" s="1"/>
  <c r="F8" i="57"/>
  <c r="K8" i="57" s="1"/>
  <c r="F9" i="57"/>
  <c r="K9" i="57" s="1"/>
  <c r="F10" i="57"/>
  <c r="K10" i="57" s="1"/>
  <c r="F11" i="57"/>
  <c r="K11" i="57" s="1"/>
  <c r="F12" i="57"/>
  <c r="K12" i="57" s="1"/>
  <c r="F13" i="57"/>
  <c r="K13" i="57" s="1"/>
  <c r="F14" i="57"/>
  <c r="K14" i="57" s="1"/>
  <c r="F15" i="57"/>
  <c r="K15" i="57" s="1"/>
  <c r="F16" i="57"/>
  <c r="K16" i="57" s="1"/>
  <c r="F17" i="57"/>
  <c r="K17" i="57" s="1"/>
  <c r="F18" i="57"/>
  <c r="K18" i="57" s="1"/>
  <c r="F19" i="57"/>
  <c r="K19" i="57" s="1"/>
  <c r="F20" i="57"/>
  <c r="K20" i="57" s="1"/>
  <c r="F21" i="57"/>
  <c r="K21" i="57" s="1"/>
  <c r="F22" i="57"/>
  <c r="K22" i="57" s="1"/>
  <c r="F23" i="57"/>
  <c r="K23" i="57" s="1"/>
  <c r="F24" i="57"/>
  <c r="K24" i="57" s="1"/>
  <c r="F25" i="57"/>
  <c r="K25" i="57" s="1"/>
  <c r="F26" i="57"/>
  <c r="K26" i="57" s="1"/>
  <c r="F27" i="57"/>
  <c r="K27" i="57" s="1"/>
  <c r="F28" i="57"/>
  <c r="K28" i="57" s="1"/>
  <c r="F29" i="57"/>
  <c r="K29" i="57" s="1"/>
  <c r="F30" i="57"/>
  <c r="K30" i="57" s="1"/>
  <c r="F31" i="57"/>
  <c r="K31" i="57" s="1"/>
  <c r="F32" i="57"/>
  <c r="K32" i="57" s="1"/>
  <c r="F33" i="57"/>
  <c r="K33" i="57" s="1"/>
  <c r="F34" i="57"/>
  <c r="K34" i="57" s="1"/>
  <c r="F35" i="57"/>
  <c r="K35" i="57" s="1"/>
  <c r="F36" i="57"/>
  <c r="K36" i="57" s="1"/>
  <c r="F37" i="57"/>
  <c r="K37" i="57" s="1"/>
  <c r="F38" i="57"/>
  <c r="K38" i="57" s="1"/>
  <c r="F39" i="57"/>
  <c r="K39" i="57" s="1"/>
  <c r="F40" i="57"/>
  <c r="K40" i="57" s="1"/>
  <c r="F41" i="57"/>
  <c r="K41" i="57" s="1"/>
  <c r="F42" i="57"/>
  <c r="K42" i="57" s="1"/>
  <c r="F43" i="57"/>
  <c r="K43" i="57" s="1"/>
  <c r="F44" i="57"/>
  <c r="K44" i="57" s="1"/>
  <c r="F45" i="57"/>
  <c r="K45" i="57" s="1"/>
  <c r="F46" i="57"/>
  <c r="K46" i="57" s="1"/>
  <c r="F47" i="57"/>
  <c r="K47" i="57" s="1"/>
  <c r="F2" i="57"/>
  <c r="O20" i="80"/>
  <c r="O4" i="80"/>
  <c r="O5" i="80"/>
  <c r="O6" i="80"/>
  <c r="O7" i="80"/>
  <c r="O8" i="80"/>
  <c r="O9" i="80"/>
  <c r="O10" i="80"/>
  <c r="O11" i="80"/>
  <c r="O12" i="80"/>
  <c r="O13" i="80"/>
  <c r="O14" i="80"/>
  <c r="O15" i="80"/>
  <c r="O16" i="80"/>
  <c r="O17" i="80"/>
  <c r="O18" i="80"/>
  <c r="O19" i="80"/>
  <c r="O3" i="80"/>
  <c r="E4" i="80"/>
  <c r="E5" i="80"/>
  <c r="E6" i="80"/>
  <c r="E7" i="80"/>
  <c r="E8" i="80"/>
  <c r="E9" i="80"/>
  <c r="E10" i="80"/>
  <c r="E11" i="80"/>
  <c r="E12" i="80"/>
  <c r="E13" i="80"/>
  <c r="E14" i="80"/>
  <c r="E15" i="80"/>
  <c r="E16" i="80"/>
  <c r="E17" i="80"/>
  <c r="E18" i="80"/>
  <c r="E19" i="80"/>
  <c r="E3" i="80"/>
  <c r="D4" i="80"/>
  <c r="D5" i="80"/>
  <c r="D6" i="80"/>
  <c r="D7" i="80"/>
  <c r="D8" i="80"/>
  <c r="D9" i="80"/>
  <c r="D10" i="80"/>
  <c r="D11" i="80"/>
  <c r="D12" i="80"/>
  <c r="D13" i="80"/>
  <c r="D14" i="80"/>
  <c r="D15" i="80"/>
  <c r="D16" i="80"/>
  <c r="D17" i="80"/>
  <c r="D18" i="80"/>
  <c r="D19" i="80"/>
  <c r="D3" i="80"/>
  <c r="F40" i="70"/>
  <c r="R41" i="70"/>
  <c r="R40" i="70"/>
  <c r="R39" i="70"/>
  <c r="G51" i="57"/>
  <c r="M30" i="70"/>
  <c r="M31" i="70"/>
  <c r="M32" i="70"/>
  <c r="M33" i="70"/>
  <c r="M34" i="70"/>
  <c r="M35" i="70"/>
  <c r="M29" i="70"/>
  <c r="E28" i="70"/>
  <c r="E29" i="70"/>
  <c r="E30" i="70"/>
  <c r="E33" i="70"/>
  <c r="E34" i="70"/>
  <c r="E35" i="70"/>
  <c r="K27" i="67"/>
  <c r="K28" i="67"/>
  <c r="K29" i="67"/>
  <c r="K30" i="67"/>
  <c r="K31" i="67"/>
  <c r="K32" i="67"/>
  <c r="K26" i="67"/>
  <c r="L33" i="67"/>
  <c r="F48" i="57" l="1"/>
  <c r="H3" i="57"/>
  <c r="I3" i="57" s="1"/>
  <c r="J3" i="57" s="1"/>
  <c r="G5" i="57"/>
  <c r="H4" i="57"/>
  <c r="I4" i="57" s="1"/>
  <c r="J4" i="57" s="1"/>
  <c r="K2" i="57"/>
  <c r="K48" i="57" s="1"/>
  <c r="E4" i="70"/>
  <c r="E5" i="70"/>
  <c r="E8" i="70"/>
  <c r="E9" i="70"/>
  <c r="E10" i="70"/>
  <c r="E13" i="70"/>
  <c r="E14" i="70"/>
  <c r="E15" i="70"/>
  <c r="E19" i="70"/>
  <c r="E20" i="70"/>
  <c r="E24" i="70"/>
  <c r="E25" i="70"/>
  <c r="E3" i="70"/>
  <c r="L4" i="80"/>
  <c r="L5" i="80"/>
  <c r="L6" i="80"/>
  <c r="L7" i="80"/>
  <c r="L8" i="80"/>
  <c r="L9" i="80"/>
  <c r="L10" i="80"/>
  <c r="L11" i="80"/>
  <c r="L12" i="80"/>
  <c r="L13" i="80"/>
  <c r="L14" i="80"/>
  <c r="L15" i="80"/>
  <c r="L16" i="80"/>
  <c r="L17" i="80"/>
  <c r="L18" i="80"/>
  <c r="L19" i="80"/>
  <c r="G4" i="80"/>
  <c r="G5" i="80"/>
  <c r="I5" i="80" s="1"/>
  <c r="G6" i="80"/>
  <c r="I6" i="80" s="1"/>
  <c r="G7" i="80"/>
  <c r="I7" i="80" s="1"/>
  <c r="G8" i="80"/>
  <c r="I8" i="80" s="1"/>
  <c r="G9" i="80"/>
  <c r="I9" i="80" s="1"/>
  <c r="G10" i="80"/>
  <c r="I10" i="80" s="1"/>
  <c r="G11" i="80"/>
  <c r="I11" i="80" s="1"/>
  <c r="G12" i="80"/>
  <c r="I12" i="80" s="1"/>
  <c r="G13" i="80"/>
  <c r="I13" i="80" s="1"/>
  <c r="G14" i="80"/>
  <c r="I14" i="80" s="1"/>
  <c r="G15" i="80"/>
  <c r="I15" i="80" s="1"/>
  <c r="G16" i="80"/>
  <c r="I16" i="80" s="1"/>
  <c r="G17" i="80"/>
  <c r="I17" i="80" s="1"/>
  <c r="G18" i="80"/>
  <c r="I18" i="80" s="1"/>
  <c r="G19" i="80"/>
  <c r="I19" i="80" s="1"/>
  <c r="L3" i="80"/>
  <c r="G3" i="80"/>
  <c r="I3" i="80" s="1"/>
  <c r="G6" i="57" l="1"/>
  <c r="H5" i="57"/>
  <c r="I5" i="57" s="1"/>
  <c r="J5" i="57" s="1"/>
  <c r="M3" i="80"/>
  <c r="M17" i="80"/>
  <c r="M9" i="80"/>
  <c r="M19" i="80"/>
  <c r="M18" i="80"/>
  <c r="M16" i="80"/>
  <c r="M15" i="80"/>
  <c r="M14" i="80"/>
  <c r="M13" i="80"/>
  <c r="M12" i="80"/>
  <c r="M11" i="80"/>
  <c r="M10" i="80"/>
  <c r="M8" i="80"/>
  <c r="M7" i="80"/>
  <c r="M6" i="80"/>
  <c r="M5" i="80"/>
  <c r="M4" i="80"/>
  <c r="I4" i="80"/>
  <c r="I20" i="80" s="1"/>
  <c r="G7" i="57" l="1"/>
  <c r="H6" i="57"/>
  <c r="I6" i="57" s="1"/>
  <c r="J6" i="57" s="1"/>
  <c r="M20" i="80"/>
  <c r="H7" i="57" l="1"/>
  <c r="I7" i="57" s="1"/>
  <c r="J7" i="57" s="1"/>
  <c r="G8" i="57"/>
  <c r="G9" i="57" l="1"/>
  <c r="H8" i="57"/>
  <c r="I8" i="57" s="1"/>
  <c r="J8" i="57" s="1"/>
  <c r="H9" i="57" l="1"/>
  <c r="I9" i="57" s="1"/>
  <c r="J9" i="57" s="1"/>
  <c r="G10" i="57"/>
  <c r="G11" i="57" l="1"/>
  <c r="H10" i="57"/>
  <c r="I10" i="57" s="1"/>
  <c r="J10" i="57" s="1"/>
  <c r="H11" i="57" l="1"/>
  <c r="I11" i="57" s="1"/>
  <c r="J11" i="57" s="1"/>
  <c r="G12" i="57"/>
  <c r="G13" i="57" l="1"/>
  <c r="H12" i="57"/>
  <c r="I12" i="57" s="1"/>
  <c r="J12" i="57" s="1"/>
  <c r="H13" i="57" l="1"/>
  <c r="I13" i="57" s="1"/>
  <c r="J13" i="57" s="1"/>
  <c r="G14" i="57"/>
  <c r="G15" i="57" l="1"/>
  <c r="H14" i="57"/>
  <c r="I14" i="57" s="1"/>
  <c r="J14" i="57" s="1"/>
  <c r="H15" i="57" l="1"/>
  <c r="I15" i="57" s="1"/>
  <c r="J15" i="57" s="1"/>
  <c r="G16" i="57"/>
  <c r="H16" i="57" l="1"/>
  <c r="I16" i="57" s="1"/>
  <c r="J16" i="57" s="1"/>
  <c r="G17" i="57"/>
  <c r="G18" i="57" l="1"/>
  <c r="H17" i="57"/>
  <c r="I17" i="57" s="1"/>
  <c r="J17" i="57" s="1"/>
  <c r="G19" i="57" l="1"/>
  <c r="H18" i="57"/>
  <c r="I18" i="57" s="1"/>
  <c r="J18" i="57" s="1"/>
  <c r="H19" i="57" l="1"/>
  <c r="I19" i="57" s="1"/>
  <c r="J19" i="57" s="1"/>
  <c r="G20" i="57"/>
  <c r="G21" i="57" l="1"/>
  <c r="H20" i="57"/>
  <c r="I20" i="57" s="1"/>
  <c r="J20" i="57" s="1"/>
  <c r="G22" i="57" l="1"/>
  <c r="H21" i="57"/>
  <c r="I21" i="57" s="1"/>
  <c r="J21" i="57" s="1"/>
  <c r="H22" i="57" l="1"/>
  <c r="I22" i="57" s="1"/>
  <c r="J22" i="57" s="1"/>
  <c r="G23" i="57"/>
  <c r="G24" i="57" l="1"/>
  <c r="H23" i="57"/>
  <c r="I23" i="57" s="1"/>
  <c r="J23" i="57" s="1"/>
  <c r="H24" i="57" l="1"/>
  <c r="I24" i="57" s="1"/>
  <c r="J24" i="57" s="1"/>
  <c r="G25" i="57"/>
  <c r="H25" i="57" l="1"/>
  <c r="I25" i="57" s="1"/>
  <c r="J25" i="57" s="1"/>
  <c r="G26" i="57"/>
  <c r="G27" i="57" l="1"/>
  <c r="H26" i="57"/>
  <c r="I26" i="57" s="1"/>
  <c r="J26" i="57" s="1"/>
  <c r="G28" i="57" l="1"/>
  <c r="H27" i="57"/>
  <c r="I27" i="57" s="1"/>
  <c r="J27" i="57" s="1"/>
  <c r="G29" i="57" l="1"/>
  <c r="H28" i="57"/>
  <c r="I28" i="57" s="1"/>
  <c r="J28" i="57" s="1"/>
  <c r="H29" i="57" l="1"/>
  <c r="I29" i="57" s="1"/>
  <c r="J29" i="57" s="1"/>
  <c r="G30" i="57"/>
  <c r="H30" i="57" l="1"/>
  <c r="I30" i="57" s="1"/>
  <c r="J30" i="57" s="1"/>
  <c r="G31" i="57"/>
  <c r="G32" i="57" l="1"/>
  <c r="H31" i="57"/>
  <c r="I31" i="57" s="1"/>
  <c r="J31" i="57" s="1"/>
  <c r="G33" i="57" l="1"/>
  <c r="H32" i="57"/>
  <c r="I32" i="57" s="1"/>
  <c r="J32" i="57" s="1"/>
  <c r="H33" i="57" l="1"/>
  <c r="I33" i="57" s="1"/>
  <c r="J33" i="57" s="1"/>
  <c r="G34" i="57"/>
  <c r="G35" i="57" l="1"/>
  <c r="H34" i="57"/>
  <c r="I34" i="57" s="1"/>
  <c r="J34" i="57" s="1"/>
  <c r="G36" i="57" l="1"/>
  <c r="H35" i="57"/>
  <c r="I35" i="57" s="1"/>
  <c r="J35" i="57" s="1"/>
  <c r="H36" i="57" l="1"/>
  <c r="I36" i="57" s="1"/>
  <c r="J36" i="57" s="1"/>
  <c r="G37" i="57"/>
  <c r="G38" i="57" l="1"/>
  <c r="H37" i="57"/>
  <c r="I37" i="57" s="1"/>
  <c r="J37" i="57" s="1"/>
  <c r="H38" i="57" l="1"/>
  <c r="I38" i="57" s="1"/>
  <c r="J38" i="57" s="1"/>
  <c r="G39" i="57"/>
  <c r="H39" i="57" l="1"/>
  <c r="I39" i="57" s="1"/>
  <c r="J39" i="57" s="1"/>
  <c r="G40" i="57"/>
  <c r="H40" i="57" l="1"/>
  <c r="I40" i="57" s="1"/>
  <c r="J40" i="57" s="1"/>
  <c r="G41" i="57"/>
  <c r="H41" i="57" l="1"/>
  <c r="I41" i="57" s="1"/>
  <c r="J41" i="57" s="1"/>
  <c r="G42" i="57"/>
  <c r="H42" i="57" l="1"/>
  <c r="I42" i="57" s="1"/>
  <c r="J42" i="57" s="1"/>
  <c r="G43" i="57"/>
  <c r="G44" i="57" l="1"/>
  <c r="H43" i="57"/>
  <c r="I43" i="57" s="1"/>
  <c r="J43" i="57" s="1"/>
  <c r="G45" i="57" l="1"/>
  <c r="H44" i="57"/>
  <c r="I44" i="57" s="1"/>
  <c r="J44" i="57" s="1"/>
  <c r="H45" i="57" l="1"/>
  <c r="I45" i="57" s="1"/>
  <c r="J45" i="57" s="1"/>
  <c r="G46" i="57"/>
  <c r="G47" i="57" l="1"/>
  <c r="H47" i="57" s="1"/>
  <c r="I47" i="57" s="1"/>
  <c r="J47" i="57" s="1"/>
  <c r="H46" i="57"/>
  <c r="I46" i="57" s="1"/>
  <c r="J46" i="57" s="1"/>
  <c r="H48" i="57" l="1"/>
  <c r="G2" i="79" s="1"/>
  <c r="I48" i="57" l="1"/>
  <c r="H2" i="79" s="1"/>
</calcChain>
</file>

<file path=xl/sharedStrings.xml><?xml version="1.0" encoding="utf-8"?>
<sst xmlns="http://schemas.openxmlformats.org/spreadsheetml/2006/main" count="175" uniqueCount="84">
  <si>
    <t>Flat No.</t>
  </si>
  <si>
    <t>Sr. No.</t>
  </si>
  <si>
    <t>Comp.</t>
  </si>
  <si>
    <t>Floor No.</t>
  </si>
  <si>
    <t xml:space="preserve">Built up Area in 
Sq. ft. 
</t>
  </si>
  <si>
    <t>Sr.</t>
  </si>
  <si>
    <t>Total Flats</t>
  </si>
  <si>
    <t>CA</t>
  </si>
  <si>
    <t>BUA</t>
  </si>
  <si>
    <t>Value</t>
  </si>
  <si>
    <t xml:space="preserve">RV </t>
  </si>
  <si>
    <t>Wing</t>
  </si>
  <si>
    <t>Rate</t>
  </si>
  <si>
    <t>Sr.No.</t>
  </si>
  <si>
    <t>A</t>
  </si>
  <si>
    <t>TOTAL</t>
  </si>
  <si>
    <t>Flat No</t>
  </si>
  <si>
    <t>Built up Area in Sq.M.</t>
  </si>
  <si>
    <t>Built Up Area in Sq.Ft.</t>
  </si>
  <si>
    <t>Amount</t>
  </si>
  <si>
    <t>Stamp Duty</t>
  </si>
  <si>
    <t>Registration Fee</t>
  </si>
  <si>
    <t>Total Amount</t>
  </si>
  <si>
    <t>Final Rate</t>
  </si>
  <si>
    <t>Average</t>
  </si>
  <si>
    <t>Typical 3,4,5,6,8</t>
  </si>
  <si>
    <t>Total 2 flats</t>
  </si>
  <si>
    <t>5 BHK</t>
  </si>
  <si>
    <t>3 BHK</t>
  </si>
  <si>
    <t>total 2 flats</t>
  </si>
  <si>
    <t>10th floor</t>
  </si>
  <si>
    <t>Total</t>
  </si>
  <si>
    <t>7th Refuge</t>
  </si>
  <si>
    <t>total flat 1</t>
  </si>
  <si>
    <t>4 BHK</t>
  </si>
  <si>
    <t>14th Refuge</t>
  </si>
  <si>
    <t>21st floor</t>
  </si>
  <si>
    <t xml:space="preserve"> typical 11,12,13,15,16,17,18,19,20</t>
  </si>
  <si>
    <t>total 3 flats</t>
  </si>
  <si>
    <t>9th floor</t>
  </si>
  <si>
    <t xml:space="preserve">Realizable Value /                   Fair Market Value                        as on date in ₹
</t>
  </si>
  <si>
    <t xml:space="preserve">Final Realizable Value after completion of flat                           (Including Car parking, GST &amp; Other Charges) in ₹
</t>
  </si>
  <si>
    <t>Expected Rent per month (After Completion)               in ₹</t>
  </si>
  <si>
    <t>Cost of Construction                                 in ₹</t>
  </si>
  <si>
    <t>4BHK</t>
  </si>
  <si>
    <t>Penthouse</t>
  </si>
  <si>
    <t>3BHK</t>
  </si>
  <si>
    <t xml:space="preserve">As per Approved Plan Carpet Area in 
Sq. ft.                  
</t>
  </si>
  <si>
    <t xml:space="preserve">Rate per 
Sq. ft. on Carpet  Area 
in ₹
</t>
  </si>
  <si>
    <t>CA Area in Sq.M.</t>
  </si>
  <si>
    <t>CA in Sq.Ft.</t>
  </si>
  <si>
    <t>Details of Lodha Marq:-</t>
  </si>
  <si>
    <r>
      <t>Approved plans &amp; CC – </t>
    </r>
    <r>
      <rPr>
        <b/>
        <sz val="11"/>
        <color rgb="FF000000"/>
        <rFont val="Calibri"/>
        <family val="2"/>
        <scheme val="minor"/>
      </rPr>
      <t>Already submitted to SBI, please collect it from them</t>
    </r>
  </si>
  <si>
    <r>
      <t>Area statement:- </t>
    </r>
    <r>
      <rPr>
        <b/>
        <sz val="11"/>
        <color rgb="FF000000"/>
        <rFont val="Calibri"/>
        <family val="2"/>
        <scheme val="minor"/>
      </rPr>
      <t>Given below</t>
    </r>
  </si>
  <si>
    <t>Project</t>
  </si>
  <si>
    <t>Floor No</t>
  </si>
  <si>
    <t>Type</t>
  </si>
  <si>
    <t>As per Allotment List Carpet Area (Sq. Ft.)</t>
  </si>
  <si>
    <t>As per Allotment List Net Carpet Area (Sq. Ft.)</t>
  </si>
  <si>
    <t>RERA Carpet Area (Sq. Mt.)</t>
  </si>
  <si>
    <t>Marq</t>
  </si>
  <si>
    <t>2nd to 9th floor</t>
  </si>
  <si>
    <t>NA</t>
  </si>
  <si>
    <t>-</t>
  </si>
  <si>
    <t>10th to 31st floor</t>
  </si>
  <si>
    <t>3 BHK-Large</t>
  </si>
  <si>
    <t>32nd floor</t>
  </si>
  <si>
    <t>Pent House</t>
  </si>
  <si>
    <t>33rd floor</t>
  </si>
  <si>
    <t>34th floor</t>
  </si>
  <si>
    <r>
      <t>Cost sheet:-</t>
    </r>
    <r>
      <rPr>
        <b/>
        <sz val="11"/>
        <color rgb="FF000000"/>
        <rFont val="Calibri"/>
        <family val="2"/>
        <scheme val="minor"/>
      </rPr>
      <t> Given below</t>
    </r>
  </si>
  <si>
    <t>Lodha Marq</t>
  </si>
  <si>
    <t>Typology</t>
  </si>
  <si>
    <t>Net Area (Sq. Ft.)</t>
  </si>
  <si>
    <t>TOTAL CONSIDERATION VALUE</t>
  </si>
  <si>
    <t>Stamp Duty^</t>
  </si>
  <si>
    <t>Registration^</t>
  </si>
  <si>
    <t>Provisional Building Common Area Maintenance (CAM) Charges for 60 months</t>
  </si>
  <si>
    <t>Building protection deposit*</t>
  </si>
  <si>
    <t>Provisional Property Tax for 18 months*</t>
  </si>
  <si>
    <t>Utility Connection &amp; Related Expenses*</t>
  </si>
  <si>
    <t>GST on Consideration Value</t>
  </si>
  <si>
    <t>GST on Other Charges</t>
  </si>
  <si>
    <t xml:space="preserve">                                              2 BHK  -  27               4 BHK - 04                                5 BHK - 16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</si>
</sst>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3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333333"/>
      <name val="Open Sans"/>
      <family val="2"/>
    </font>
    <font>
      <b/>
      <sz val="11"/>
      <color rgb="FF333333"/>
      <name val="Open Sans"/>
      <family val="2"/>
    </font>
    <font>
      <sz val="10"/>
      <color rgb="FFFF0000"/>
      <name val="Arial Narrow"/>
      <family val="2"/>
    </font>
    <font>
      <b/>
      <sz val="11"/>
      <color theme="1"/>
      <name val="Calibri"/>
      <family val="2"/>
      <scheme val="minor"/>
    </font>
    <font>
      <sz val="11"/>
      <color rgb="FFFF0000"/>
      <name val="Open Sans"/>
      <family val="2"/>
    </font>
    <font>
      <sz val="11"/>
      <color theme="1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1"/>
      <color rgb="FFFFFFFF"/>
      <name val="Open Sans"/>
      <family val="2"/>
    </font>
    <font>
      <sz val="9"/>
      <color rgb="FFFF0000"/>
      <name val="Arial Narrow"/>
      <family val="2"/>
    </font>
    <font>
      <sz val="8"/>
      <name val="Calibri"/>
      <family val="2"/>
      <scheme val="minor"/>
    </font>
    <font>
      <sz val="9"/>
      <name val="Arial Narrow"/>
      <family val="2"/>
    </font>
    <font>
      <b/>
      <sz val="9"/>
      <name val="Arial Narrow"/>
      <family val="2"/>
    </font>
    <font>
      <b/>
      <sz val="10"/>
      <color theme="1"/>
      <name val="Arial Narrow"/>
      <family val="2"/>
    </font>
    <font>
      <sz val="11"/>
      <color rgb="FF333333"/>
      <name val="Arial Narrow"/>
      <family val="2"/>
    </font>
    <font>
      <b/>
      <sz val="11"/>
      <color theme="1"/>
      <name val="Arial Narrow"/>
      <family val="2"/>
    </font>
    <font>
      <b/>
      <sz val="11"/>
      <color rgb="FF333333"/>
      <name val="Arial Narrow"/>
      <family val="2"/>
    </font>
    <font>
      <sz val="10"/>
      <color theme="1"/>
      <name val="Arial Narrow"/>
      <family val="2"/>
    </font>
    <font>
      <sz val="10"/>
      <color theme="1"/>
      <name val="Calibri"/>
      <family val="2"/>
      <scheme val="minor"/>
    </font>
    <font>
      <sz val="11"/>
      <color rgb="FFFF0000"/>
      <name val="Arial Narrow"/>
      <family val="2"/>
    </font>
    <font>
      <sz val="11"/>
      <name val="Arial Narrow"/>
      <family val="2"/>
    </font>
    <font>
      <b/>
      <sz val="11"/>
      <name val="Arial Narrow"/>
      <family val="2"/>
    </font>
    <font>
      <sz val="10"/>
      <name val="Arial Narrow"/>
      <family val="2"/>
    </font>
    <font>
      <sz val="10"/>
      <color rgb="FF000000"/>
      <name val="Arial Narrow"/>
      <family val="2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</font>
    <font>
      <sz val="10"/>
      <color rgb="FF000000"/>
      <name val="Calibri"/>
      <family val="2"/>
    </font>
    <font>
      <b/>
      <sz val="11"/>
      <color rgb="FF000000"/>
      <name val="Calibri"/>
      <family val="2"/>
    </font>
    <font>
      <sz val="9"/>
      <color theme="1"/>
      <name val="Arial Narrow"/>
      <family val="2"/>
    </font>
    <font>
      <sz val="9"/>
      <color rgb="FF000000"/>
      <name val="Arial Narrow"/>
      <family val="2"/>
    </font>
    <font>
      <b/>
      <sz val="6.5"/>
      <name val="Arial Narrow"/>
      <family val="2"/>
    </font>
    <font>
      <b/>
      <sz val="1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404850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151">
    <xf numFmtId="0" fontId="0" fillId="0" borderId="0" xfId="0"/>
    <xf numFmtId="0" fontId="2" fillId="0" borderId="0" xfId="0" applyFont="1"/>
    <xf numFmtId="43" fontId="2" fillId="0" borderId="0" xfId="1" applyFont="1"/>
    <xf numFmtId="43" fontId="2" fillId="0" borderId="0" xfId="0" applyNumberFormat="1" applyFont="1"/>
    <xf numFmtId="0" fontId="0" fillId="0" borderId="0" xfId="0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4" fillId="0" borderId="0" xfId="0" applyFont="1"/>
    <xf numFmtId="0" fontId="22" fillId="0" borderId="1" xfId="0" applyFont="1" applyBorder="1" applyAlignment="1">
      <alignment horizontal="center" vertical="center"/>
    </xf>
    <xf numFmtId="0" fontId="8" fillId="0" borderId="0" xfId="0" applyFont="1"/>
    <xf numFmtId="0" fontId="24" fillId="0" borderId="0" xfId="0" applyFont="1"/>
    <xf numFmtId="0" fontId="2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1" fontId="26" fillId="0" borderId="0" xfId="0" applyNumberFormat="1" applyFont="1"/>
    <xf numFmtId="0" fontId="25" fillId="0" borderId="0" xfId="0" applyFont="1"/>
    <xf numFmtId="1" fontId="5" fillId="0" borderId="0" xfId="0" applyNumberFormat="1" applyFont="1"/>
    <xf numFmtId="0" fontId="22" fillId="0" borderId="0" xfId="0" applyFont="1"/>
    <xf numFmtId="43" fontId="28" fillId="0" borderId="0" xfId="0" applyNumberFormat="1" applyFont="1"/>
    <xf numFmtId="0" fontId="25" fillId="0" borderId="0" xfId="0" applyFont="1" applyAlignment="1">
      <alignment horizontal="center"/>
    </xf>
    <xf numFmtId="0" fontId="26" fillId="0" borderId="0" xfId="0" applyFont="1" applyAlignment="1">
      <alignment horizontal="center" vertical="center"/>
    </xf>
    <xf numFmtId="1" fontId="25" fillId="0" borderId="1" xfId="0" applyNumberFormat="1" applyFont="1" applyBorder="1" applyAlignment="1">
      <alignment horizontal="center" vertical="center"/>
    </xf>
    <xf numFmtId="43" fontId="25" fillId="0" borderId="1" xfId="1" applyFont="1" applyBorder="1" applyAlignment="1">
      <alignment horizontal="center" vertical="center"/>
    </xf>
    <xf numFmtId="164" fontId="25" fillId="0" borderId="1" xfId="0" applyNumberFormat="1" applyFont="1" applyBorder="1" applyAlignment="1">
      <alignment horizontal="center" vertical="center"/>
    </xf>
    <xf numFmtId="43" fontId="25" fillId="0" borderId="1" xfId="1" applyFont="1" applyFill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26" fillId="0" borderId="6" xfId="0" applyFont="1" applyBorder="1" applyAlignment="1">
      <alignment horizontal="center" vertical="center"/>
    </xf>
    <xf numFmtId="1" fontId="26" fillId="0" borderId="7" xfId="0" applyNumberFormat="1" applyFont="1" applyBorder="1" applyAlignment="1">
      <alignment horizontal="center" vertical="center"/>
    </xf>
    <xf numFmtId="1" fontId="26" fillId="0" borderId="7" xfId="0" applyNumberFormat="1" applyFont="1" applyBorder="1" applyAlignment="1">
      <alignment horizontal="center" vertical="center" wrapText="1"/>
    </xf>
    <xf numFmtId="164" fontId="26" fillId="0" borderId="7" xfId="0" applyNumberFormat="1" applyFont="1" applyBorder="1" applyAlignment="1">
      <alignment horizontal="center" vertical="center" wrapText="1"/>
    </xf>
    <xf numFmtId="164" fontId="26" fillId="0" borderId="7" xfId="1" applyNumberFormat="1" applyFont="1" applyBorder="1" applyAlignment="1">
      <alignment horizontal="center" vertical="center"/>
    </xf>
    <xf numFmtId="0" fontId="26" fillId="0" borderId="7" xfId="0" applyFont="1" applyBorder="1" applyAlignment="1">
      <alignment horizontal="center" vertical="center"/>
    </xf>
    <xf numFmtId="164" fontId="26" fillId="0" borderId="7" xfId="1" applyNumberFormat="1" applyFont="1" applyBorder="1" applyAlignment="1">
      <alignment horizontal="center" vertical="center" wrapText="1"/>
    </xf>
    <xf numFmtId="164" fontId="26" fillId="0" borderId="7" xfId="0" applyNumberFormat="1" applyFont="1" applyBorder="1" applyAlignment="1">
      <alignment horizontal="center" vertical="center"/>
    </xf>
    <xf numFmtId="0" fontId="26" fillId="0" borderId="8" xfId="0" applyFont="1" applyBorder="1" applyAlignment="1">
      <alignment horizontal="center" vertical="center"/>
    </xf>
    <xf numFmtId="0" fontId="25" fillId="0" borderId="9" xfId="0" applyFont="1" applyBorder="1" applyAlignment="1">
      <alignment horizontal="center" vertical="center"/>
    </xf>
    <xf numFmtId="164" fontId="25" fillId="0" borderId="10" xfId="1" applyNumberFormat="1" applyFont="1" applyBorder="1" applyAlignment="1">
      <alignment horizontal="center" vertical="center"/>
    </xf>
    <xf numFmtId="0" fontId="25" fillId="0" borderId="11" xfId="0" applyFont="1" applyBorder="1" applyAlignment="1">
      <alignment horizontal="center" vertical="center"/>
    </xf>
    <xf numFmtId="0" fontId="25" fillId="0" borderId="12" xfId="0" applyFont="1" applyBorder="1" applyAlignment="1">
      <alignment horizontal="center" vertical="center"/>
    </xf>
    <xf numFmtId="43" fontId="25" fillId="0" borderId="12" xfId="1" applyFont="1" applyBorder="1" applyAlignment="1">
      <alignment horizontal="center" vertical="center"/>
    </xf>
    <xf numFmtId="164" fontId="25" fillId="0" borderId="12" xfId="0" applyNumberFormat="1" applyFont="1" applyBorder="1" applyAlignment="1">
      <alignment horizontal="center" vertical="center"/>
    </xf>
    <xf numFmtId="1" fontId="25" fillId="0" borderId="12" xfId="0" applyNumberFormat="1" applyFont="1" applyBorder="1" applyAlignment="1">
      <alignment horizontal="center" vertical="center"/>
    </xf>
    <xf numFmtId="164" fontId="25" fillId="0" borderId="13" xfId="1" applyNumberFormat="1" applyFont="1" applyBorder="1" applyAlignment="1">
      <alignment horizontal="center" vertical="center"/>
    </xf>
    <xf numFmtId="1" fontId="26" fillId="0" borderId="14" xfId="0" applyNumberFormat="1" applyFont="1" applyBorder="1" applyAlignment="1">
      <alignment horizontal="center"/>
    </xf>
    <xf numFmtId="164" fontId="26" fillId="0" borderId="16" xfId="0" applyNumberFormat="1" applyFont="1" applyBorder="1"/>
    <xf numFmtId="0" fontId="12" fillId="0" borderId="0" xfId="0" applyFont="1"/>
    <xf numFmtId="0" fontId="13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center" wrapText="1"/>
    </xf>
    <xf numFmtId="1" fontId="3" fillId="0" borderId="0" xfId="0" applyNumberFormat="1" applyFont="1" applyAlignment="1">
      <alignment horizontal="center" vertical="center" wrapText="1"/>
    </xf>
    <xf numFmtId="2" fontId="3" fillId="0" borderId="0" xfId="0" applyNumberFormat="1" applyFont="1" applyAlignment="1">
      <alignment horizontal="center" vertical="center" wrapText="1"/>
    </xf>
    <xf numFmtId="1" fontId="0" fillId="0" borderId="0" xfId="0" applyNumberFormat="1" applyAlignment="1">
      <alignment horizontal="center" vertical="center"/>
    </xf>
    <xf numFmtId="0" fontId="4" fillId="0" borderId="0" xfId="0" applyFont="1" applyAlignment="1">
      <alignment horizontal="center" vertical="top" wrapText="1"/>
    </xf>
    <xf numFmtId="1" fontId="6" fillId="0" borderId="0" xfId="0" applyNumberFormat="1" applyFont="1" applyAlignment="1">
      <alignment horizontal="center"/>
    </xf>
    <xf numFmtId="1" fontId="4" fillId="0" borderId="0" xfId="0" applyNumberFormat="1" applyFont="1" applyAlignment="1">
      <alignment horizontal="center" vertical="top" wrapText="1"/>
    </xf>
    <xf numFmtId="1" fontId="3" fillId="0" borderId="0" xfId="0" applyNumberFormat="1" applyFont="1" applyAlignment="1">
      <alignment horizontal="center" vertical="top" wrapText="1"/>
    </xf>
    <xf numFmtId="1" fontId="0" fillId="0" borderId="0" xfId="0" applyNumberFormat="1" applyAlignment="1">
      <alignment horizontal="center"/>
    </xf>
    <xf numFmtId="0" fontId="3" fillId="0" borderId="0" xfId="0" applyFont="1" applyAlignment="1">
      <alignment horizontal="center" vertical="top" wrapText="1"/>
    </xf>
    <xf numFmtId="0" fontId="19" fillId="0" borderId="0" xfId="0" applyFont="1" applyAlignment="1">
      <alignment horizontal="center" vertical="center" wrapText="1"/>
    </xf>
    <xf numFmtId="1" fontId="8" fillId="0" borderId="0" xfId="0" applyNumberFormat="1" applyFont="1" applyAlignment="1">
      <alignment horizontal="center"/>
    </xf>
    <xf numFmtId="0" fontId="3" fillId="0" borderId="0" xfId="0" applyFont="1" applyAlignment="1">
      <alignment horizontal="left" vertical="top" wrapText="1"/>
    </xf>
    <xf numFmtId="1" fontId="0" fillId="0" borderId="0" xfId="0" applyNumberFormat="1"/>
    <xf numFmtId="0" fontId="6" fillId="0" borderId="0" xfId="0" applyFont="1"/>
    <xf numFmtId="0" fontId="13" fillId="0" borderId="0" xfId="0" applyFont="1" applyAlignment="1">
      <alignment horizontal="left" vertical="center" wrapText="1"/>
    </xf>
    <xf numFmtId="0" fontId="3" fillId="0" borderId="0" xfId="0" applyFont="1" applyAlignment="1">
      <alignment vertical="top" wrapText="1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2" fontId="0" fillId="0" borderId="0" xfId="0" applyNumberFormat="1"/>
    <xf numFmtId="1" fontId="2" fillId="0" borderId="0" xfId="0" applyNumberFormat="1" applyFont="1"/>
    <xf numFmtId="0" fontId="7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13" fillId="0" borderId="0" xfId="0" applyFont="1" applyAlignment="1">
      <alignment horizontal="center" vertical="center" wrapText="1"/>
    </xf>
    <xf numFmtId="1" fontId="8" fillId="0" borderId="0" xfId="0" applyNumberFormat="1" applyFont="1" applyAlignment="1">
      <alignment horizontal="center" vertical="center"/>
    </xf>
    <xf numFmtId="0" fontId="11" fillId="0" borderId="0" xfId="0" applyFont="1"/>
    <xf numFmtId="0" fontId="8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1" fontId="19" fillId="0" borderId="0" xfId="0" applyNumberFormat="1" applyFont="1" applyAlignment="1">
      <alignment horizontal="center" vertical="center" wrapText="1"/>
    </xf>
    <xf numFmtId="2" fontId="8" fillId="0" borderId="0" xfId="0" applyNumberFormat="1" applyFont="1" applyAlignment="1">
      <alignment horizontal="center" vertical="center"/>
    </xf>
    <xf numFmtId="0" fontId="21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3" fillId="0" borderId="0" xfId="0" applyFont="1"/>
    <xf numFmtId="0" fontId="18" fillId="0" borderId="0" xfId="0" applyFont="1" applyAlignment="1">
      <alignment horizontal="center" vertical="center" wrapText="1"/>
    </xf>
    <xf numFmtId="1" fontId="22" fillId="0" borderId="0" xfId="0" applyNumberFormat="1" applyFont="1" applyAlignment="1">
      <alignment horizontal="center" vertical="center"/>
    </xf>
    <xf numFmtId="1" fontId="28" fillId="0" borderId="0" xfId="0" applyNumberFormat="1" applyFont="1" applyAlignment="1">
      <alignment horizontal="center" vertical="center"/>
    </xf>
    <xf numFmtId="2" fontId="22" fillId="0" borderId="0" xfId="0" applyNumberFormat="1" applyFont="1" applyAlignment="1">
      <alignment horizontal="center" vertical="center"/>
    </xf>
    <xf numFmtId="0" fontId="18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center" vertical="center" wrapText="1"/>
    </xf>
    <xf numFmtId="0" fontId="17" fillId="0" borderId="2" xfId="0" applyFont="1" applyBorder="1" applyAlignment="1">
      <alignment horizontal="center" vertical="center"/>
    </xf>
    <xf numFmtId="164" fontId="27" fillId="0" borderId="0" xfId="0" applyNumberFormat="1" applyFont="1" applyAlignment="1">
      <alignment horizontal="center"/>
    </xf>
    <xf numFmtId="164" fontId="5" fillId="0" borderId="4" xfId="1" applyNumberFormat="1" applyFont="1" applyBorder="1" applyAlignment="1"/>
    <xf numFmtId="164" fontId="17" fillId="0" borderId="1" xfId="1" applyNumberFormat="1" applyFont="1" applyBorder="1"/>
    <xf numFmtId="164" fontId="17" fillId="0" borderId="4" xfId="0" applyNumberFormat="1" applyFont="1" applyBorder="1"/>
    <xf numFmtId="0" fontId="19" fillId="0" borderId="1" xfId="0" applyFont="1" applyBorder="1" applyAlignment="1">
      <alignment horizontal="center" vertical="center" wrapText="1"/>
    </xf>
    <xf numFmtId="1" fontId="19" fillId="0" borderId="1" xfId="0" applyNumberFormat="1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/>
    </xf>
    <xf numFmtId="0" fontId="13" fillId="3" borderId="17" xfId="0" applyFont="1" applyFill="1" applyBorder="1" applyAlignment="1">
      <alignment horizontal="left" vertical="top" wrapText="1"/>
    </xf>
    <xf numFmtId="0" fontId="3" fillId="2" borderId="17" xfId="0" applyFont="1" applyFill="1" applyBorder="1" applyAlignment="1">
      <alignment vertical="top" wrapText="1"/>
    </xf>
    <xf numFmtId="0" fontId="3" fillId="4" borderId="17" xfId="0" applyFont="1" applyFill="1" applyBorder="1" applyAlignment="1">
      <alignment vertical="top" wrapText="1"/>
    </xf>
    <xf numFmtId="1" fontId="25" fillId="5" borderId="1" xfId="0" applyNumberFormat="1" applyFont="1" applyFill="1" applyBorder="1" applyAlignment="1">
      <alignment horizontal="center" vertical="center"/>
    </xf>
    <xf numFmtId="43" fontId="25" fillId="5" borderId="1" xfId="1" applyFont="1" applyFill="1" applyBorder="1" applyAlignment="1">
      <alignment horizontal="center" vertical="center"/>
    </xf>
    <xf numFmtId="164" fontId="25" fillId="5" borderId="1" xfId="0" applyNumberFormat="1" applyFont="1" applyFill="1" applyBorder="1" applyAlignment="1">
      <alignment horizontal="center" vertical="center"/>
    </xf>
    <xf numFmtId="164" fontId="25" fillId="5" borderId="10" xfId="1" applyNumberFormat="1" applyFont="1" applyFill="1" applyBorder="1" applyAlignment="1">
      <alignment horizontal="center" vertical="center"/>
    </xf>
    <xf numFmtId="2" fontId="25" fillId="5" borderId="1" xfId="0" applyNumberFormat="1" applyFont="1" applyFill="1" applyBorder="1" applyAlignment="1">
      <alignment horizontal="center" vertical="center"/>
    </xf>
    <xf numFmtId="43" fontId="25" fillId="0" borderId="0" xfId="0" applyNumberFormat="1" applyFont="1"/>
    <xf numFmtId="0" fontId="29" fillId="0" borderId="0" xfId="0" applyFont="1" applyAlignment="1">
      <alignment vertical="center" wrapText="1"/>
    </xf>
    <xf numFmtId="0" fontId="32" fillId="2" borderId="18" xfId="0" applyFont="1" applyFill="1" applyBorder="1" applyAlignment="1">
      <alignment horizontal="center" vertical="center" wrapText="1"/>
    </xf>
    <xf numFmtId="0" fontId="32" fillId="2" borderId="19" xfId="0" applyFont="1" applyFill="1" applyBorder="1" applyAlignment="1">
      <alignment horizontal="center" vertical="center" wrapText="1"/>
    </xf>
    <xf numFmtId="0" fontId="32" fillId="2" borderId="22" xfId="0" applyFont="1" applyFill="1" applyBorder="1" applyAlignment="1">
      <alignment horizontal="center" vertical="center"/>
    </xf>
    <xf numFmtId="0" fontId="31" fillId="2" borderId="24" xfId="0" applyFont="1" applyFill="1" applyBorder="1" applyAlignment="1">
      <alignment vertical="center"/>
    </xf>
    <xf numFmtId="0" fontId="31" fillId="2" borderId="22" xfId="0" applyFont="1" applyFill="1" applyBorder="1" applyAlignment="1">
      <alignment horizontal="right" vertical="center"/>
    </xf>
    <xf numFmtId="4" fontId="31" fillId="2" borderId="22" xfId="0" applyNumberFormat="1" applyFont="1" applyFill="1" applyBorder="1" applyAlignment="1">
      <alignment horizontal="right" vertical="center"/>
    </xf>
    <xf numFmtId="43" fontId="25" fillId="5" borderId="0" xfId="0" applyNumberFormat="1" applyFont="1" applyFill="1"/>
    <xf numFmtId="0" fontId="17" fillId="0" borderId="4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26" fillId="0" borderId="15" xfId="0" applyFont="1" applyBorder="1" applyAlignment="1">
      <alignment horizontal="center"/>
    </xf>
    <xf numFmtId="0" fontId="32" fillId="2" borderId="23" xfId="0" applyFont="1" applyFill="1" applyBorder="1" applyAlignment="1">
      <alignment horizontal="center" vertical="center" wrapText="1"/>
    </xf>
    <xf numFmtId="0" fontId="32" fillId="2" borderId="21" xfId="0" applyFont="1" applyFill="1" applyBorder="1" applyAlignment="1">
      <alignment horizontal="center" vertical="center" wrapText="1"/>
    </xf>
    <xf numFmtId="0" fontId="32" fillId="2" borderId="20" xfId="0" applyFont="1" applyFill="1" applyBorder="1" applyAlignment="1">
      <alignment horizontal="center" vertical="center" wrapText="1"/>
    </xf>
    <xf numFmtId="0" fontId="32" fillId="2" borderId="24" xfId="0" applyFont="1" applyFill="1" applyBorder="1" applyAlignment="1">
      <alignment horizontal="center" vertical="center" wrapText="1"/>
    </xf>
    <xf numFmtId="0" fontId="33" fillId="2" borderId="25" xfId="0" applyFont="1" applyFill="1" applyBorder="1" applyAlignment="1">
      <alignment horizontal="center" vertical="center"/>
    </xf>
    <xf numFmtId="0" fontId="33" fillId="2" borderId="19" xfId="0" applyFont="1" applyFill="1" applyBorder="1" applyAlignment="1">
      <alignment horizontal="center" vertical="center"/>
    </xf>
    <xf numFmtId="1" fontId="17" fillId="0" borderId="1" xfId="0" applyNumberFormat="1" applyFont="1" applyBorder="1" applyAlignment="1">
      <alignment horizontal="center" vertical="center"/>
    </xf>
    <xf numFmtId="3" fontId="24" fillId="0" borderId="0" xfId="0" applyNumberFormat="1" applyFont="1"/>
    <xf numFmtId="0" fontId="16" fillId="0" borderId="1" xfId="0" applyFont="1" applyBorder="1"/>
    <xf numFmtId="0" fontId="25" fillId="0" borderId="1" xfId="0" applyFont="1" applyBorder="1"/>
    <xf numFmtId="0" fontId="16" fillId="0" borderId="1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1" fontId="16" fillId="0" borderId="1" xfId="0" applyNumberFormat="1" applyFont="1" applyBorder="1" applyAlignment="1">
      <alignment horizontal="center" vertical="center"/>
    </xf>
    <xf numFmtId="164" fontId="16" fillId="0" borderId="1" xfId="1" applyNumberFormat="1" applyFont="1" applyBorder="1" applyAlignment="1">
      <alignment horizontal="right" vertical="center"/>
    </xf>
    <xf numFmtId="164" fontId="16" fillId="0" borderId="1" xfId="1" applyNumberFormat="1" applyFont="1" applyBorder="1" applyAlignment="1"/>
    <xf numFmtId="164" fontId="16" fillId="0" borderId="4" xfId="1" applyNumberFormat="1" applyFont="1" applyBorder="1" applyAlignment="1"/>
    <xf numFmtId="0" fontId="16" fillId="0" borderId="26" xfId="0" applyFont="1" applyBorder="1" applyAlignment="1">
      <alignment horizontal="center" vertical="center"/>
    </xf>
    <xf numFmtId="0" fontId="34" fillId="0" borderId="1" xfId="0" applyFont="1" applyBorder="1" applyAlignment="1">
      <alignment horizontal="center" vertical="center"/>
    </xf>
    <xf numFmtId="0" fontId="35" fillId="0" borderId="1" xfId="0" applyFont="1" applyBorder="1" applyAlignment="1">
      <alignment horizontal="center" vertical="center"/>
    </xf>
    <xf numFmtId="0" fontId="35" fillId="0" borderId="27" xfId="0" applyFont="1" applyBorder="1" applyAlignment="1">
      <alignment horizontal="center" vertical="center"/>
    </xf>
    <xf numFmtId="0" fontId="36" fillId="0" borderId="3" xfId="0" applyFont="1" applyBorder="1" applyAlignment="1">
      <alignment horizontal="center" vertical="center" wrapText="1"/>
    </xf>
    <xf numFmtId="0" fontId="36" fillId="0" borderId="1" xfId="0" applyFont="1" applyBorder="1" applyAlignment="1">
      <alignment horizontal="center" vertical="center" wrapText="1"/>
    </xf>
    <xf numFmtId="0" fontId="36" fillId="0" borderId="4" xfId="0" applyFont="1" applyBorder="1" applyAlignment="1">
      <alignment horizontal="center" vertical="center" wrapText="1"/>
    </xf>
    <xf numFmtId="0" fontId="36" fillId="0" borderId="2" xfId="0" applyFont="1" applyBorder="1" applyAlignment="1">
      <alignment horizontal="center" vertical="center" wrapText="1"/>
    </xf>
    <xf numFmtId="1" fontId="17" fillId="0" borderId="2" xfId="0" applyNumberFormat="1" applyFont="1" applyBorder="1" applyAlignment="1">
      <alignment horizontal="center" vertical="center"/>
    </xf>
    <xf numFmtId="0" fontId="37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164" fontId="17" fillId="0" borderId="1" xfId="0" applyNumberFormat="1" applyFont="1" applyBorder="1" applyAlignment="1">
      <alignment horizontal="center" vertical="center"/>
    </xf>
    <xf numFmtId="0" fontId="22" fillId="5" borderId="0" xfId="0" applyFont="1" applyFill="1" applyAlignment="1">
      <alignment horizontal="center" vertical="center"/>
    </xf>
    <xf numFmtId="0" fontId="22" fillId="5" borderId="0" xfId="0" applyFont="1" applyFill="1" applyAlignment="1">
      <alignment vertical="center"/>
    </xf>
    <xf numFmtId="1" fontId="22" fillId="5" borderId="0" xfId="0" applyNumberFormat="1" applyFont="1" applyFill="1" applyAlignment="1">
      <alignment horizontal="center" vertical="center"/>
    </xf>
    <xf numFmtId="0" fontId="10" fillId="0" borderId="0" xfId="0" applyFont="1" applyAlignment="1">
      <alignment vertical="center"/>
    </xf>
    <xf numFmtId="43" fontId="10" fillId="0" borderId="0" xfId="1" applyFont="1" applyAlignment="1">
      <alignment vertical="center"/>
    </xf>
  </cellXfs>
  <cellStyles count="4">
    <cellStyle name="Comma" xfId="1" builtinId="3"/>
    <cellStyle name="Comma 2" xfId="3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255672</xdr:colOff>
      <xdr:row>0</xdr:row>
      <xdr:rowOff>85223</xdr:rowOff>
    </xdr:from>
    <xdr:to>
      <xdr:col>21</xdr:col>
      <xdr:colOff>477588</xdr:colOff>
      <xdr:row>18</xdr:row>
      <xdr:rowOff>121321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9062FE0-C4F9-4F44-AA2D-7A640FC3DC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91251" y="85223"/>
          <a:ext cx="5992061" cy="3610480"/>
        </a:xfrm>
        <a:prstGeom prst="rect">
          <a:avLst/>
        </a:prstGeom>
        <a:ln w="12700">
          <a:solidFill>
            <a:schemeClr val="tx1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168089</xdr:colOff>
      <xdr:row>0</xdr:row>
      <xdr:rowOff>156882</xdr:rowOff>
    </xdr:from>
    <xdr:to>
      <xdr:col>27</xdr:col>
      <xdr:colOff>43174</xdr:colOff>
      <xdr:row>22</xdr:row>
      <xdr:rowOff>110466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9217005-55EF-9ABF-C6D9-36C95BD3AE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8089" y="156882"/>
          <a:ext cx="16280497" cy="4648849"/>
        </a:xfrm>
        <a:prstGeom prst="rect">
          <a:avLst/>
        </a:prstGeom>
        <a:ln w="12700">
          <a:solidFill>
            <a:schemeClr val="tx1"/>
          </a:solidFill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298172</xdr:colOff>
      <xdr:row>1</xdr:row>
      <xdr:rowOff>1</xdr:rowOff>
    </xdr:from>
    <xdr:to>
      <xdr:col>17</xdr:col>
      <xdr:colOff>301907</xdr:colOff>
      <xdr:row>22</xdr:row>
      <xdr:rowOff>131785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2D4C40B-41F7-39D9-D3F3-8AC9C4E0AB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84542" y="165653"/>
          <a:ext cx="5992061" cy="3610480"/>
        </a:xfrm>
        <a:prstGeom prst="rect">
          <a:avLst/>
        </a:prstGeom>
        <a:ln w="12700">
          <a:solidFill>
            <a:schemeClr val="tx1"/>
          </a:solidFill>
        </a:ln>
      </xdr:spPr>
    </xdr:pic>
    <xdr:clientData/>
  </xdr:twoCellAnchor>
  <xdr:twoCellAnchor editAs="oneCell">
    <xdr:from>
      <xdr:col>9</xdr:col>
      <xdr:colOff>82826</xdr:colOff>
      <xdr:row>40</xdr:row>
      <xdr:rowOff>0</xdr:rowOff>
    </xdr:from>
    <xdr:to>
      <xdr:col>15</xdr:col>
      <xdr:colOff>190500</xdr:colOff>
      <xdr:row>54</xdr:row>
      <xdr:rowOff>33130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0C80BB2-2224-BD00-4E0C-ED3485E2A2A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2562" t="7880" r="11689" b="14957"/>
        <a:stretch/>
      </xdr:blipFill>
      <xdr:spPr>
        <a:xfrm>
          <a:off x="4737652" y="7147891"/>
          <a:ext cx="4157870" cy="2352261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56</xdr:row>
      <xdr:rowOff>0</xdr:rowOff>
    </xdr:from>
    <xdr:to>
      <xdr:col>17</xdr:col>
      <xdr:colOff>592197</xdr:colOff>
      <xdr:row>104</xdr:row>
      <xdr:rowOff>146076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8C2262E-8221-3C89-4C24-BB81D79090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654826" y="9798326"/>
          <a:ext cx="5868219" cy="80973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19"/>
  <sheetViews>
    <sheetView tabSelected="1" topLeftCell="A31" zoomScale="190" zoomScaleNormal="190" workbookViewId="0">
      <selection activeCell="I45" sqref="I45"/>
    </sheetView>
  </sheetViews>
  <sheetFormatPr defaultRowHeight="16.5" x14ac:dyDescent="0.3"/>
  <cols>
    <col min="1" max="1" width="3.28515625" style="12" customWidth="1"/>
    <col min="2" max="2" width="4.7109375" style="12" customWidth="1"/>
    <col min="3" max="3" width="4.140625" style="12" customWidth="1"/>
    <col min="4" max="4" width="5.42578125" style="12" customWidth="1"/>
    <col min="5" max="5" width="6" style="13" customWidth="1"/>
    <col min="6" max="6" width="5.85546875" style="15" customWidth="1"/>
    <col min="7" max="7" width="6.140625" style="15" customWidth="1"/>
    <col min="8" max="8" width="10.42578125" style="15" customWidth="1"/>
    <col min="9" max="9" width="10.7109375" style="15" customWidth="1"/>
    <col min="10" max="10" width="8" style="15" customWidth="1"/>
    <col min="11" max="11" width="9.140625" style="126" customWidth="1"/>
    <col min="12" max="12" width="15" style="11" customWidth="1"/>
    <col min="13" max="13" width="13.140625" style="11" bestFit="1" customWidth="1"/>
    <col min="14" max="16384" width="9.140625" style="10"/>
  </cols>
  <sheetData>
    <row r="1" spans="1:13" ht="53.25" customHeight="1" x14ac:dyDescent="0.3">
      <c r="A1" s="137" t="s">
        <v>1</v>
      </c>
      <c r="B1" s="138" t="s">
        <v>0</v>
      </c>
      <c r="C1" s="139" t="s">
        <v>3</v>
      </c>
      <c r="D1" s="138" t="s">
        <v>2</v>
      </c>
      <c r="E1" s="140" t="s">
        <v>47</v>
      </c>
      <c r="F1" s="138" t="s">
        <v>4</v>
      </c>
      <c r="G1" s="138" t="s">
        <v>48</v>
      </c>
      <c r="H1" s="138" t="s">
        <v>40</v>
      </c>
      <c r="I1" s="138" t="s">
        <v>41</v>
      </c>
      <c r="J1" s="139" t="s">
        <v>42</v>
      </c>
      <c r="K1" s="138" t="s">
        <v>43</v>
      </c>
    </row>
    <row r="2" spans="1:13" s="17" customFormat="1" ht="13.5" x14ac:dyDescent="0.25">
      <c r="A2" s="127">
        <v>1</v>
      </c>
      <c r="B2" s="127">
        <v>302</v>
      </c>
      <c r="C2" s="128">
        <v>3</v>
      </c>
      <c r="D2" s="128" t="s">
        <v>28</v>
      </c>
      <c r="E2" s="128">
        <v>1360</v>
      </c>
      <c r="F2" s="129">
        <f>E2*1.1</f>
        <v>1496.0000000000002</v>
      </c>
      <c r="G2" s="127">
        <v>75000</v>
      </c>
      <c r="H2" s="130">
        <f>E2*G2</f>
        <v>102000000</v>
      </c>
      <c r="I2" s="131">
        <f>ROUND(H2*1.13,0)</f>
        <v>115260000</v>
      </c>
      <c r="J2" s="132">
        <f>MROUND((I2*0.03/12),500)</f>
        <v>288000</v>
      </c>
      <c r="K2" s="131">
        <f>F2*3500</f>
        <v>5236000.0000000009</v>
      </c>
      <c r="L2" s="16"/>
      <c r="M2" s="16"/>
    </row>
    <row r="3" spans="1:13" s="17" customFormat="1" ht="13.5" x14ac:dyDescent="0.25">
      <c r="A3" s="127">
        <v>2</v>
      </c>
      <c r="B3" s="127">
        <v>303</v>
      </c>
      <c r="C3" s="128">
        <v>3</v>
      </c>
      <c r="D3" s="128" t="s">
        <v>27</v>
      </c>
      <c r="E3" s="133">
        <v>2759</v>
      </c>
      <c r="F3" s="129">
        <f t="shared" ref="F3:F47" si="0">E3*1.1</f>
        <v>3034.9</v>
      </c>
      <c r="G3" s="127">
        <f>G2</f>
        <v>75000</v>
      </c>
      <c r="H3" s="130">
        <f t="shared" ref="H3:H47" si="1">E3*G3</f>
        <v>206925000</v>
      </c>
      <c r="I3" s="131">
        <f t="shared" ref="I3:I47" si="2">ROUND(H3*1.13,0)</f>
        <v>233825250</v>
      </c>
      <c r="J3" s="132">
        <f t="shared" ref="J3:J47" si="3">MROUND((I3*0.03/12),500)</f>
        <v>584500</v>
      </c>
      <c r="K3" s="131">
        <f t="shared" ref="K3:K47" si="4">F3*3500</f>
        <v>10622150</v>
      </c>
      <c r="L3" s="16"/>
      <c r="M3" s="16"/>
    </row>
    <row r="4" spans="1:13" s="17" customFormat="1" ht="13.5" x14ac:dyDescent="0.25">
      <c r="A4" s="127">
        <v>3</v>
      </c>
      <c r="B4" s="127">
        <v>402</v>
      </c>
      <c r="C4" s="128">
        <v>4</v>
      </c>
      <c r="D4" s="128" t="s">
        <v>28</v>
      </c>
      <c r="E4" s="128">
        <v>1360</v>
      </c>
      <c r="F4" s="129">
        <f t="shared" si="0"/>
        <v>1496.0000000000002</v>
      </c>
      <c r="G4" s="127">
        <f>G3</f>
        <v>75000</v>
      </c>
      <c r="H4" s="130">
        <f t="shared" si="1"/>
        <v>102000000</v>
      </c>
      <c r="I4" s="131">
        <f t="shared" si="2"/>
        <v>115260000</v>
      </c>
      <c r="J4" s="132">
        <f t="shared" si="3"/>
        <v>288000</v>
      </c>
      <c r="K4" s="131">
        <f t="shared" si="4"/>
        <v>5236000.0000000009</v>
      </c>
      <c r="L4" s="16"/>
      <c r="M4" s="16"/>
    </row>
    <row r="5" spans="1:13" s="17" customFormat="1" ht="13.5" x14ac:dyDescent="0.25">
      <c r="A5" s="127">
        <v>4</v>
      </c>
      <c r="B5" s="127">
        <v>403</v>
      </c>
      <c r="C5" s="128">
        <v>4</v>
      </c>
      <c r="D5" s="128" t="s">
        <v>27</v>
      </c>
      <c r="E5" s="133">
        <v>2759</v>
      </c>
      <c r="F5" s="129">
        <f t="shared" si="0"/>
        <v>3034.9</v>
      </c>
      <c r="G5" s="127">
        <f>G4</f>
        <v>75000</v>
      </c>
      <c r="H5" s="130">
        <f t="shared" si="1"/>
        <v>206925000</v>
      </c>
      <c r="I5" s="131">
        <f t="shared" si="2"/>
        <v>233825250</v>
      </c>
      <c r="J5" s="132">
        <f t="shared" si="3"/>
        <v>584500</v>
      </c>
      <c r="K5" s="131">
        <f t="shared" si="4"/>
        <v>10622150</v>
      </c>
      <c r="L5" s="16"/>
      <c r="M5" s="16"/>
    </row>
    <row r="6" spans="1:13" s="17" customFormat="1" ht="13.5" x14ac:dyDescent="0.25">
      <c r="A6" s="127">
        <v>5</v>
      </c>
      <c r="B6" s="127">
        <v>502</v>
      </c>
      <c r="C6" s="128">
        <v>5</v>
      </c>
      <c r="D6" s="128" t="s">
        <v>28</v>
      </c>
      <c r="E6" s="128">
        <v>1360</v>
      </c>
      <c r="F6" s="129">
        <f t="shared" si="0"/>
        <v>1496.0000000000002</v>
      </c>
      <c r="G6" s="127">
        <f>G5+250</f>
        <v>75250</v>
      </c>
      <c r="H6" s="130">
        <f t="shared" si="1"/>
        <v>102340000</v>
      </c>
      <c r="I6" s="131">
        <f t="shared" si="2"/>
        <v>115644200</v>
      </c>
      <c r="J6" s="132">
        <f t="shared" si="3"/>
        <v>289000</v>
      </c>
      <c r="K6" s="131">
        <f t="shared" si="4"/>
        <v>5236000.0000000009</v>
      </c>
      <c r="L6" s="18"/>
      <c r="M6" s="16"/>
    </row>
    <row r="7" spans="1:13" s="17" customFormat="1" ht="13.5" x14ac:dyDescent="0.25">
      <c r="A7" s="127">
        <v>6</v>
      </c>
      <c r="B7" s="127">
        <v>503</v>
      </c>
      <c r="C7" s="128">
        <v>5</v>
      </c>
      <c r="D7" s="128" t="s">
        <v>27</v>
      </c>
      <c r="E7" s="133">
        <v>2759</v>
      </c>
      <c r="F7" s="129">
        <f t="shared" si="0"/>
        <v>3034.9</v>
      </c>
      <c r="G7" s="127">
        <f>G6</f>
        <v>75250</v>
      </c>
      <c r="H7" s="130">
        <f t="shared" si="1"/>
        <v>207614750</v>
      </c>
      <c r="I7" s="131">
        <f t="shared" si="2"/>
        <v>234604668</v>
      </c>
      <c r="J7" s="132">
        <f t="shared" si="3"/>
        <v>586500</v>
      </c>
      <c r="K7" s="131">
        <f t="shared" si="4"/>
        <v>10622150</v>
      </c>
      <c r="L7" s="16"/>
      <c r="M7" s="16"/>
    </row>
    <row r="8" spans="1:13" s="17" customFormat="1" ht="13.5" x14ac:dyDescent="0.25">
      <c r="A8" s="127">
        <v>7</v>
      </c>
      <c r="B8" s="127">
        <v>602</v>
      </c>
      <c r="C8" s="128">
        <v>6</v>
      </c>
      <c r="D8" s="128" t="s">
        <v>28</v>
      </c>
      <c r="E8" s="128">
        <v>1360</v>
      </c>
      <c r="F8" s="129">
        <f t="shared" si="0"/>
        <v>1496.0000000000002</v>
      </c>
      <c r="G8" s="127">
        <f>G7+250</f>
        <v>75500</v>
      </c>
      <c r="H8" s="130">
        <f t="shared" si="1"/>
        <v>102680000</v>
      </c>
      <c r="I8" s="131">
        <f t="shared" si="2"/>
        <v>116028400</v>
      </c>
      <c r="J8" s="132">
        <f t="shared" si="3"/>
        <v>290000</v>
      </c>
      <c r="K8" s="131">
        <f t="shared" si="4"/>
        <v>5236000.0000000009</v>
      </c>
      <c r="L8" s="16"/>
      <c r="M8" s="16"/>
    </row>
    <row r="9" spans="1:13" s="17" customFormat="1" ht="13.5" x14ac:dyDescent="0.25">
      <c r="A9" s="127">
        <v>8</v>
      </c>
      <c r="B9" s="127">
        <v>603</v>
      </c>
      <c r="C9" s="128">
        <v>6</v>
      </c>
      <c r="D9" s="128" t="s">
        <v>27</v>
      </c>
      <c r="E9" s="133">
        <v>2759</v>
      </c>
      <c r="F9" s="129">
        <f t="shared" si="0"/>
        <v>3034.9</v>
      </c>
      <c r="G9" s="127">
        <f>G8</f>
        <v>75500</v>
      </c>
      <c r="H9" s="130">
        <f t="shared" si="1"/>
        <v>208304500</v>
      </c>
      <c r="I9" s="131">
        <f t="shared" si="2"/>
        <v>235384085</v>
      </c>
      <c r="J9" s="132">
        <f t="shared" si="3"/>
        <v>588500</v>
      </c>
      <c r="K9" s="131">
        <f t="shared" si="4"/>
        <v>10622150</v>
      </c>
      <c r="L9" s="16"/>
      <c r="M9" s="16"/>
    </row>
    <row r="10" spans="1:13" s="17" customFormat="1" ht="13.5" x14ac:dyDescent="0.25">
      <c r="A10" s="127">
        <v>9</v>
      </c>
      <c r="B10" s="127">
        <v>702</v>
      </c>
      <c r="C10" s="128">
        <v>7</v>
      </c>
      <c r="D10" s="128" t="s">
        <v>34</v>
      </c>
      <c r="E10" s="134">
        <v>2816</v>
      </c>
      <c r="F10" s="129">
        <f t="shared" si="0"/>
        <v>3097.6000000000004</v>
      </c>
      <c r="G10" s="127">
        <f>G9+250</f>
        <v>75750</v>
      </c>
      <c r="H10" s="130">
        <f t="shared" si="1"/>
        <v>213312000</v>
      </c>
      <c r="I10" s="131">
        <f t="shared" si="2"/>
        <v>241042560</v>
      </c>
      <c r="J10" s="132">
        <f t="shared" si="3"/>
        <v>602500</v>
      </c>
      <c r="K10" s="131">
        <f t="shared" si="4"/>
        <v>10841600.000000002</v>
      </c>
      <c r="L10" s="16"/>
      <c r="M10" s="16"/>
    </row>
    <row r="11" spans="1:13" s="17" customFormat="1" ht="13.5" x14ac:dyDescent="0.25">
      <c r="A11" s="127">
        <v>10</v>
      </c>
      <c r="B11" s="127">
        <v>802</v>
      </c>
      <c r="C11" s="128">
        <v>8</v>
      </c>
      <c r="D11" s="128" t="s">
        <v>28</v>
      </c>
      <c r="E11" s="128">
        <v>1360</v>
      </c>
      <c r="F11" s="129">
        <f t="shared" si="0"/>
        <v>1496.0000000000002</v>
      </c>
      <c r="G11" s="127">
        <f>G10+250</f>
        <v>76000</v>
      </c>
      <c r="H11" s="130">
        <f t="shared" si="1"/>
        <v>103360000</v>
      </c>
      <c r="I11" s="131">
        <f t="shared" si="2"/>
        <v>116796800</v>
      </c>
      <c r="J11" s="132">
        <f t="shared" si="3"/>
        <v>292000</v>
      </c>
      <c r="K11" s="131">
        <f t="shared" si="4"/>
        <v>5236000.0000000009</v>
      </c>
      <c r="L11" s="16"/>
      <c r="M11" s="16"/>
    </row>
    <row r="12" spans="1:13" s="17" customFormat="1" ht="13.5" x14ac:dyDescent="0.25">
      <c r="A12" s="127">
        <v>11</v>
      </c>
      <c r="B12" s="127">
        <v>803</v>
      </c>
      <c r="C12" s="128">
        <v>8</v>
      </c>
      <c r="D12" s="133" t="s">
        <v>27</v>
      </c>
      <c r="E12" s="133">
        <v>2759</v>
      </c>
      <c r="F12" s="129">
        <f t="shared" si="0"/>
        <v>3034.9</v>
      </c>
      <c r="G12" s="127">
        <f>G11</f>
        <v>76000</v>
      </c>
      <c r="H12" s="130">
        <f t="shared" si="1"/>
        <v>209684000</v>
      </c>
      <c r="I12" s="131">
        <f t="shared" si="2"/>
        <v>236942920</v>
      </c>
      <c r="J12" s="132">
        <f t="shared" si="3"/>
        <v>592500</v>
      </c>
      <c r="K12" s="131">
        <f t="shared" si="4"/>
        <v>10622150</v>
      </c>
      <c r="L12" s="16"/>
      <c r="M12" s="16"/>
    </row>
    <row r="13" spans="1:13" s="17" customFormat="1" ht="13.5" x14ac:dyDescent="0.25">
      <c r="A13" s="127">
        <v>12</v>
      </c>
      <c r="B13" s="127">
        <v>902</v>
      </c>
      <c r="C13" s="128">
        <v>9</v>
      </c>
      <c r="D13" s="128" t="s">
        <v>28</v>
      </c>
      <c r="E13" s="128">
        <v>1360</v>
      </c>
      <c r="F13" s="129">
        <f t="shared" si="0"/>
        <v>1496.0000000000002</v>
      </c>
      <c r="G13" s="127">
        <f>G12+250</f>
        <v>76250</v>
      </c>
      <c r="H13" s="130">
        <f t="shared" si="1"/>
        <v>103700000</v>
      </c>
      <c r="I13" s="131">
        <f t="shared" si="2"/>
        <v>117181000</v>
      </c>
      <c r="J13" s="132">
        <f t="shared" si="3"/>
        <v>293000</v>
      </c>
      <c r="K13" s="131">
        <f t="shared" si="4"/>
        <v>5236000.0000000009</v>
      </c>
      <c r="L13" s="16"/>
      <c r="M13" s="16"/>
    </row>
    <row r="14" spans="1:13" s="17" customFormat="1" ht="13.5" x14ac:dyDescent="0.25">
      <c r="A14" s="127">
        <v>13</v>
      </c>
      <c r="B14" s="127">
        <v>903</v>
      </c>
      <c r="C14" s="128">
        <v>9</v>
      </c>
      <c r="D14" s="133" t="s">
        <v>27</v>
      </c>
      <c r="E14" s="133">
        <v>2759</v>
      </c>
      <c r="F14" s="129">
        <f t="shared" si="0"/>
        <v>3034.9</v>
      </c>
      <c r="G14" s="127">
        <f>G13</f>
        <v>76250</v>
      </c>
      <c r="H14" s="130">
        <f t="shared" si="1"/>
        <v>210373750</v>
      </c>
      <c r="I14" s="131">
        <f t="shared" si="2"/>
        <v>237722338</v>
      </c>
      <c r="J14" s="132">
        <f t="shared" si="3"/>
        <v>594500</v>
      </c>
      <c r="K14" s="131">
        <f t="shared" si="4"/>
        <v>10622150</v>
      </c>
      <c r="L14" s="16"/>
      <c r="M14" s="16"/>
    </row>
    <row r="15" spans="1:13" s="17" customFormat="1" ht="13.5" x14ac:dyDescent="0.25">
      <c r="A15" s="127">
        <v>14</v>
      </c>
      <c r="B15" s="127">
        <v>1002</v>
      </c>
      <c r="C15" s="128">
        <v>10</v>
      </c>
      <c r="D15" s="128" t="s">
        <v>28</v>
      </c>
      <c r="E15" s="128">
        <v>1360</v>
      </c>
      <c r="F15" s="129">
        <f t="shared" si="0"/>
        <v>1496.0000000000002</v>
      </c>
      <c r="G15" s="127">
        <f>G14+250</f>
        <v>76500</v>
      </c>
      <c r="H15" s="130">
        <f t="shared" si="1"/>
        <v>104040000</v>
      </c>
      <c r="I15" s="131">
        <f t="shared" si="2"/>
        <v>117565200</v>
      </c>
      <c r="J15" s="132">
        <f t="shared" si="3"/>
        <v>294000</v>
      </c>
      <c r="K15" s="131">
        <f t="shared" si="4"/>
        <v>5236000.0000000009</v>
      </c>
      <c r="L15" s="16"/>
      <c r="M15" s="16"/>
    </row>
    <row r="16" spans="1:13" s="17" customFormat="1" ht="13.5" x14ac:dyDescent="0.25">
      <c r="A16" s="127">
        <v>15</v>
      </c>
      <c r="B16" s="127">
        <v>1003</v>
      </c>
      <c r="C16" s="128">
        <v>10</v>
      </c>
      <c r="D16" s="133" t="s">
        <v>27</v>
      </c>
      <c r="E16" s="133">
        <v>2759</v>
      </c>
      <c r="F16" s="129">
        <f t="shared" si="0"/>
        <v>3034.9</v>
      </c>
      <c r="G16" s="127">
        <f>G15</f>
        <v>76500</v>
      </c>
      <c r="H16" s="130">
        <f t="shared" si="1"/>
        <v>211063500</v>
      </c>
      <c r="I16" s="131">
        <f t="shared" si="2"/>
        <v>238501755</v>
      </c>
      <c r="J16" s="132">
        <f t="shared" si="3"/>
        <v>596500</v>
      </c>
      <c r="K16" s="131">
        <f t="shared" si="4"/>
        <v>10622150</v>
      </c>
      <c r="L16" s="16"/>
      <c r="M16" s="16"/>
    </row>
    <row r="17" spans="1:13" s="17" customFormat="1" ht="13.5" x14ac:dyDescent="0.25">
      <c r="A17" s="127">
        <v>16</v>
      </c>
      <c r="B17" s="127">
        <v>1101</v>
      </c>
      <c r="C17" s="128">
        <v>11</v>
      </c>
      <c r="D17" s="134" t="s">
        <v>28</v>
      </c>
      <c r="E17" s="134">
        <v>1592</v>
      </c>
      <c r="F17" s="129">
        <f t="shared" si="0"/>
        <v>1751.2</v>
      </c>
      <c r="G17" s="127">
        <f>G16+250</f>
        <v>76750</v>
      </c>
      <c r="H17" s="130">
        <f t="shared" si="1"/>
        <v>122186000</v>
      </c>
      <c r="I17" s="131">
        <f t="shared" si="2"/>
        <v>138070180</v>
      </c>
      <c r="J17" s="132">
        <f t="shared" si="3"/>
        <v>345000</v>
      </c>
      <c r="K17" s="131">
        <f t="shared" si="4"/>
        <v>6129200</v>
      </c>
      <c r="L17" s="16"/>
      <c r="M17" s="16"/>
    </row>
    <row r="18" spans="1:13" s="17" customFormat="1" ht="13.5" x14ac:dyDescent="0.25">
      <c r="A18" s="127">
        <v>17</v>
      </c>
      <c r="B18" s="127">
        <v>1102</v>
      </c>
      <c r="C18" s="128">
        <v>11</v>
      </c>
      <c r="D18" s="134" t="s">
        <v>28</v>
      </c>
      <c r="E18" s="134">
        <v>1361</v>
      </c>
      <c r="F18" s="129">
        <f t="shared" si="0"/>
        <v>1497.1000000000001</v>
      </c>
      <c r="G18" s="127">
        <f>G17</f>
        <v>76750</v>
      </c>
      <c r="H18" s="130">
        <f t="shared" si="1"/>
        <v>104456750</v>
      </c>
      <c r="I18" s="131">
        <f t="shared" si="2"/>
        <v>118036128</v>
      </c>
      <c r="J18" s="132">
        <f t="shared" si="3"/>
        <v>295000</v>
      </c>
      <c r="K18" s="131">
        <f t="shared" si="4"/>
        <v>5239850.0000000009</v>
      </c>
      <c r="L18" s="16"/>
      <c r="M18" s="16"/>
    </row>
    <row r="19" spans="1:13" s="17" customFormat="1" ht="13.5" x14ac:dyDescent="0.25">
      <c r="A19" s="127">
        <v>18</v>
      </c>
      <c r="B19" s="127">
        <v>1103</v>
      </c>
      <c r="C19" s="128">
        <v>11</v>
      </c>
      <c r="D19" s="128" t="s">
        <v>27</v>
      </c>
      <c r="E19" s="134">
        <v>2759</v>
      </c>
      <c r="F19" s="129">
        <f t="shared" si="0"/>
        <v>3034.9</v>
      </c>
      <c r="G19" s="127">
        <f>G18</f>
        <v>76750</v>
      </c>
      <c r="H19" s="130">
        <f t="shared" si="1"/>
        <v>211753250</v>
      </c>
      <c r="I19" s="131">
        <f t="shared" si="2"/>
        <v>239281173</v>
      </c>
      <c r="J19" s="132">
        <f t="shared" si="3"/>
        <v>598000</v>
      </c>
      <c r="K19" s="131">
        <f t="shared" si="4"/>
        <v>10622150</v>
      </c>
      <c r="L19" s="16"/>
      <c r="M19" s="16"/>
    </row>
    <row r="20" spans="1:13" s="17" customFormat="1" ht="13.5" x14ac:dyDescent="0.25">
      <c r="A20" s="127">
        <v>19</v>
      </c>
      <c r="B20" s="127">
        <v>1201</v>
      </c>
      <c r="C20" s="128">
        <v>12</v>
      </c>
      <c r="D20" s="134" t="s">
        <v>28</v>
      </c>
      <c r="E20" s="134">
        <v>1592</v>
      </c>
      <c r="F20" s="129">
        <f t="shared" si="0"/>
        <v>1751.2</v>
      </c>
      <c r="G20" s="127">
        <f>G19+250</f>
        <v>77000</v>
      </c>
      <c r="H20" s="130">
        <f t="shared" si="1"/>
        <v>122584000</v>
      </c>
      <c r="I20" s="131">
        <f t="shared" si="2"/>
        <v>138519920</v>
      </c>
      <c r="J20" s="132">
        <f t="shared" si="3"/>
        <v>346500</v>
      </c>
      <c r="K20" s="131">
        <f t="shared" si="4"/>
        <v>6129200</v>
      </c>
      <c r="L20" s="16"/>
      <c r="M20" s="16"/>
    </row>
    <row r="21" spans="1:13" s="17" customFormat="1" ht="13.5" x14ac:dyDescent="0.25">
      <c r="A21" s="127">
        <v>20</v>
      </c>
      <c r="B21" s="127">
        <v>1202</v>
      </c>
      <c r="C21" s="128">
        <v>12</v>
      </c>
      <c r="D21" s="134" t="s">
        <v>28</v>
      </c>
      <c r="E21" s="134">
        <v>1361</v>
      </c>
      <c r="F21" s="129">
        <f t="shared" si="0"/>
        <v>1497.1000000000001</v>
      </c>
      <c r="G21" s="127">
        <f>G20</f>
        <v>77000</v>
      </c>
      <c r="H21" s="130">
        <f t="shared" si="1"/>
        <v>104797000</v>
      </c>
      <c r="I21" s="131">
        <f t="shared" si="2"/>
        <v>118420610</v>
      </c>
      <c r="J21" s="132">
        <f t="shared" si="3"/>
        <v>296000</v>
      </c>
      <c r="K21" s="131">
        <f t="shared" si="4"/>
        <v>5239850.0000000009</v>
      </c>
      <c r="L21" s="16"/>
      <c r="M21" s="16"/>
    </row>
    <row r="22" spans="1:13" s="17" customFormat="1" ht="13.5" x14ac:dyDescent="0.25">
      <c r="A22" s="127">
        <v>21</v>
      </c>
      <c r="B22" s="127">
        <v>1203</v>
      </c>
      <c r="C22" s="128">
        <v>12</v>
      </c>
      <c r="D22" s="128" t="s">
        <v>27</v>
      </c>
      <c r="E22" s="134">
        <v>2759</v>
      </c>
      <c r="F22" s="129">
        <f t="shared" si="0"/>
        <v>3034.9</v>
      </c>
      <c r="G22" s="127">
        <f>G21</f>
        <v>77000</v>
      </c>
      <c r="H22" s="130">
        <f t="shared" si="1"/>
        <v>212443000</v>
      </c>
      <c r="I22" s="131">
        <f t="shared" si="2"/>
        <v>240060590</v>
      </c>
      <c r="J22" s="132">
        <f t="shared" si="3"/>
        <v>600000</v>
      </c>
      <c r="K22" s="131">
        <f t="shared" si="4"/>
        <v>10622150</v>
      </c>
      <c r="L22" s="16"/>
      <c r="M22" s="16"/>
    </row>
    <row r="23" spans="1:13" s="17" customFormat="1" ht="13.5" x14ac:dyDescent="0.25">
      <c r="A23" s="127">
        <v>22</v>
      </c>
      <c r="B23" s="127">
        <v>1301</v>
      </c>
      <c r="C23" s="128">
        <v>13</v>
      </c>
      <c r="D23" s="134" t="s">
        <v>28</v>
      </c>
      <c r="E23" s="134">
        <v>1592</v>
      </c>
      <c r="F23" s="129">
        <f t="shared" si="0"/>
        <v>1751.2</v>
      </c>
      <c r="G23" s="127">
        <f>G22+250</f>
        <v>77250</v>
      </c>
      <c r="H23" s="130">
        <f t="shared" si="1"/>
        <v>122982000</v>
      </c>
      <c r="I23" s="131">
        <f t="shared" si="2"/>
        <v>138969660</v>
      </c>
      <c r="J23" s="132">
        <f t="shared" si="3"/>
        <v>347500</v>
      </c>
      <c r="K23" s="131">
        <f t="shared" si="4"/>
        <v>6129200</v>
      </c>
      <c r="L23" s="16"/>
      <c r="M23" s="16"/>
    </row>
    <row r="24" spans="1:13" s="17" customFormat="1" ht="13.5" x14ac:dyDescent="0.25">
      <c r="A24" s="127">
        <v>23</v>
      </c>
      <c r="B24" s="127">
        <v>1302</v>
      </c>
      <c r="C24" s="128">
        <v>13</v>
      </c>
      <c r="D24" s="134" t="s">
        <v>28</v>
      </c>
      <c r="E24" s="134">
        <v>1361</v>
      </c>
      <c r="F24" s="129">
        <f t="shared" si="0"/>
        <v>1497.1000000000001</v>
      </c>
      <c r="G24" s="127">
        <f>G23</f>
        <v>77250</v>
      </c>
      <c r="H24" s="130">
        <f t="shared" si="1"/>
        <v>105137250</v>
      </c>
      <c r="I24" s="131">
        <f t="shared" si="2"/>
        <v>118805093</v>
      </c>
      <c r="J24" s="132">
        <f t="shared" si="3"/>
        <v>297000</v>
      </c>
      <c r="K24" s="131">
        <f t="shared" si="4"/>
        <v>5239850.0000000009</v>
      </c>
      <c r="L24" s="16"/>
      <c r="M24" s="16"/>
    </row>
    <row r="25" spans="1:13" s="17" customFormat="1" ht="13.5" x14ac:dyDescent="0.25">
      <c r="A25" s="127">
        <v>24</v>
      </c>
      <c r="B25" s="127">
        <v>1303</v>
      </c>
      <c r="C25" s="128">
        <v>13</v>
      </c>
      <c r="D25" s="128" t="s">
        <v>27</v>
      </c>
      <c r="E25" s="134">
        <v>2759</v>
      </c>
      <c r="F25" s="129">
        <f t="shared" si="0"/>
        <v>3034.9</v>
      </c>
      <c r="G25" s="127">
        <f>G24</f>
        <v>77250</v>
      </c>
      <c r="H25" s="130">
        <f t="shared" si="1"/>
        <v>213132750</v>
      </c>
      <c r="I25" s="131">
        <f t="shared" si="2"/>
        <v>240840008</v>
      </c>
      <c r="J25" s="132">
        <f t="shared" si="3"/>
        <v>602000</v>
      </c>
      <c r="K25" s="131">
        <f t="shared" si="4"/>
        <v>10622150</v>
      </c>
      <c r="L25" s="16"/>
      <c r="M25" s="16"/>
    </row>
    <row r="26" spans="1:13" s="17" customFormat="1" ht="13.5" x14ac:dyDescent="0.25">
      <c r="A26" s="127">
        <v>25</v>
      </c>
      <c r="B26" s="127">
        <v>1401</v>
      </c>
      <c r="C26" s="128">
        <v>14</v>
      </c>
      <c r="D26" s="128" t="s">
        <v>28</v>
      </c>
      <c r="E26" s="134">
        <v>1592</v>
      </c>
      <c r="F26" s="129">
        <f t="shared" si="0"/>
        <v>1751.2</v>
      </c>
      <c r="G26" s="127">
        <f>G25+250</f>
        <v>77500</v>
      </c>
      <c r="H26" s="130">
        <f t="shared" si="1"/>
        <v>123380000</v>
      </c>
      <c r="I26" s="131">
        <f t="shared" si="2"/>
        <v>139419400</v>
      </c>
      <c r="J26" s="132">
        <f t="shared" si="3"/>
        <v>348500</v>
      </c>
      <c r="K26" s="131">
        <f t="shared" si="4"/>
        <v>6129200</v>
      </c>
      <c r="L26" s="16"/>
      <c r="M26" s="16"/>
    </row>
    <row r="27" spans="1:13" s="17" customFormat="1" ht="13.5" x14ac:dyDescent="0.25">
      <c r="A27" s="127">
        <v>26</v>
      </c>
      <c r="B27" s="127">
        <v>1402</v>
      </c>
      <c r="C27" s="128">
        <v>14</v>
      </c>
      <c r="D27" s="128" t="s">
        <v>34</v>
      </c>
      <c r="E27" s="134">
        <v>2512</v>
      </c>
      <c r="F27" s="129">
        <f t="shared" si="0"/>
        <v>2763.2000000000003</v>
      </c>
      <c r="G27" s="127">
        <f>G26</f>
        <v>77500</v>
      </c>
      <c r="H27" s="130">
        <f t="shared" si="1"/>
        <v>194680000</v>
      </c>
      <c r="I27" s="131">
        <f t="shared" si="2"/>
        <v>219988400</v>
      </c>
      <c r="J27" s="132">
        <f t="shared" si="3"/>
        <v>550000</v>
      </c>
      <c r="K27" s="131">
        <f t="shared" si="4"/>
        <v>9671200.0000000019</v>
      </c>
      <c r="L27" s="16"/>
      <c r="M27" s="16"/>
    </row>
    <row r="28" spans="1:13" s="17" customFormat="1" ht="13.5" x14ac:dyDescent="0.25">
      <c r="A28" s="127">
        <v>27</v>
      </c>
      <c r="B28" s="127">
        <v>1503</v>
      </c>
      <c r="C28" s="128">
        <v>15</v>
      </c>
      <c r="D28" s="134" t="s">
        <v>28</v>
      </c>
      <c r="E28" s="135">
        <v>1592</v>
      </c>
      <c r="F28" s="129">
        <f t="shared" si="0"/>
        <v>1751.2</v>
      </c>
      <c r="G28" s="127">
        <f>G27+250</f>
        <v>77750</v>
      </c>
      <c r="H28" s="130">
        <f t="shared" si="1"/>
        <v>123778000</v>
      </c>
      <c r="I28" s="131">
        <f t="shared" si="2"/>
        <v>139869140</v>
      </c>
      <c r="J28" s="132">
        <f t="shared" si="3"/>
        <v>349500</v>
      </c>
      <c r="K28" s="131">
        <f t="shared" si="4"/>
        <v>6129200</v>
      </c>
      <c r="L28" s="16"/>
      <c r="M28" s="16"/>
    </row>
    <row r="29" spans="1:13" s="17" customFormat="1" ht="13.5" x14ac:dyDescent="0.25">
      <c r="A29" s="127">
        <v>28</v>
      </c>
      <c r="B29" s="127">
        <v>1502</v>
      </c>
      <c r="C29" s="128">
        <v>15</v>
      </c>
      <c r="D29" s="134" t="s">
        <v>28</v>
      </c>
      <c r="E29" s="136">
        <v>1361</v>
      </c>
      <c r="F29" s="129">
        <f t="shared" si="0"/>
        <v>1497.1000000000001</v>
      </c>
      <c r="G29" s="127">
        <f>G28</f>
        <v>77750</v>
      </c>
      <c r="H29" s="130">
        <f t="shared" si="1"/>
        <v>105817750</v>
      </c>
      <c r="I29" s="131">
        <f t="shared" si="2"/>
        <v>119574058</v>
      </c>
      <c r="J29" s="132">
        <f t="shared" si="3"/>
        <v>299000</v>
      </c>
      <c r="K29" s="131">
        <f t="shared" si="4"/>
        <v>5239850.0000000009</v>
      </c>
      <c r="L29" s="16"/>
      <c r="M29" s="16"/>
    </row>
    <row r="30" spans="1:13" s="17" customFormat="1" ht="13.5" x14ac:dyDescent="0.25">
      <c r="A30" s="127">
        <v>29</v>
      </c>
      <c r="B30" s="127">
        <v>1501</v>
      </c>
      <c r="C30" s="128">
        <v>15</v>
      </c>
      <c r="D30" s="134" t="s">
        <v>27</v>
      </c>
      <c r="E30" s="136">
        <v>2759</v>
      </c>
      <c r="F30" s="129">
        <f t="shared" si="0"/>
        <v>3034.9</v>
      </c>
      <c r="G30" s="127">
        <f>G29</f>
        <v>77750</v>
      </c>
      <c r="H30" s="130">
        <f t="shared" si="1"/>
        <v>214512250</v>
      </c>
      <c r="I30" s="131">
        <f t="shared" si="2"/>
        <v>242398843</v>
      </c>
      <c r="J30" s="132">
        <f t="shared" si="3"/>
        <v>606000</v>
      </c>
      <c r="K30" s="131">
        <f t="shared" si="4"/>
        <v>10622150</v>
      </c>
      <c r="L30" s="16"/>
      <c r="M30" s="16"/>
    </row>
    <row r="31" spans="1:13" s="17" customFormat="1" ht="13.5" x14ac:dyDescent="0.25">
      <c r="A31" s="127">
        <v>30</v>
      </c>
      <c r="B31" s="127">
        <v>1601</v>
      </c>
      <c r="C31" s="128">
        <v>16</v>
      </c>
      <c r="D31" s="134" t="s">
        <v>28</v>
      </c>
      <c r="E31" s="135">
        <v>1592</v>
      </c>
      <c r="F31" s="129">
        <f t="shared" si="0"/>
        <v>1751.2</v>
      </c>
      <c r="G31" s="127">
        <f>G30+250</f>
        <v>78000</v>
      </c>
      <c r="H31" s="130">
        <f t="shared" si="1"/>
        <v>124176000</v>
      </c>
      <c r="I31" s="131">
        <f t="shared" si="2"/>
        <v>140318880</v>
      </c>
      <c r="J31" s="132">
        <f t="shared" si="3"/>
        <v>351000</v>
      </c>
      <c r="K31" s="131">
        <f t="shared" si="4"/>
        <v>6129200</v>
      </c>
      <c r="L31" s="16"/>
      <c r="M31" s="16"/>
    </row>
    <row r="32" spans="1:13" s="17" customFormat="1" ht="13.5" x14ac:dyDescent="0.25">
      <c r="A32" s="127">
        <v>31</v>
      </c>
      <c r="B32" s="127">
        <v>1602</v>
      </c>
      <c r="C32" s="128">
        <v>16</v>
      </c>
      <c r="D32" s="134" t="s">
        <v>28</v>
      </c>
      <c r="E32" s="136">
        <v>1361</v>
      </c>
      <c r="F32" s="129">
        <f t="shared" si="0"/>
        <v>1497.1000000000001</v>
      </c>
      <c r="G32" s="127">
        <f>G31</f>
        <v>78000</v>
      </c>
      <c r="H32" s="130">
        <f t="shared" si="1"/>
        <v>106158000</v>
      </c>
      <c r="I32" s="131">
        <f t="shared" si="2"/>
        <v>119958540</v>
      </c>
      <c r="J32" s="132">
        <f t="shared" si="3"/>
        <v>300000</v>
      </c>
      <c r="K32" s="131">
        <f t="shared" si="4"/>
        <v>5239850.0000000009</v>
      </c>
      <c r="L32" s="16"/>
      <c r="M32" s="16"/>
    </row>
    <row r="33" spans="1:13" s="17" customFormat="1" ht="13.5" x14ac:dyDescent="0.25">
      <c r="A33" s="127">
        <v>32</v>
      </c>
      <c r="B33" s="127">
        <v>1603</v>
      </c>
      <c r="C33" s="128">
        <v>16</v>
      </c>
      <c r="D33" s="134" t="s">
        <v>27</v>
      </c>
      <c r="E33" s="136">
        <v>2759</v>
      </c>
      <c r="F33" s="129">
        <f t="shared" si="0"/>
        <v>3034.9</v>
      </c>
      <c r="G33" s="127">
        <f>G32</f>
        <v>78000</v>
      </c>
      <c r="H33" s="130">
        <f t="shared" si="1"/>
        <v>215202000</v>
      </c>
      <c r="I33" s="131">
        <f t="shared" si="2"/>
        <v>243178260</v>
      </c>
      <c r="J33" s="132">
        <f t="shared" si="3"/>
        <v>608000</v>
      </c>
      <c r="K33" s="131">
        <f t="shared" si="4"/>
        <v>10622150</v>
      </c>
      <c r="L33" s="16"/>
      <c r="M33" s="16"/>
    </row>
    <row r="34" spans="1:13" s="17" customFormat="1" ht="13.5" x14ac:dyDescent="0.25">
      <c r="A34" s="127">
        <v>33</v>
      </c>
      <c r="B34" s="127">
        <v>1701</v>
      </c>
      <c r="C34" s="128">
        <v>17</v>
      </c>
      <c r="D34" s="134" t="s">
        <v>28</v>
      </c>
      <c r="E34" s="135">
        <v>1592</v>
      </c>
      <c r="F34" s="129">
        <f t="shared" si="0"/>
        <v>1751.2</v>
      </c>
      <c r="G34" s="127">
        <f>G33+250</f>
        <v>78250</v>
      </c>
      <c r="H34" s="130">
        <f t="shared" si="1"/>
        <v>124574000</v>
      </c>
      <c r="I34" s="131">
        <f t="shared" si="2"/>
        <v>140768620</v>
      </c>
      <c r="J34" s="132">
        <f t="shared" si="3"/>
        <v>352000</v>
      </c>
      <c r="K34" s="131">
        <f t="shared" si="4"/>
        <v>6129200</v>
      </c>
      <c r="L34" s="16"/>
      <c r="M34" s="16"/>
    </row>
    <row r="35" spans="1:13" s="17" customFormat="1" ht="13.5" x14ac:dyDescent="0.25">
      <c r="A35" s="127">
        <v>34</v>
      </c>
      <c r="B35" s="127">
        <v>1702</v>
      </c>
      <c r="C35" s="128">
        <v>17</v>
      </c>
      <c r="D35" s="134" t="s">
        <v>28</v>
      </c>
      <c r="E35" s="136">
        <v>1361</v>
      </c>
      <c r="F35" s="129">
        <f t="shared" si="0"/>
        <v>1497.1000000000001</v>
      </c>
      <c r="G35" s="127">
        <f>G34</f>
        <v>78250</v>
      </c>
      <c r="H35" s="130">
        <f t="shared" si="1"/>
        <v>106498250</v>
      </c>
      <c r="I35" s="131">
        <f t="shared" si="2"/>
        <v>120343023</v>
      </c>
      <c r="J35" s="132">
        <f t="shared" si="3"/>
        <v>301000</v>
      </c>
      <c r="K35" s="131">
        <f t="shared" si="4"/>
        <v>5239850.0000000009</v>
      </c>
      <c r="L35" s="16"/>
      <c r="M35" s="16"/>
    </row>
    <row r="36" spans="1:13" s="17" customFormat="1" ht="13.5" x14ac:dyDescent="0.25">
      <c r="A36" s="127">
        <v>35</v>
      </c>
      <c r="B36" s="127">
        <v>1703</v>
      </c>
      <c r="C36" s="128">
        <v>17</v>
      </c>
      <c r="D36" s="134" t="s">
        <v>27</v>
      </c>
      <c r="E36" s="136">
        <v>2759</v>
      </c>
      <c r="F36" s="129">
        <f t="shared" si="0"/>
        <v>3034.9</v>
      </c>
      <c r="G36" s="127">
        <f>G35</f>
        <v>78250</v>
      </c>
      <c r="H36" s="130">
        <f t="shared" si="1"/>
        <v>215891750</v>
      </c>
      <c r="I36" s="131">
        <f t="shared" si="2"/>
        <v>243957678</v>
      </c>
      <c r="J36" s="132">
        <f t="shared" si="3"/>
        <v>610000</v>
      </c>
      <c r="K36" s="131">
        <f t="shared" si="4"/>
        <v>10622150</v>
      </c>
      <c r="L36" s="16"/>
      <c r="M36" s="16"/>
    </row>
    <row r="37" spans="1:13" s="17" customFormat="1" ht="13.5" x14ac:dyDescent="0.25">
      <c r="A37" s="127">
        <v>36</v>
      </c>
      <c r="B37" s="127">
        <v>1801</v>
      </c>
      <c r="C37" s="128">
        <v>18</v>
      </c>
      <c r="D37" s="134" t="s">
        <v>28</v>
      </c>
      <c r="E37" s="135">
        <v>1592</v>
      </c>
      <c r="F37" s="129">
        <f t="shared" si="0"/>
        <v>1751.2</v>
      </c>
      <c r="G37" s="127">
        <f>G36+250</f>
        <v>78500</v>
      </c>
      <c r="H37" s="130">
        <f t="shared" si="1"/>
        <v>124972000</v>
      </c>
      <c r="I37" s="131">
        <f t="shared" si="2"/>
        <v>141218360</v>
      </c>
      <c r="J37" s="132">
        <f t="shared" si="3"/>
        <v>353000</v>
      </c>
      <c r="K37" s="131">
        <f t="shared" si="4"/>
        <v>6129200</v>
      </c>
      <c r="L37" s="16"/>
      <c r="M37" s="16"/>
    </row>
    <row r="38" spans="1:13" s="17" customFormat="1" ht="13.5" x14ac:dyDescent="0.25">
      <c r="A38" s="127">
        <v>37</v>
      </c>
      <c r="B38" s="127">
        <v>1802</v>
      </c>
      <c r="C38" s="128">
        <v>18</v>
      </c>
      <c r="D38" s="134" t="s">
        <v>28</v>
      </c>
      <c r="E38" s="136">
        <v>1361</v>
      </c>
      <c r="F38" s="129">
        <f t="shared" si="0"/>
        <v>1497.1000000000001</v>
      </c>
      <c r="G38" s="127">
        <f>G37</f>
        <v>78500</v>
      </c>
      <c r="H38" s="130">
        <f t="shared" si="1"/>
        <v>106838500</v>
      </c>
      <c r="I38" s="131">
        <f t="shared" si="2"/>
        <v>120727505</v>
      </c>
      <c r="J38" s="132">
        <f t="shared" si="3"/>
        <v>302000</v>
      </c>
      <c r="K38" s="131">
        <f t="shared" si="4"/>
        <v>5239850.0000000009</v>
      </c>
      <c r="L38" s="16"/>
      <c r="M38" s="16"/>
    </row>
    <row r="39" spans="1:13" s="17" customFormat="1" ht="13.5" x14ac:dyDescent="0.25">
      <c r="A39" s="127">
        <v>38</v>
      </c>
      <c r="B39" s="127">
        <v>1803</v>
      </c>
      <c r="C39" s="128">
        <v>18</v>
      </c>
      <c r="D39" s="134" t="s">
        <v>27</v>
      </c>
      <c r="E39" s="136">
        <v>2759</v>
      </c>
      <c r="F39" s="129">
        <f t="shared" si="0"/>
        <v>3034.9</v>
      </c>
      <c r="G39" s="127">
        <f>G38</f>
        <v>78500</v>
      </c>
      <c r="H39" s="130">
        <f t="shared" si="1"/>
        <v>216581500</v>
      </c>
      <c r="I39" s="131">
        <f t="shared" si="2"/>
        <v>244737095</v>
      </c>
      <c r="J39" s="132">
        <f t="shared" si="3"/>
        <v>612000</v>
      </c>
      <c r="K39" s="131">
        <f t="shared" si="4"/>
        <v>10622150</v>
      </c>
      <c r="L39" s="16"/>
      <c r="M39" s="16"/>
    </row>
    <row r="40" spans="1:13" s="17" customFormat="1" ht="13.5" x14ac:dyDescent="0.25">
      <c r="A40" s="127">
        <v>39</v>
      </c>
      <c r="B40" s="127">
        <v>1901</v>
      </c>
      <c r="C40" s="128">
        <v>19</v>
      </c>
      <c r="D40" s="134" t="s">
        <v>28</v>
      </c>
      <c r="E40" s="135">
        <v>1592</v>
      </c>
      <c r="F40" s="129">
        <f t="shared" si="0"/>
        <v>1751.2</v>
      </c>
      <c r="G40" s="127">
        <f>G39+250</f>
        <v>78750</v>
      </c>
      <c r="H40" s="130">
        <f t="shared" si="1"/>
        <v>125370000</v>
      </c>
      <c r="I40" s="131">
        <f t="shared" si="2"/>
        <v>141668100</v>
      </c>
      <c r="J40" s="132">
        <f t="shared" si="3"/>
        <v>354000</v>
      </c>
      <c r="K40" s="131">
        <f t="shared" si="4"/>
        <v>6129200</v>
      </c>
      <c r="L40" s="16"/>
      <c r="M40" s="16"/>
    </row>
    <row r="41" spans="1:13" s="17" customFormat="1" ht="13.5" x14ac:dyDescent="0.25">
      <c r="A41" s="127">
        <v>40</v>
      </c>
      <c r="B41" s="127">
        <v>1902</v>
      </c>
      <c r="C41" s="128">
        <v>19</v>
      </c>
      <c r="D41" s="134" t="s">
        <v>28</v>
      </c>
      <c r="E41" s="136">
        <v>1361</v>
      </c>
      <c r="F41" s="129">
        <f t="shared" si="0"/>
        <v>1497.1000000000001</v>
      </c>
      <c r="G41" s="127">
        <f>G40</f>
        <v>78750</v>
      </c>
      <c r="H41" s="130">
        <f t="shared" si="1"/>
        <v>107178750</v>
      </c>
      <c r="I41" s="131">
        <f t="shared" si="2"/>
        <v>121111988</v>
      </c>
      <c r="J41" s="132">
        <f t="shared" si="3"/>
        <v>303000</v>
      </c>
      <c r="K41" s="131">
        <f t="shared" si="4"/>
        <v>5239850.0000000009</v>
      </c>
      <c r="L41" s="16"/>
      <c r="M41" s="16"/>
    </row>
    <row r="42" spans="1:13" s="17" customFormat="1" ht="13.5" x14ac:dyDescent="0.25">
      <c r="A42" s="127">
        <v>41</v>
      </c>
      <c r="B42" s="127">
        <v>1903</v>
      </c>
      <c r="C42" s="128">
        <v>19</v>
      </c>
      <c r="D42" s="134" t="s">
        <v>27</v>
      </c>
      <c r="E42" s="136">
        <v>2759</v>
      </c>
      <c r="F42" s="129">
        <f t="shared" si="0"/>
        <v>3034.9</v>
      </c>
      <c r="G42" s="127">
        <f>G41</f>
        <v>78750</v>
      </c>
      <c r="H42" s="130">
        <f t="shared" si="1"/>
        <v>217271250</v>
      </c>
      <c r="I42" s="131">
        <f t="shared" si="2"/>
        <v>245516513</v>
      </c>
      <c r="J42" s="132">
        <f t="shared" si="3"/>
        <v>614000</v>
      </c>
      <c r="K42" s="131">
        <f t="shared" si="4"/>
        <v>10622150</v>
      </c>
      <c r="L42" s="16"/>
      <c r="M42" s="16"/>
    </row>
    <row r="43" spans="1:13" s="17" customFormat="1" ht="13.5" x14ac:dyDescent="0.25">
      <c r="A43" s="127">
        <v>42</v>
      </c>
      <c r="B43" s="127">
        <v>2001</v>
      </c>
      <c r="C43" s="128">
        <v>20</v>
      </c>
      <c r="D43" s="134" t="s">
        <v>28</v>
      </c>
      <c r="E43" s="135">
        <v>1592</v>
      </c>
      <c r="F43" s="129">
        <f t="shared" si="0"/>
        <v>1751.2</v>
      </c>
      <c r="G43" s="127">
        <f>G42+250</f>
        <v>79000</v>
      </c>
      <c r="H43" s="130">
        <f t="shared" si="1"/>
        <v>125768000</v>
      </c>
      <c r="I43" s="131">
        <f t="shared" si="2"/>
        <v>142117840</v>
      </c>
      <c r="J43" s="132">
        <f t="shared" si="3"/>
        <v>355500</v>
      </c>
      <c r="K43" s="131">
        <f t="shared" si="4"/>
        <v>6129200</v>
      </c>
      <c r="L43" s="16"/>
      <c r="M43" s="16"/>
    </row>
    <row r="44" spans="1:13" s="17" customFormat="1" ht="13.5" x14ac:dyDescent="0.25">
      <c r="A44" s="127">
        <v>43</v>
      </c>
      <c r="B44" s="127">
        <v>2002</v>
      </c>
      <c r="C44" s="128">
        <v>20</v>
      </c>
      <c r="D44" s="134" t="s">
        <v>28</v>
      </c>
      <c r="E44" s="136">
        <v>1361</v>
      </c>
      <c r="F44" s="129">
        <f t="shared" si="0"/>
        <v>1497.1000000000001</v>
      </c>
      <c r="G44" s="127">
        <f>G43</f>
        <v>79000</v>
      </c>
      <c r="H44" s="130">
        <f t="shared" si="1"/>
        <v>107519000</v>
      </c>
      <c r="I44" s="131">
        <f t="shared" si="2"/>
        <v>121496470</v>
      </c>
      <c r="J44" s="132">
        <f t="shared" si="3"/>
        <v>303500</v>
      </c>
      <c r="K44" s="131">
        <f t="shared" si="4"/>
        <v>5239850.0000000009</v>
      </c>
      <c r="L44" s="16"/>
      <c r="M44" s="16"/>
    </row>
    <row r="45" spans="1:13" s="17" customFormat="1" ht="13.5" x14ac:dyDescent="0.25">
      <c r="A45" s="127">
        <v>44</v>
      </c>
      <c r="B45" s="127">
        <v>2003</v>
      </c>
      <c r="C45" s="128">
        <v>20</v>
      </c>
      <c r="D45" s="134" t="s">
        <v>27</v>
      </c>
      <c r="E45" s="136">
        <v>2759</v>
      </c>
      <c r="F45" s="129">
        <f t="shared" si="0"/>
        <v>3034.9</v>
      </c>
      <c r="G45" s="127">
        <f>G44</f>
        <v>79000</v>
      </c>
      <c r="H45" s="130">
        <f t="shared" si="1"/>
        <v>217961000</v>
      </c>
      <c r="I45" s="131">
        <f t="shared" si="2"/>
        <v>246295930</v>
      </c>
      <c r="J45" s="132">
        <f t="shared" si="3"/>
        <v>615500</v>
      </c>
      <c r="K45" s="131">
        <f t="shared" si="4"/>
        <v>10622150</v>
      </c>
      <c r="L45" s="16"/>
      <c r="M45" s="16"/>
    </row>
    <row r="46" spans="1:13" s="17" customFormat="1" ht="13.5" x14ac:dyDescent="0.25">
      <c r="A46" s="127">
        <v>45</v>
      </c>
      <c r="B46" s="127">
        <v>2101</v>
      </c>
      <c r="C46" s="128">
        <v>21</v>
      </c>
      <c r="D46" s="135" t="s">
        <v>28</v>
      </c>
      <c r="E46" s="134">
        <v>1592</v>
      </c>
      <c r="F46" s="129">
        <f t="shared" si="0"/>
        <v>1751.2</v>
      </c>
      <c r="G46" s="127">
        <f>G45+250</f>
        <v>79250</v>
      </c>
      <c r="H46" s="130">
        <f t="shared" si="1"/>
        <v>126166000</v>
      </c>
      <c r="I46" s="131">
        <f t="shared" si="2"/>
        <v>142567580</v>
      </c>
      <c r="J46" s="132">
        <f t="shared" si="3"/>
        <v>356500</v>
      </c>
      <c r="K46" s="131">
        <f t="shared" si="4"/>
        <v>6129200</v>
      </c>
      <c r="L46" s="16"/>
      <c r="M46" s="16"/>
    </row>
    <row r="47" spans="1:13" s="17" customFormat="1" ht="13.5" x14ac:dyDescent="0.25">
      <c r="A47" s="127">
        <v>46</v>
      </c>
      <c r="B47" s="127">
        <v>2102</v>
      </c>
      <c r="C47" s="128">
        <v>21</v>
      </c>
      <c r="D47" s="135" t="s">
        <v>34</v>
      </c>
      <c r="E47" s="134">
        <v>2512</v>
      </c>
      <c r="F47" s="129">
        <f t="shared" si="0"/>
        <v>2763.2000000000003</v>
      </c>
      <c r="G47" s="127">
        <f>G46</f>
        <v>79250</v>
      </c>
      <c r="H47" s="130">
        <f t="shared" si="1"/>
        <v>199076000</v>
      </c>
      <c r="I47" s="131">
        <f t="shared" si="2"/>
        <v>224955880</v>
      </c>
      <c r="J47" s="132">
        <f t="shared" si="3"/>
        <v>562500</v>
      </c>
      <c r="K47" s="131">
        <f t="shared" si="4"/>
        <v>9671200.0000000019</v>
      </c>
      <c r="L47" s="16"/>
      <c r="M47" s="16"/>
    </row>
    <row r="48" spans="1:13" x14ac:dyDescent="0.3">
      <c r="A48" s="113" t="s">
        <v>15</v>
      </c>
      <c r="B48" s="114"/>
      <c r="C48" s="114"/>
      <c r="D48" s="114"/>
      <c r="E48" s="88">
        <f t="shared" ref="E48:F48" si="5">SUM(E2:E47)</f>
        <v>91265</v>
      </c>
      <c r="F48" s="123">
        <f t="shared" si="5"/>
        <v>100391.49999999997</v>
      </c>
      <c r="G48" s="125"/>
      <c r="H48" s="91">
        <f t="shared" ref="H48:K48" si="6">SUM(H2:H47)</f>
        <v>7043164500</v>
      </c>
      <c r="I48" s="91">
        <f t="shared" si="6"/>
        <v>7958775891</v>
      </c>
      <c r="J48" s="92"/>
      <c r="K48" s="92">
        <f t="shared" si="6"/>
        <v>351370250</v>
      </c>
      <c r="L48" s="8"/>
    </row>
    <row r="49" spans="6:13" x14ac:dyDescent="0.3">
      <c r="F49" s="14"/>
      <c r="K49" s="15"/>
    </row>
    <row r="50" spans="6:13" x14ac:dyDescent="0.3">
      <c r="K50" s="15"/>
    </row>
    <row r="51" spans="6:13" x14ac:dyDescent="0.3">
      <c r="G51" s="15">
        <f>1488-1361</f>
        <v>127</v>
      </c>
      <c r="K51" s="15"/>
    </row>
    <row r="52" spans="6:13" x14ac:dyDescent="0.3">
      <c r="K52" s="15"/>
    </row>
    <row r="53" spans="6:13" x14ac:dyDescent="0.3">
      <c r="K53" s="15"/>
      <c r="L53" s="124">
        <v>27571808</v>
      </c>
      <c r="M53" s="90">
        <f>MROUND((L53*0.03/12),500)</f>
        <v>69000</v>
      </c>
    </row>
    <row r="54" spans="6:13" x14ac:dyDescent="0.3">
      <c r="K54" s="15"/>
    </row>
    <row r="55" spans="6:13" x14ac:dyDescent="0.3">
      <c r="K55" s="15"/>
    </row>
    <row r="56" spans="6:13" x14ac:dyDescent="0.3">
      <c r="K56" s="15"/>
    </row>
    <row r="57" spans="6:13" x14ac:dyDescent="0.3">
      <c r="K57" s="15"/>
    </row>
    <row r="58" spans="6:13" x14ac:dyDescent="0.3">
      <c r="K58" s="15"/>
    </row>
    <row r="59" spans="6:13" x14ac:dyDescent="0.3">
      <c r="K59" s="15"/>
    </row>
    <row r="60" spans="6:13" x14ac:dyDescent="0.3">
      <c r="K60" s="15"/>
    </row>
    <row r="61" spans="6:13" x14ac:dyDescent="0.3">
      <c r="K61" s="15"/>
    </row>
    <row r="62" spans="6:13" x14ac:dyDescent="0.3">
      <c r="K62" s="15"/>
    </row>
    <row r="63" spans="6:13" x14ac:dyDescent="0.3">
      <c r="K63" s="15"/>
    </row>
    <row r="64" spans="6:13" x14ac:dyDescent="0.3">
      <c r="K64" s="15"/>
    </row>
    <row r="65" spans="11:11" x14ac:dyDescent="0.3">
      <c r="K65" s="15"/>
    </row>
    <row r="66" spans="11:11" x14ac:dyDescent="0.3">
      <c r="K66" s="15"/>
    </row>
    <row r="67" spans="11:11" x14ac:dyDescent="0.3">
      <c r="K67" s="15"/>
    </row>
    <row r="68" spans="11:11" x14ac:dyDescent="0.3">
      <c r="K68" s="15"/>
    </row>
    <row r="69" spans="11:11" x14ac:dyDescent="0.3">
      <c r="K69" s="15"/>
    </row>
    <row r="70" spans="11:11" x14ac:dyDescent="0.3">
      <c r="K70" s="15"/>
    </row>
    <row r="71" spans="11:11" x14ac:dyDescent="0.3">
      <c r="K71" s="15"/>
    </row>
    <row r="72" spans="11:11" x14ac:dyDescent="0.3">
      <c r="K72" s="15"/>
    </row>
    <row r="73" spans="11:11" x14ac:dyDescent="0.3">
      <c r="K73" s="15"/>
    </row>
    <row r="74" spans="11:11" x14ac:dyDescent="0.3">
      <c r="K74" s="15"/>
    </row>
    <row r="75" spans="11:11" x14ac:dyDescent="0.3">
      <c r="K75" s="15"/>
    </row>
    <row r="76" spans="11:11" x14ac:dyDescent="0.3">
      <c r="K76" s="15"/>
    </row>
    <row r="77" spans="11:11" x14ac:dyDescent="0.3">
      <c r="K77" s="15"/>
    </row>
    <row r="78" spans="11:11" x14ac:dyDescent="0.3">
      <c r="K78" s="15"/>
    </row>
    <row r="79" spans="11:11" x14ac:dyDescent="0.3">
      <c r="K79" s="15"/>
    </row>
    <row r="80" spans="11:11" x14ac:dyDescent="0.3">
      <c r="K80" s="15"/>
    </row>
    <row r="81" spans="11:11" x14ac:dyDescent="0.3">
      <c r="K81" s="15"/>
    </row>
    <row r="82" spans="11:11" x14ac:dyDescent="0.3">
      <c r="K82" s="15"/>
    </row>
    <row r="83" spans="11:11" x14ac:dyDescent="0.3">
      <c r="K83" s="15"/>
    </row>
    <row r="84" spans="11:11" x14ac:dyDescent="0.3">
      <c r="K84" s="15"/>
    </row>
    <row r="85" spans="11:11" x14ac:dyDescent="0.3">
      <c r="K85" s="15"/>
    </row>
    <row r="86" spans="11:11" x14ac:dyDescent="0.3">
      <c r="K86" s="15"/>
    </row>
    <row r="87" spans="11:11" x14ac:dyDescent="0.3">
      <c r="K87" s="15"/>
    </row>
    <row r="88" spans="11:11" x14ac:dyDescent="0.3">
      <c r="K88" s="15"/>
    </row>
    <row r="89" spans="11:11" x14ac:dyDescent="0.3">
      <c r="K89" s="15"/>
    </row>
    <row r="90" spans="11:11" x14ac:dyDescent="0.3">
      <c r="K90" s="15"/>
    </row>
    <row r="91" spans="11:11" x14ac:dyDescent="0.3">
      <c r="K91" s="15"/>
    </row>
    <row r="92" spans="11:11" x14ac:dyDescent="0.3">
      <c r="K92" s="15"/>
    </row>
    <row r="93" spans="11:11" x14ac:dyDescent="0.3">
      <c r="K93" s="15"/>
    </row>
    <row r="94" spans="11:11" x14ac:dyDescent="0.3">
      <c r="K94" s="15"/>
    </row>
    <row r="95" spans="11:11" x14ac:dyDescent="0.3">
      <c r="K95" s="15"/>
    </row>
    <row r="96" spans="11:11" x14ac:dyDescent="0.3">
      <c r="K96" s="15"/>
    </row>
    <row r="97" spans="11:11" x14ac:dyDescent="0.3">
      <c r="K97" s="15"/>
    </row>
    <row r="98" spans="11:11" x14ac:dyDescent="0.3">
      <c r="K98" s="15"/>
    </row>
    <row r="99" spans="11:11" x14ac:dyDescent="0.3">
      <c r="K99" s="15"/>
    </row>
    <row r="100" spans="11:11" x14ac:dyDescent="0.3">
      <c r="K100" s="15"/>
    </row>
    <row r="101" spans="11:11" x14ac:dyDescent="0.3">
      <c r="K101" s="15"/>
    </row>
    <row r="102" spans="11:11" x14ac:dyDescent="0.3">
      <c r="K102" s="15"/>
    </row>
    <row r="103" spans="11:11" x14ac:dyDescent="0.3">
      <c r="K103" s="15"/>
    </row>
    <row r="104" spans="11:11" x14ac:dyDescent="0.3">
      <c r="K104" s="15"/>
    </row>
    <row r="105" spans="11:11" x14ac:dyDescent="0.3">
      <c r="K105" s="15"/>
    </row>
    <row r="106" spans="11:11" x14ac:dyDescent="0.3">
      <c r="K106" s="15"/>
    </row>
    <row r="107" spans="11:11" x14ac:dyDescent="0.3">
      <c r="K107" s="15"/>
    </row>
    <row r="108" spans="11:11" x14ac:dyDescent="0.3">
      <c r="K108" s="15"/>
    </row>
    <row r="109" spans="11:11" x14ac:dyDescent="0.3">
      <c r="K109" s="15"/>
    </row>
    <row r="110" spans="11:11" x14ac:dyDescent="0.3">
      <c r="K110" s="15"/>
    </row>
    <row r="111" spans="11:11" x14ac:dyDescent="0.3">
      <c r="K111" s="15"/>
    </row>
    <row r="112" spans="11:11" x14ac:dyDescent="0.3">
      <c r="K112" s="15"/>
    </row>
    <row r="113" spans="11:11" x14ac:dyDescent="0.3">
      <c r="K113" s="15"/>
    </row>
    <row r="114" spans="11:11" x14ac:dyDescent="0.3">
      <c r="K114" s="15"/>
    </row>
    <row r="115" spans="11:11" x14ac:dyDescent="0.3">
      <c r="K115" s="15"/>
    </row>
    <row r="116" spans="11:11" x14ac:dyDescent="0.3">
      <c r="K116" s="15"/>
    </row>
    <row r="117" spans="11:11" x14ac:dyDescent="0.3">
      <c r="K117" s="15"/>
    </row>
    <row r="118" spans="11:11" x14ac:dyDescent="0.3">
      <c r="K118" s="15"/>
    </row>
    <row r="119" spans="11:11" x14ac:dyDescent="0.3">
      <c r="K119" s="15"/>
    </row>
    <row r="120" spans="11:11" x14ac:dyDescent="0.3">
      <c r="K120" s="15"/>
    </row>
    <row r="121" spans="11:11" x14ac:dyDescent="0.3">
      <c r="K121" s="15"/>
    </row>
    <row r="122" spans="11:11" x14ac:dyDescent="0.3">
      <c r="K122" s="15"/>
    </row>
    <row r="123" spans="11:11" x14ac:dyDescent="0.3">
      <c r="K123" s="15"/>
    </row>
    <row r="124" spans="11:11" x14ac:dyDescent="0.3">
      <c r="K124" s="15"/>
    </row>
    <row r="125" spans="11:11" x14ac:dyDescent="0.3">
      <c r="K125" s="15"/>
    </row>
    <row r="126" spans="11:11" x14ac:dyDescent="0.3">
      <c r="K126" s="15"/>
    </row>
    <row r="127" spans="11:11" x14ac:dyDescent="0.3">
      <c r="K127" s="15"/>
    </row>
    <row r="128" spans="11:11" x14ac:dyDescent="0.3">
      <c r="K128" s="15"/>
    </row>
    <row r="129" spans="11:11" x14ac:dyDescent="0.3">
      <c r="K129" s="15"/>
    </row>
    <row r="130" spans="11:11" x14ac:dyDescent="0.3">
      <c r="K130" s="15"/>
    </row>
    <row r="131" spans="11:11" x14ac:dyDescent="0.3">
      <c r="K131" s="15"/>
    </row>
    <row r="132" spans="11:11" x14ac:dyDescent="0.3">
      <c r="K132" s="15"/>
    </row>
    <row r="133" spans="11:11" x14ac:dyDescent="0.3">
      <c r="K133" s="15"/>
    </row>
    <row r="134" spans="11:11" x14ac:dyDescent="0.3">
      <c r="K134" s="15"/>
    </row>
    <row r="135" spans="11:11" x14ac:dyDescent="0.3">
      <c r="K135" s="15"/>
    </row>
    <row r="136" spans="11:11" x14ac:dyDescent="0.3">
      <c r="K136" s="15"/>
    </row>
    <row r="137" spans="11:11" x14ac:dyDescent="0.3">
      <c r="K137" s="15"/>
    </row>
    <row r="138" spans="11:11" x14ac:dyDescent="0.3">
      <c r="K138" s="15"/>
    </row>
    <row r="139" spans="11:11" x14ac:dyDescent="0.3">
      <c r="K139" s="15"/>
    </row>
    <row r="140" spans="11:11" x14ac:dyDescent="0.3">
      <c r="K140" s="15"/>
    </row>
    <row r="141" spans="11:11" x14ac:dyDescent="0.3">
      <c r="K141" s="15"/>
    </row>
    <row r="142" spans="11:11" x14ac:dyDescent="0.3">
      <c r="K142" s="15"/>
    </row>
    <row r="143" spans="11:11" x14ac:dyDescent="0.3">
      <c r="K143" s="15"/>
    </row>
    <row r="144" spans="11:11" x14ac:dyDescent="0.3">
      <c r="K144" s="15"/>
    </row>
    <row r="145" spans="11:11" x14ac:dyDescent="0.3">
      <c r="K145" s="15"/>
    </row>
    <row r="146" spans="11:11" x14ac:dyDescent="0.3">
      <c r="K146" s="15"/>
    </row>
    <row r="147" spans="11:11" x14ac:dyDescent="0.3">
      <c r="K147" s="15"/>
    </row>
    <row r="148" spans="11:11" x14ac:dyDescent="0.3">
      <c r="K148" s="15"/>
    </row>
    <row r="149" spans="11:11" x14ac:dyDescent="0.3">
      <c r="K149" s="15"/>
    </row>
    <row r="150" spans="11:11" x14ac:dyDescent="0.3">
      <c r="K150" s="15"/>
    </row>
    <row r="151" spans="11:11" x14ac:dyDescent="0.3">
      <c r="K151" s="15"/>
    </row>
    <row r="152" spans="11:11" x14ac:dyDescent="0.3">
      <c r="K152" s="15"/>
    </row>
    <row r="153" spans="11:11" x14ac:dyDescent="0.3">
      <c r="K153" s="15"/>
    </row>
    <row r="154" spans="11:11" x14ac:dyDescent="0.3">
      <c r="K154" s="15"/>
    </row>
    <row r="155" spans="11:11" x14ac:dyDescent="0.3">
      <c r="K155" s="15"/>
    </row>
    <row r="156" spans="11:11" x14ac:dyDescent="0.3">
      <c r="K156" s="15"/>
    </row>
    <row r="157" spans="11:11" x14ac:dyDescent="0.3">
      <c r="K157" s="15"/>
    </row>
    <row r="158" spans="11:11" x14ac:dyDescent="0.3">
      <c r="K158" s="15"/>
    </row>
    <row r="159" spans="11:11" x14ac:dyDescent="0.3">
      <c r="K159" s="15"/>
    </row>
    <row r="160" spans="11:11" x14ac:dyDescent="0.3">
      <c r="K160" s="15"/>
    </row>
    <row r="161" spans="11:11" x14ac:dyDescent="0.3">
      <c r="K161" s="15"/>
    </row>
    <row r="162" spans="11:11" x14ac:dyDescent="0.3">
      <c r="K162" s="15"/>
    </row>
    <row r="163" spans="11:11" x14ac:dyDescent="0.3">
      <c r="K163" s="15"/>
    </row>
    <row r="164" spans="11:11" x14ac:dyDescent="0.3">
      <c r="K164" s="15"/>
    </row>
    <row r="165" spans="11:11" x14ac:dyDescent="0.3">
      <c r="K165" s="15"/>
    </row>
    <row r="166" spans="11:11" x14ac:dyDescent="0.3">
      <c r="K166" s="15"/>
    </row>
    <row r="167" spans="11:11" x14ac:dyDescent="0.3">
      <c r="K167" s="15"/>
    </row>
    <row r="168" spans="11:11" x14ac:dyDescent="0.3">
      <c r="K168" s="15"/>
    </row>
    <row r="169" spans="11:11" x14ac:dyDescent="0.3">
      <c r="K169" s="15"/>
    </row>
    <row r="170" spans="11:11" x14ac:dyDescent="0.3">
      <c r="K170" s="15"/>
    </row>
    <row r="171" spans="11:11" x14ac:dyDescent="0.3">
      <c r="K171" s="15"/>
    </row>
    <row r="172" spans="11:11" x14ac:dyDescent="0.3">
      <c r="K172" s="15"/>
    </row>
    <row r="173" spans="11:11" x14ac:dyDescent="0.3">
      <c r="K173" s="15"/>
    </row>
    <row r="174" spans="11:11" x14ac:dyDescent="0.3">
      <c r="K174" s="15"/>
    </row>
    <row r="175" spans="11:11" x14ac:dyDescent="0.3">
      <c r="K175" s="15"/>
    </row>
    <row r="176" spans="11:11" x14ac:dyDescent="0.3">
      <c r="K176" s="15"/>
    </row>
    <row r="177" spans="11:11" x14ac:dyDescent="0.3">
      <c r="K177" s="15"/>
    </row>
    <row r="178" spans="11:11" x14ac:dyDescent="0.3">
      <c r="K178" s="15"/>
    </row>
    <row r="179" spans="11:11" x14ac:dyDescent="0.3">
      <c r="K179" s="15"/>
    </row>
    <row r="180" spans="11:11" x14ac:dyDescent="0.3">
      <c r="K180" s="15"/>
    </row>
    <row r="181" spans="11:11" x14ac:dyDescent="0.3">
      <c r="K181" s="15"/>
    </row>
    <row r="182" spans="11:11" x14ac:dyDescent="0.3">
      <c r="K182" s="15"/>
    </row>
    <row r="183" spans="11:11" x14ac:dyDescent="0.3">
      <c r="K183" s="15"/>
    </row>
    <row r="184" spans="11:11" x14ac:dyDescent="0.3">
      <c r="K184" s="15"/>
    </row>
    <row r="185" spans="11:11" x14ac:dyDescent="0.3">
      <c r="K185" s="15"/>
    </row>
    <row r="186" spans="11:11" x14ac:dyDescent="0.3">
      <c r="K186" s="15"/>
    </row>
    <row r="187" spans="11:11" x14ac:dyDescent="0.3">
      <c r="K187" s="15"/>
    </row>
    <row r="188" spans="11:11" x14ac:dyDescent="0.3">
      <c r="K188" s="15"/>
    </row>
    <row r="189" spans="11:11" x14ac:dyDescent="0.3">
      <c r="K189" s="15"/>
    </row>
    <row r="190" spans="11:11" x14ac:dyDescent="0.3">
      <c r="K190" s="15"/>
    </row>
    <row r="191" spans="11:11" x14ac:dyDescent="0.3">
      <c r="K191" s="15"/>
    </row>
    <row r="192" spans="11:11" x14ac:dyDescent="0.3">
      <c r="K192" s="15"/>
    </row>
    <row r="193" spans="11:11" x14ac:dyDescent="0.3">
      <c r="K193" s="15"/>
    </row>
    <row r="194" spans="11:11" x14ac:dyDescent="0.3">
      <c r="K194" s="15"/>
    </row>
    <row r="195" spans="11:11" x14ac:dyDescent="0.3">
      <c r="K195" s="15"/>
    </row>
    <row r="196" spans="11:11" x14ac:dyDescent="0.3">
      <c r="K196" s="15"/>
    </row>
    <row r="197" spans="11:11" x14ac:dyDescent="0.3">
      <c r="K197" s="15"/>
    </row>
    <row r="198" spans="11:11" x14ac:dyDescent="0.3">
      <c r="K198" s="15"/>
    </row>
    <row r="199" spans="11:11" x14ac:dyDescent="0.3">
      <c r="K199" s="15"/>
    </row>
    <row r="200" spans="11:11" x14ac:dyDescent="0.3">
      <c r="K200" s="15"/>
    </row>
    <row r="201" spans="11:11" x14ac:dyDescent="0.3">
      <c r="K201" s="15"/>
    </row>
    <row r="202" spans="11:11" x14ac:dyDescent="0.3">
      <c r="K202" s="15"/>
    </row>
    <row r="203" spans="11:11" x14ac:dyDescent="0.3">
      <c r="K203" s="15"/>
    </row>
    <row r="204" spans="11:11" x14ac:dyDescent="0.3">
      <c r="K204" s="15"/>
    </row>
    <row r="205" spans="11:11" x14ac:dyDescent="0.3">
      <c r="K205" s="15"/>
    </row>
    <row r="206" spans="11:11" x14ac:dyDescent="0.3">
      <c r="K206" s="15"/>
    </row>
    <row r="207" spans="11:11" x14ac:dyDescent="0.3">
      <c r="K207" s="15"/>
    </row>
    <row r="208" spans="11:11" x14ac:dyDescent="0.3">
      <c r="K208" s="15"/>
    </row>
    <row r="209" spans="11:11" x14ac:dyDescent="0.3">
      <c r="K209" s="15"/>
    </row>
    <row r="210" spans="11:11" x14ac:dyDescent="0.3">
      <c r="K210" s="15"/>
    </row>
    <row r="211" spans="11:11" x14ac:dyDescent="0.3">
      <c r="K211" s="15"/>
    </row>
    <row r="212" spans="11:11" x14ac:dyDescent="0.3">
      <c r="K212" s="15"/>
    </row>
    <row r="213" spans="11:11" x14ac:dyDescent="0.3">
      <c r="K213" s="15"/>
    </row>
    <row r="214" spans="11:11" x14ac:dyDescent="0.3">
      <c r="K214" s="15"/>
    </row>
    <row r="215" spans="11:11" x14ac:dyDescent="0.3">
      <c r="K215" s="15"/>
    </row>
    <row r="216" spans="11:11" x14ac:dyDescent="0.3">
      <c r="K216" s="15"/>
    </row>
    <row r="217" spans="11:11" x14ac:dyDescent="0.3">
      <c r="K217" s="15"/>
    </row>
    <row r="218" spans="11:11" x14ac:dyDescent="0.3">
      <c r="K218" s="15"/>
    </row>
    <row r="219" spans="11:11" x14ac:dyDescent="0.3">
      <c r="K219" s="15"/>
    </row>
    <row r="220" spans="11:11" x14ac:dyDescent="0.3">
      <c r="K220" s="15"/>
    </row>
    <row r="221" spans="11:11" x14ac:dyDescent="0.3">
      <c r="K221" s="15"/>
    </row>
    <row r="222" spans="11:11" x14ac:dyDescent="0.3">
      <c r="K222" s="15"/>
    </row>
    <row r="223" spans="11:11" x14ac:dyDescent="0.3">
      <c r="K223" s="15"/>
    </row>
    <row r="224" spans="11:11" x14ac:dyDescent="0.3">
      <c r="K224" s="15"/>
    </row>
    <row r="225" spans="11:11" x14ac:dyDescent="0.3">
      <c r="K225" s="15"/>
    </row>
    <row r="226" spans="11:11" x14ac:dyDescent="0.3">
      <c r="K226" s="15"/>
    </row>
    <row r="227" spans="11:11" x14ac:dyDescent="0.3">
      <c r="K227" s="15"/>
    </row>
    <row r="228" spans="11:11" x14ac:dyDescent="0.3">
      <c r="K228" s="15"/>
    </row>
    <row r="229" spans="11:11" x14ac:dyDescent="0.3">
      <c r="K229" s="15"/>
    </row>
    <row r="230" spans="11:11" x14ac:dyDescent="0.3">
      <c r="K230" s="15"/>
    </row>
    <row r="231" spans="11:11" x14ac:dyDescent="0.3">
      <c r="K231" s="15"/>
    </row>
    <row r="232" spans="11:11" x14ac:dyDescent="0.3">
      <c r="K232" s="15"/>
    </row>
    <row r="233" spans="11:11" x14ac:dyDescent="0.3">
      <c r="K233" s="15"/>
    </row>
    <row r="234" spans="11:11" x14ac:dyDescent="0.3">
      <c r="K234" s="15"/>
    </row>
    <row r="235" spans="11:11" x14ac:dyDescent="0.3">
      <c r="K235" s="15"/>
    </row>
    <row r="236" spans="11:11" x14ac:dyDescent="0.3">
      <c r="K236" s="15"/>
    </row>
    <row r="237" spans="11:11" x14ac:dyDescent="0.3">
      <c r="K237" s="15"/>
    </row>
    <row r="238" spans="11:11" x14ac:dyDescent="0.3">
      <c r="K238" s="15"/>
    </row>
    <row r="239" spans="11:11" x14ac:dyDescent="0.3">
      <c r="K239" s="15"/>
    </row>
    <row r="240" spans="11:11" x14ac:dyDescent="0.3">
      <c r="K240" s="15"/>
    </row>
    <row r="241" spans="11:11" x14ac:dyDescent="0.3">
      <c r="K241" s="15"/>
    </row>
    <row r="242" spans="11:11" x14ac:dyDescent="0.3">
      <c r="K242" s="15"/>
    </row>
    <row r="243" spans="11:11" x14ac:dyDescent="0.3">
      <c r="K243" s="15"/>
    </row>
    <row r="244" spans="11:11" x14ac:dyDescent="0.3">
      <c r="K244" s="15"/>
    </row>
    <row r="245" spans="11:11" x14ac:dyDescent="0.3">
      <c r="K245" s="15"/>
    </row>
    <row r="246" spans="11:11" x14ac:dyDescent="0.3">
      <c r="K246" s="15"/>
    </row>
    <row r="247" spans="11:11" x14ac:dyDescent="0.3">
      <c r="K247" s="15"/>
    </row>
    <row r="248" spans="11:11" x14ac:dyDescent="0.3">
      <c r="K248" s="15"/>
    </row>
    <row r="249" spans="11:11" x14ac:dyDescent="0.3">
      <c r="K249" s="15"/>
    </row>
    <row r="250" spans="11:11" x14ac:dyDescent="0.3">
      <c r="K250" s="15"/>
    </row>
    <row r="251" spans="11:11" x14ac:dyDescent="0.3">
      <c r="K251" s="15"/>
    </row>
    <row r="252" spans="11:11" x14ac:dyDescent="0.3">
      <c r="K252" s="15"/>
    </row>
    <row r="253" spans="11:11" x14ac:dyDescent="0.3">
      <c r="K253" s="15"/>
    </row>
    <row r="254" spans="11:11" x14ac:dyDescent="0.3">
      <c r="K254" s="15"/>
    </row>
    <row r="255" spans="11:11" x14ac:dyDescent="0.3">
      <c r="K255" s="15"/>
    </row>
    <row r="256" spans="11:11" x14ac:dyDescent="0.3">
      <c r="K256" s="15"/>
    </row>
    <row r="257" spans="11:11" x14ac:dyDescent="0.3">
      <c r="K257" s="15"/>
    </row>
    <row r="258" spans="11:11" x14ac:dyDescent="0.3">
      <c r="K258" s="15"/>
    </row>
    <row r="259" spans="11:11" x14ac:dyDescent="0.3">
      <c r="K259" s="15"/>
    </row>
    <row r="260" spans="11:11" x14ac:dyDescent="0.3">
      <c r="K260" s="15"/>
    </row>
    <row r="261" spans="11:11" x14ac:dyDescent="0.3">
      <c r="K261" s="15"/>
    </row>
    <row r="262" spans="11:11" x14ac:dyDescent="0.3">
      <c r="K262" s="15"/>
    </row>
    <row r="263" spans="11:11" x14ac:dyDescent="0.3">
      <c r="K263" s="15"/>
    </row>
    <row r="264" spans="11:11" x14ac:dyDescent="0.3">
      <c r="K264" s="15"/>
    </row>
    <row r="265" spans="11:11" x14ac:dyDescent="0.3">
      <c r="K265" s="15"/>
    </row>
    <row r="266" spans="11:11" x14ac:dyDescent="0.3">
      <c r="K266" s="15"/>
    </row>
    <row r="267" spans="11:11" x14ac:dyDescent="0.3">
      <c r="K267" s="15"/>
    </row>
    <row r="268" spans="11:11" x14ac:dyDescent="0.3">
      <c r="K268" s="15"/>
    </row>
    <row r="269" spans="11:11" x14ac:dyDescent="0.3">
      <c r="K269" s="15"/>
    </row>
    <row r="270" spans="11:11" x14ac:dyDescent="0.3">
      <c r="K270" s="15"/>
    </row>
    <row r="271" spans="11:11" x14ac:dyDescent="0.3">
      <c r="K271" s="15"/>
    </row>
    <row r="272" spans="11:11" x14ac:dyDescent="0.3">
      <c r="K272" s="15"/>
    </row>
    <row r="273" spans="11:11" x14ac:dyDescent="0.3">
      <c r="K273" s="15"/>
    </row>
    <row r="274" spans="11:11" x14ac:dyDescent="0.3">
      <c r="K274" s="15"/>
    </row>
    <row r="275" spans="11:11" x14ac:dyDescent="0.3">
      <c r="K275" s="15"/>
    </row>
    <row r="276" spans="11:11" x14ac:dyDescent="0.3">
      <c r="K276" s="15"/>
    </row>
    <row r="277" spans="11:11" x14ac:dyDescent="0.3">
      <c r="K277" s="15"/>
    </row>
    <row r="278" spans="11:11" x14ac:dyDescent="0.3">
      <c r="K278" s="15"/>
    </row>
    <row r="279" spans="11:11" x14ac:dyDescent="0.3">
      <c r="K279" s="15"/>
    </row>
    <row r="280" spans="11:11" x14ac:dyDescent="0.3">
      <c r="K280" s="15"/>
    </row>
    <row r="281" spans="11:11" x14ac:dyDescent="0.3">
      <c r="K281" s="15"/>
    </row>
    <row r="282" spans="11:11" x14ac:dyDescent="0.3">
      <c r="K282" s="15"/>
    </row>
    <row r="283" spans="11:11" x14ac:dyDescent="0.3">
      <c r="K283" s="15"/>
    </row>
    <row r="284" spans="11:11" x14ac:dyDescent="0.3">
      <c r="K284" s="15"/>
    </row>
    <row r="285" spans="11:11" x14ac:dyDescent="0.3">
      <c r="K285" s="15"/>
    </row>
    <row r="286" spans="11:11" x14ac:dyDescent="0.3">
      <c r="K286" s="15"/>
    </row>
    <row r="287" spans="11:11" x14ac:dyDescent="0.3">
      <c r="K287" s="15"/>
    </row>
    <row r="288" spans="11:11" x14ac:dyDescent="0.3">
      <c r="K288" s="15"/>
    </row>
    <row r="289" spans="11:11" x14ac:dyDescent="0.3">
      <c r="K289" s="15"/>
    </row>
    <row r="290" spans="11:11" x14ac:dyDescent="0.3">
      <c r="K290" s="15"/>
    </row>
    <row r="291" spans="11:11" x14ac:dyDescent="0.3">
      <c r="K291" s="15"/>
    </row>
    <row r="292" spans="11:11" x14ac:dyDescent="0.3">
      <c r="K292" s="15"/>
    </row>
    <row r="293" spans="11:11" x14ac:dyDescent="0.3">
      <c r="K293" s="15"/>
    </row>
    <row r="294" spans="11:11" x14ac:dyDescent="0.3">
      <c r="K294" s="15"/>
    </row>
    <row r="295" spans="11:11" x14ac:dyDescent="0.3">
      <c r="K295" s="15"/>
    </row>
    <row r="296" spans="11:11" x14ac:dyDescent="0.3">
      <c r="K296" s="15"/>
    </row>
    <row r="297" spans="11:11" x14ac:dyDescent="0.3">
      <c r="K297" s="15"/>
    </row>
    <row r="298" spans="11:11" x14ac:dyDescent="0.3">
      <c r="K298" s="15"/>
    </row>
    <row r="299" spans="11:11" x14ac:dyDescent="0.3">
      <c r="K299" s="15"/>
    </row>
    <row r="300" spans="11:11" x14ac:dyDescent="0.3">
      <c r="K300" s="15"/>
    </row>
    <row r="301" spans="11:11" x14ac:dyDescent="0.3">
      <c r="K301" s="15"/>
    </row>
    <row r="302" spans="11:11" x14ac:dyDescent="0.3">
      <c r="K302" s="15"/>
    </row>
    <row r="303" spans="11:11" x14ac:dyDescent="0.3">
      <c r="K303" s="15"/>
    </row>
    <row r="304" spans="11:11" x14ac:dyDescent="0.3">
      <c r="K304" s="15"/>
    </row>
    <row r="305" spans="11:11" x14ac:dyDescent="0.3">
      <c r="K305" s="15"/>
    </row>
    <row r="306" spans="11:11" x14ac:dyDescent="0.3">
      <c r="K306" s="15"/>
    </row>
    <row r="307" spans="11:11" x14ac:dyDescent="0.3">
      <c r="K307" s="15"/>
    </row>
    <row r="308" spans="11:11" x14ac:dyDescent="0.3">
      <c r="K308" s="15"/>
    </row>
    <row r="309" spans="11:11" x14ac:dyDescent="0.3">
      <c r="K309" s="15"/>
    </row>
    <row r="310" spans="11:11" x14ac:dyDescent="0.3">
      <c r="K310" s="15"/>
    </row>
    <row r="311" spans="11:11" x14ac:dyDescent="0.3">
      <c r="K311" s="15"/>
    </row>
    <row r="312" spans="11:11" x14ac:dyDescent="0.3">
      <c r="K312" s="15"/>
    </row>
    <row r="313" spans="11:11" x14ac:dyDescent="0.3">
      <c r="K313" s="15"/>
    </row>
    <row r="314" spans="11:11" x14ac:dyDescent="0.3">
      <c r="K314" s="15"/>
    </row>
    <row r="315" spans="11:11" x14ac:dyDescent="0.3">
      <c r="K315" s="15"/>
    </row>
    <row r="316" spans="11:11" x14ac:dyDescent="0.3">
      <c r="K316" s="15"/>
    </row>
    <row r="317" spans="11:11" x14ac:dyDescent="0.3">
      <c r="K317" s="15"/>
    </row>
    <row r="318" spans="11:11" x14ac:dyDescent="0.3">
      <c r="K318" s="15"/>
    </row>
    <row r="319" spans="11:11" x14ac:dyDescent="0.3">
      <c r="K319" s="15"/>
    </row>
  </sheetData>
  <mergeCells count="1">
    <mergeCell ref="A48:D48"/>
  </mergeCells>
  <phoneticPr fontId="15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5"/>
  <sheetViews>
    <sheetView zoomScale="145" zoomScaleNormal="145" workbookViewId="0">
      <selection activeCell="J2" sqref="J2"/>
    </sheetView>
  </sheetViews>
  <sheetFormatPr defaultRowHeight="15" x14ac:dyDescent="0.25"/>
  <cols>
    <col min="1" max="1" width="9.140625" style="4"/>
    <col min="2" max="2" width="17.5703125" style="5" customWidth="1"/>
    <col min="3" max="3" width="13.7109375" style="5" customWidth="1"/>
    <col min="4" max="4" width="10.42578125" style="5" customWidth="1"/>
    <col min="5" max="6" width="9.140625" style="5"/>
    <col min="7" max="7" width="19.28515625" style="5" customWidth="1"/>
    <col min="8" max="8" width="21" style="5" customWidth="1"/>
    <col min="10" max="10" width="19.42578125" customWidth="1"/>
  </cols>
  <sheetData>
    <row r="1" spans="1:12" x14ac:dyDescent="0.25">
      <c r="A1" s="6" t="s">
        <v>5</v>
      </c>
      <c r="B1" s="6" t="s">
        <v>11</v>
      </c>
      <c r="C1" s="6"/>
      <c r="D1" s="6" t="s">
        <v>6</v>
      </c>
      <c r="E1" s="6" t="s">
        <v>7</v>
      </c>
      <c r="F1" s="6" t="s">
        <v>8</v>
      </c>
      <c r="G1" s="6" t="s">
        <v>9</v>
      </c>
      <c r="H1" s="6" t="s">
        <v>10</v>
      </c>
      <c r="I1" s="1"/>
      <c r="J1" s="1"/>
      <c r="K1" s="1"/>
      <c r="L1" s="1"/>
    </row>
    <row r="2" spans="1:12" ht="57" customHeight="1" x14ac:dyDescent="0.25">
      <c r="A2" s="142">
        <v>1</v>
      </c>
      <c r="B2" s="142" t="s">
        <v>14</v>
      </c>
      <c r="C2" s="143" t="s">
        <v>83</v>
      </c>
      <c r="D2" s="144">
        <f>27+4+16</f>
        <v>47</v>
      </c>
      <c r="E2" s="88">
        <v>91265</v>
      </c>
      <c r="F2" s="141">
        <v>100392</v>
      </c>
      <c r="G2" s="145">
        <f>'A Wing'!H48</f>
        <v>7043164500</v>
      </c>
      <c r="H2" s="145">
        <f>'A Wing'!I48</f>
        <v>7958775891</v>
      </c>
      <c r="I2" s="149">
        <v>3500</v>
      </c>
      <c r="J2" s="150">
        <f>F2*I2</f>
        <v>351372000</v>
      </c>
      <c r="K2" s="1"/>
      <c r="L2" s="1"/>
    </row>
    <row r="3" spans="1:12" x14ac:dyDescent="0.25">
      <c r="A3" s="7"/>
      <c r="I3" s="1"/>
      <c r="J3" s="2"/>
      <c r="K3" s="1"/>
      <c r="L3" s="1"/>
    </row>
    <row r="4" spans="1:12" x14ac:dyDescent="0.25">
      <c r="A4" s="7"/>
      <c r="I4" s="1"/>
      <c r="J4" s="3"/>
      <c r="K4" s="1"/>
      <c r="L4" s="1"/>
    </row>
    <row r="5" spans="1:12" x14ac:dyDescent="0.25">
      <c r="A5" s="7"/>
      <c r="I5" s="1"/>
      <c r="J5" s="1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D3:AI60"/>
  <sheetViews>
    <sheetView topLeftCell="D1" zoomScaleNormal="100" workbookViewId="0">
      <selection activeCell="K27" sqref="K27"/>
    </sheetView>
  </sheetViews>
  <sheetFormatPr defaultRowHeight="15" x14ac:dyDescent="0.25"/>
  <cols>
    <col min="4" max="4" width="15.7109375" customWidth="1"/>
    <col min="8" max="8" width="5.5703125" customWidth="1"/>
    <col min="9" max="9" width="13.7109375" customWidth="1"/>
    <col min="11" max="11" width="6.42578125" bestFit="1" customWidth="1"/>
    <col min="12" max="12" width="6.140625" customWidth="1"/>
    <col min="20" max="20" width="8.7109375" customWidth="1"/>
    <col min="21" max="21" width="6" customWidth="1"/>
    <col min="25" max="25" width="7.42578125" customWidth="1"/>
    <col min="26" max="26" width="5.42578125" customWidth="1"/>
    <col min="27" max="27" width="16.42578125" customWidth="1"/>
    <col min="29" max="29" width="9.42578125" bestFit="1" customWidth="1"/>
  </cols>
  <sheetData>
    <row r="3" spans="4:35" ht="21" x14ac:dyDescent="0.35">
      <c r="D3" s="45"/>
      <c r="Z3" s="46"/>
      <c r="AA3" s="46"/>
      <c r="AB3" s="46"/>
      <c r="AC3" s="46"/>
      <c r="AD3" s="46"/>
    </row>
    <row r="4" spans="4:35" ht="16.5" x14ac:dyDescent="0.25">
      <c r="T4" s="46"/>
      <c r="U4" s="46"/>
      <c r="V4" s="46"/>
      <c r="W4" s="46"/>
      <c r="X4" s="46"/>
      <c r="Z4" s="47"/>
      <c r="AA4" s="47"/>
      <c r="AB4" s="47"/>
      <c r="AD4" s="47"/>
    </row>
    <row r="5" spans="4:35" ht="16.5" x14ac:dyDescent="0.25">
      <c r="Q5" s="46"/>
      <c r="R5" s="46"/>
      <c r="S5" s="46"/>
      <c r="T5" s="48"/>
      <c r="U5" s="48"/>
      <c r="V5" s="49"/>
      <c r="W5" s="50"/>
      <c r="X5" s="48"/>
      <c r="Z5" s="47"/>
      <c r="AA5" s="47"/>
      <c r="AB5" s="47"/>
      <c r="AD5" s="47"/>
    </row>
    <row r="6" spans="4:35" ht="16.5" x14ac:dyDescent="0.25">
      <c r="Q6" s="51"/>
      <c r="R6" s="51"/>
      <c r="S6" s="51"/>
      <c r="T6" s="48"/>
      <c r="U6" s="48"/>
      <c r="V6" s="49"/>
      <c r="W6" s="50"/>
      <c r="X6" s="48"/>
      <c r="Z6" s="47"/>
      <c r="AA6" s="47"/>
      <c r="AB6" s="47"/>
      <c r="AD6" s="47"/>
    </row>
    <row r="7" spans="4:35" ht="16.5" x14ac:dyDescent="0.25">
      <c r="Q7" s="51"/>
      <c r="R7" s="51"/>
      <c r="S7" s="51"/>
      <c r="T7" s="48"/>
      <c r="U7" s="48"/>
      <c r="V7" s="49"/>
      <c r="W7" s="50"/>
      <c r="X7" s="48"/>
      <c r="Z7" s="47"/>
      <c r="AA7" s="47"/>
      <c r="AB7" s="47"/>
      <c r="AD7" s="47"/>
    </row>
    <row r="8" spans="4:35" ht="16.5" x14ac:dyDescent="0.25">
      <c r="Q8" s="51"/>
      <c r="R8" s="51"/>
      <c r="S8" s="51"/>
      <c r="T8" s="52"/>
      <c r="U8" s="53"/>
      <c r="V8" s="54"/>
      <c r="W8" s="55"/>
      <c r="X8" s="54"/>
      <c r="Z8" s="47"/>
      <c r="AA8" s="47"/>
      <c r="AB8" s="47"/>
      <c r="AD8" s="47"/>
    </row>
    <row r="9" spans="4:35" ht="16.5" x14ac:dyDescent="0.3">
      <c r="Q9" s="51"/>
      <c r="R9" s="51"/>
      <c r="S9" s="51"/>
      <c r="T9" s="52"/>
      <c r="U9" s="51"/>
      <c r="V9" s="56"/>
      <c r="W9" s="55"/>
      <c r="X9" s="56"/>
      <c r="Z9" s="57"/>
      <c r="AA9" s="57"/>
      <c r="AB9" s="57"/>
      <c r="AC9" s="58"/>
      <c r="AD9" s="57"/>
      <c r="AE9" s="59"/>
      <c r="AF9" s="59"/>
      <c r="AG9" s="60"/>
      <c r="AH9" s="59"/>
      <c r="AI9" s="59"/>
    </row>
    <row r="10" spans="4:35" ht="16.5" x14ac:dyDescent="0.3">
      <c r="Q10" s="61"/>
      <c r="R10" s="61"/>
      <c r="S10" s="61"/>
      <c r="T10" s="51"/>
      <c r="U10" s="51"/>
      <c r="V10" s="56"/>
      <c r="W10" s="55"/>
      <c r="X10" s="56"/>
      <c r="Y10" s="62"/>
      <c r="Z10" s="57"/>
      <c r="AA10" s="57"/>
      <c r="AB10" s="57"/>
      <c r="AC10" s="58"/>
      <c r="AD10" s="57"/>
      <c r="AE10" s="59"/>
      <c r="AF10" s="59"/>
      <c r="AG10" s="60"/>
      <c r="AH10" s="59"/>
      <c r="AI10" s="59"/>
    </row>
    <row r="11" spans="4:35" ht="16.5" x14ac:dyDescent="0.3">
      <c r="T11" s="56"/>
      <c r="U11" s="56"/>
      <c r="V11" s="56"/>
      <c r="W11" s="55"/>
      <c r="X11" s="56"/>
      <c r="Y11" s="63"/>
      <c r="Z11" s="57"/>
      <c r="AA11" s="57"/>
      <c r="AB11" s="57"/>
      <c r="AC11" s="58"/>
      <c r="AD11" s="57"/>
      <c r="AE11" s="59"/>
      <c r="AF11" s="59"/>
      <c r="AG11" s="60"/>
      <c r="AH11" s="59"/>
      <c r="AI11" s="59"/>
    </row>
    <row r="12" spans="4:35" ht="16.5" x14ac:dyDescent="0.3">
      <c r="T12" s="56"/>
      <c r="U12" s="56"/>
      <c r="V12" s="56"/>
      <c r="W12" s="55"/>
      <c r="X12" s="56"/>
      <c r="Y12" s="63"/>
      <c r="Z12" s="57"/>
      <c r="AA12" s="57"/>
      <c r="AB12" s="57"/>
      <c r="AC12" s="58"/>
      <c r="AD12" s="57"/>
      <c r="AE12" s="59"/>
      <c r="AF12" s="59"/>
      <c r="AG12" s="60"/>
      <c r="AH12" s="59"/>
      <c r="AI12" s="59"/>
    </row>
    <row r="13" spans="4:35" ht="16.5" x14ac:dyDescent="0.3">
      <c r="T13" s="56"/>
      <c r="U13" s="56"/>
      <c r="V13" s="56"/>
      <c r="W13" s="55"/>
      <c r="X13" s="56"/>
      <c r="Y13" s="63"/>
      <c r="Z13" s="57"/>
      <c r="AA13" s="57"/>
      <c r="AB13" s="57"/>
      <c r="AC13" s="58"/>
      <c r="AD13" s="57"/>
      <c r="AE13" s="59"/>
      <c r="AF13" s="59"/>
      <c r="AG13" s="60"/>
      <c r="AH13" s="59"/>
      <c r="AI13" s="59"/>
    </row>
    <row r="14" spans="4:35" ht="16.5" x14ac:dyDescent="0.3">
      <c r="T14" s="56"/>
      <c r="U14" s="56"/>
      <c r="V14" s="56"/>
      <c r="W14" s="55"/>
      <c r="X14" s="56"/>
      <c r="Y14" s="63"/>
      <c r="Z14" s="57"/>
      <c r="AA14" s="57"/>
      <c r="AB14" s="57"/>
      <c r="AC14" s="58"/>
      <c r="AD14" s="57"/>
      <c r="AE14" s="59"/>
      <c r="AF14" s="59"/>
      <c r="AG14" s="60"/>
      <c r="AH14" s="59"/>
      <c r="AI14" s="59"/>
    </row>
    <row r="15" spans="4:35" ht="16.5" x14ac:dyDescent="0.3">
      <c r="T15" s="56"/>
      <c r="U15" s="56"/>
      <c r="V15" s="56"/>
      <c r="W15" s="55"/>
      <c r="X15" s="56"/>
      <c r="Y15" s="63"/>
      <c r="Z15" s="57"/>
      <c r="AA15" s="57"/>
      <c r="AB15" s="57"/>
      <c r="AC15" s="58"/>
      <c r="AD15" s="57"/>
      <c r="AE15" s="59"/>
      <c r="AF15" s="59"/>
      <c r="AG15" s="60"/>
      <c r="AH15" s="59"/>
      <c r="AI15" s="59"/>
    </row>
    <row r="16" spans="4:35" ht="16.5" x14ac:dyDescent="0.3">
      <c r="T16" s="56"/>
      <c r="U16" s="56"/>
      <c r="V16" s="46"/>
      <c r="W16" s="46"/>
      <c r="X16" s="46"/>
      <c r="Y16" s="46"/>
      <c r="Z16" s="57"/>
      <c r="AA16" s="57"/>
      <c r="AB16" s="57"/>
      <c r="AC16" s="58"/>
      <c r="AD16" s="57"/>
      <c r="AE16" s="59"/>
      <c r="AF16" s="59"/>
      <c r="AG16" s="60"/>
      <c r="AH16" s="59"/>
      <c r="AI16" s="59"/>
    </row>
    <row r="17" spans="8:35" ht="16.5" x14ac:dyDescent="0.3">
      <c r="T17" s="48"/>
      <c r="U17" s="48"/>
      <c r="V17" s="49"/>
      <c r="W17" s="50"/>
      <c r="X17" s="48"/>
      <c r="Z17" s="57"/>
      <c r="AA17" s="57"/>
      <c r="AB17" s="57"/>
      <c r="AC17" s="58"/>
      <c r="AD17" s="57"/>
      <c r="AE17" s="59"/>
      <c r="AF17" s="59"/>
      <c r="AG17" s="60"/>
      <c r="AH17" s="59"/>
      <c r="AI17" s="59"/>
    </row>
    <row r="18" spans="8:35" ht="16.5" x14ac:dyDescent="0.3">
      <c r="T18" s="48"/>
      <c r="U18" s="48"/>
      <c r="V18" s="49"/>
      <c r="W18" s="50"/>
      <c r="X18" s="48"/>
      <c r="Z18" s="57"/>
      <c r="AA18" s="57"/>
      <c r="AB18" s="57"/>
      <c r="AC18" s="58"/>
      <c r="AD18" s="57"/>
      <c r="AE18" s="59"/>
      <c r="AF18" s="59"/>
      <c r="AG18" s="60"/>
      <c r="AH18" s="59"/>
      <c r="AI18" s="59"/>
    </row>
    <row r="19" spans="8:35" ht="16.5" x14ac:dyDescent="0.25">
      <c r="T19" s="48"/>
      <c r="U19" s="48"/>
      <c r="V19" s="49"/>
      <c r="W19" s="50"/>
      <c r="X19" s="48"/>
      <c r="Z19" s="64"/>
      <c r="AA19" s="64"/>
      <c r="AB19" s="64"/>
      <c r="AC19" s="64"/>
      <c r="AD19" s="65"/>
      <c r="AE19" s="59"/>
      <c r="AF19" s="59"/>
      <c r="AG19" s="60"/>
      <c r="AH19" s="59"/>
      <c r="AI19" s="59"/>
    </row>
    <row r="20" spans="8:35" ht="16.5" x14ac:dyDescent="0.25">
      <c r="T20" s="48"/>
      <c r="U20" s="50"/>
      <c r="V20" s="48"/>
      <c r="W20" s="48"/>
      <c r="X20" s="48"/>
      <c r="AE20" s="59"/>
      <c r="AF20" s="59"/>
      <c r="AG20" s="60"/>
      <c r="AH20" s="59"/>
      <c r="AI20" s="59"/>
    </row>
    <row r="21" spans="8:35" ht="16.5" x14ac:dyDescent="0.25">
      <c r="T21" s="56"/>
      <c r="U21" s="56"/>
      <c r="V21" s="56"/>
      <c r="W21" s="55"/>
      <c r="X21" s="56"/>
      <c r="Y21" s="63"/>
      <c r="Z21" s="63"/>
      <c r="AA21" s="63"/>
      <c r="AB21" s="66"/>
      <c r="AC21" s="63"/>
      <c r="AD21" s="59"/>
      <c r="AE21" s="59"/>
      <c r="AF21" s="59"/>
      <c r="AG21" s="67"/>
      <c r="AH21" s="68"/>
      <c r="AI21" s="59"/>
    </row>
    <row r="22" spans="8:35" ht="16.5" x14ac:dyDescent="0.25">
      <c r="T22" s="56"/>
      <c r="U22" s="56"/>
      <c r="V22" s="56"/>
      <c r="W22" s="55"/>
      <c r="X22" s="56"/>
      <c r="Y22" s="63"/>
      <c r="Z22" s="63"/>
      <c r="AA22" s="63"/>
      <c r="AB22" s="66"/>
      <c r="AC22" s="63"/>
      <c r="AD22" s="59"/>
      <c r="AE22" s="59"/>
      <c r="AF22" s="59"/>
      <c r="AG22" s="60"/>
      <c r="AH22" s="69"/>
      <c r="AI22" s="59"/>
    </row>
    <row r="23" spans="8:35" ht="16.5" x14ac:dyDescent="0.25">
      <c r="T23" s="56"/>
      <c r="U23" s="56"/>
      <c r="V23" s="56"/>
      <c r="W23" s="55"/>
      <c r="X23" s="56"/>
      <c r="Y23" s="63"/>
      <c r="Z23" s="63"/>
      <c r="AA23" s="63"/>
      <c r="AB23" s="66"/>
      <c r="AC23" s="63"/>
    </row>
    <row r="24" spans="8:35" ht="16.5" x14ac:dyDescent="0.25">
      <c r="T24" s="56"/>
      <c r="U24" s="56"/>
      <c r="V24" s="56"/>
      <c r="W24" s="55"/>
      <c r="X24" s="56"/>
    </row>
    <row r="25" spans="8:35" ht="16.5" x14ac:dyDescent="0.25">
      <c r="H25" s="70"/>
      <c r="I25" s="70"/>
      <c r="J25" s="70"/>
      <c r="K25" s="70"/>
      <c r="L25" s="70"/>
      <c r="T25" s="56"/>
      <c r="U25" s="56"/>
      <c r="V25" s="56"/>
      <c r="W25" s="55"/>
      <c r="X25" s="56"/>
    </row>
    <row r="26" spans="8:35" ht="16.5" x14ac:dyDescent="0.25">
      <c r="H26" s="93">
        <v>1</v>
      </c>
      <c r="I26" s="93" t="s">
        <v>44</v>
      </c>
      <c r="J26" s="93">
        <v>243.03</v>
      </c>
      <c r="K26" s="94">
        <f>J26*10.764</f>
        <v>2615.9749199999997</v>
      </c>
      <c r="L26" s="93">
        <v>3</v>
      </c>
      <c r="T26" s="56"/>
      <c r="U26" s="56"/>
      <c r="V26" s="56"/>
      <c r="W26" s="55"/>
      <c r="X26" s="56"/>
    </row>
    <row r="27" spans="8:35" ht="16.5" x14ac:dyDescent="0.25">
      <c r="H27" s="93">
        <v>2</v>
      </c>
      <c r="I27" s="93" t="s">
        <v>44</v>
      </c>
      <c r="J27" s="93">
        <v>252.23</v>
      </c>
      <c r="K27" s="94">
        <f t="shared" ref="K27:K32" si="0">J27*10.764</f>
        <v>2715.0037199999997</v>
      </c>
      <c r="L27" s="93">
        <v>1</v>
      </c>
      <c r="T27" s="56"/>
      <c r="U27" s="56"/>
      <c r="V27" s="56"/>
      <c r="W27" s="55"/>
      <c r="X27" s="56"/>
    </row>
    <row r="28" spans="8:35" ht="16.5" x14ac:dyDescent="0.25">
      <c r="H28" s="93">
        <v>3</v>
      </c>
      <c r="I28" s="93" t="s">
        <v>45</v>
      </c>
      <c r="J28" s="93">
        <v>593.65</v>
      </c>
      <c r="K28" s="94">
        <f t="shared" si="0"/>
        <v>6390.0485999999992</v>
      </c>
      <c r="L28" s="93">
        <v>1</v>
      </c>
      <c r="T28" s="47"/>
      <c r="U28" s="47"/>
      <c r="V28" s="47"/>
      <c r="W28" s="4"/>
      <c r="X28" s="47"/>
    </row>
    <row r="29" spans="8:35" ht="16.5" x14ac:dyDescent="0.25">
      <c r="H29" s="93">
        <v>4</v>
      </c>
      <c r="I29" s="93" t="s">
        <v>45</v>
      </c>
      <c r="J29" s="93">
        <v>541.34</v>
      </c>
      <c r="K29" s="94">
        <f t="shared" si="0"/>
        <v>5826.9837600000001</v>
      </c>
      <c r="L29" s="93">
        <v>2</v>
      </c>
      <c r="T29" s="47"/>
      <c r="U29" s="47"/>
      <c r="V29" s="47"/>
      <c r="W29" s="4"/>
      <c r="X29" s="47"/>
    </row>
    <row r="30" spans="8:35" ht="16.5" x14ac:dyDescent="0.25">
      <c r="H30" s="93">
        <v>5</v>
      </c>
      <c r="I30" s="93" t="s">
        <v>46</v>
      </c>
      <c r="J30" s="93">
        <v>151.24</v>
      </c>
      <c r="K30" s="94">
        <f t="shared" si="0"/>
        <v>1627.9473599999999</v>
      </c>
      <c r="L30" s="93">
        <v>21</v>
      </c>
      <c r="T30" s="47"/>
      <c r="U30" s="47"/>
      <c r="V30" s="47"/>
      <c r="W30" s="4"/>
      <c r="X30" s="47"/>
    </row>
    <row r="31" spans="8:35" ht="16.5" x14ac:dyDescent="0.25">
      <c r="H31" s="93">
        <v>6</v>
      </c>
      <c r="I31" s="93" t="s">
        <v>27</v>
      </c>
      <c r="J31" s="93">
        <v>259.48</v>
      </c>
      <c r="K31" s="94">
        <f t="shared" si="0"/>
        <v>2793.0427199999999</v>
      </c>
      <c r="L31" s="93">
        <v>25</v>
      </c>
      <c r="T31" s="4"/>
      <c r="U31" s="4"/>
      <c r="V31" s="4"/>
      <c r="W31" s="4"/>
      <c r="X31" s="4"/>
    </row>
    <row r="32" spans="8:35" ht="16.5" x14ac:dyDescent="0.25">
      <c r="H32" s="93">
        <v>7</v>
      </c>
      <c r="I32" s="93" t="s">
        <v>46</v>
      </c>
      <c r="J32" s="93">
        <v>129.04</v>
      </c>
      <c r="K32" s="94">
        <f t="shared" si="0"/>
        <v>1388.9865599999998</v>
      </c>
      <c r="L32" s="93">
        <v>25</v>
      </c>
    </row>
    <row r="33" spans="4:30" ht="16.5" x14ac:dyDescent="0.3">
      <c r="H33" s="115" t="s">
        <v>31</v>
      </c>
      <c r="I33" s="115"/>
      <c r="J33" s="115"/>
      <c r="K33" s="115"/>
      <c r="L33" s="95">
        <f>SUM(L26:L32)</f>
        <v>78</v>
      </c>
    </row>
    <row r="38" spans="4:30" ht="16.5" x14ac:dyDescent="0.25">
      <c r="Z38" s="70"/>
      <c r="AA38" s="70"/>
      <c r="AB38" s="70"/>
      <c r="AC38" s="70"/>
      <c r="AD38" s="70"/>
    </row>
    <row r="39" spans="4:30" ht="16.5" x14ac:dyDescent="0.25">
      <c r="Z39" s="57"/>
      <c r="AA39" s="57"/>
      <c r="AB39" s="57"/>
      <c r="AC39" s="71"/>
      <c r="AD39" s="57"/>
    </row>
    <row r="40" spans="4:30" ht="16.5" x14ac:dyDescent="0.25">
      <c r="Z40" s="57"/>
      <c r="AA40" s="57"/>
      <c r="AB40" s="57"/>
      <c r="AC40" s="71"/>
      <c r="AD40" s="57"/>
    </row>
    <row r="41" spans="4:30" ht="18.75" x14ac:dyDescent="0.3">
      <c r="D41" s="72"/>
      <c r="T41" s="63"/>
      <c r="U41" s="63"/>
      <c r="V41" s="63"/>
      <c r="W41" s="63"/>
      <c r="X41" s="63"/>
      <c r="Z41" s="73"/>
      <c r="AA41" s="73"/>
      <c r="AB41" s="73"/>
      <c r="AC41" s="73"/>
      <c r="AD41" s="74"/>
    </row>
    <row r="42" spans="4:30" ht="16.5" x14ac:dyDescent="0.25">
      <c r="T42" s="63"/>
      <c r="U42" s="63"/>
      <c r="V42" s="63"/>
      <c r="W42" s="63"/>
      <c r="X42" s="63"/>
    </row>
    <row r="43" spans="4:30" ht="16.5" x14ac:dyDescent="0.25">
      <c r="T43" s="63"/>
      <c r="U43" s="63"/>
      <c r="V43" s="63"/>
      <c r="W43" s="63"/>
      <c r="X43" s="63"/>
    </row>
    <row r="46" spans="4:30" ht="16.5" x14ac:dyDescent="0.25">
      <c r="Z46" s="46"/>
      <c r="AA46" s="46"/>
      <c r="AB46" s="46"/>
      <c r="AC46" s="46"/>
      <c r="AD46" s="46"/>
    </row>
    <row r="47" spans="4:30" ht="16.5" x14ac:dyDescent="0.25">
      <c r="Z47" s="63"/>
      <c r="AA47" s="63"/>
      <c r="AB47" s="63"/>
      <c r="AC47" s="66"/>
      <c r="AD47" s="63"/>
    </row>
    <row r="48" spans="4:30" ht="16.5" x14ac:dyDescent="0.25">
      <c r="Z48" s="63"/>
      <c r="AA48" s="63"/>
      <c r="AB48" s="63"/>
      <c r="AC48" s="66"/>
      <c r="AD48" s="63"/>
    </row>
    <row r="49" spans="26:30" ht="16.5" x14ac:dyDescent="0.25">
      <c r="Z49" s="63"/>
      <c r="AA49" s="63"/>
      <c r="AB49" s="63"/>
      <c r="AC49" s="66"/>
      <c r="AD49" s="63"/>
    </row>
    <row r="50" spans="26:30" ht="16.5" x14ac:dyDescent="0.25">
      <c r="Z50" s="46"/>
      <c r="AA50" s="46"/>
      <c r="AB50" s="46"/>
      <c r="AC50" s="46"/>
      <c r="AD50" s="46"/>
    </row>
    <row r="51" spans="26:30" ht="16.5" x14ac:dyDescent="0.25">
      <c r="Z51" s="57"/>
      <c r="AA51" s="57"/>
      <c r="AB51" s="57"/>
      <c r="AC51" s="75"/>
      <c r="AD51" s="57"/>
    </row>
    <row r="52" spans="26:30" ht="16.5" x14ac:dyDescent="0.25">
      <c r="Z52" s="57"/>
      <c r="AA52" s="57"/>
      <c r="AB52" s="57"/>
      <c r="AC52" s="75"/>
      <c r="AD52" s="57"/>
    </row>
    <row r="53" spans="26:30" ht="16.5" x14ac:dyDescent="0.25">
      <c r="Z53" s="57"/>
      <c r="AA53" s="57"/>
      <c r="AB53" s="57"/>
      <c r="AC53" s="76"/>
      <c r="AD53" s="77"/>
    </row>
    <row r="54" spans="26:30" ht="16.5" x14ac:dyDescent="0.25">
      <c r="Z54" s="63"/>
      <c r="AA54" s="63"/>
      <c r="AB54" s="63"/>
      <c r="AC54" s="66"/>
      <c r="AD54" s="63"/>
    </row>
    <row r="55" spans="26:30" ht="16.5" x14ac:dyDescent="0.25">
      <c r="Z55" s="63"/>
      <c r="AA55" s="63"/>
      <c r="AB55" s="63"/>
      <c r="AC55" s="66"/>
      <c r="AD55" s="63"/>
    </row>
    <row r="56" spans="26:30" ht="16.5" x14ac:dyDescent="0.25">
      <c r="Z56" s="63"/>
      <c r="AA56" s="63"/>
      <c r="AB56" s="63"/>
      <c r="AC56" s="66"/>
      <c r="AD56" s="63"/>
    </row>
    <row r="57" spans="26:30" ht="16.5" x14ac:dyDescent="0.25">
      <c r="Z57" s="63"/>
      <c r="AA57" s="63"/>
      <c r="AB57" s="63"/>
      <c r="AC57" s="66"/>
      <c r="AD57" s="63"/>
    </row>
    <row r="58" spans="26:30" ht="16.5" x14ac:dyDescent="0.25">
      <c r="Z58" s="63"/>
      <c r="AA58" s="63"/>
      <c r="AB58" s="63"/>
      <c r="AC58" s="66"/>
      <c r="AD58" s="63"/>
    </row>
    <row r="59" spans="26:30" ht="16.5" x14ac:dyDescent="0.25">
      <c r="Z59" s="63"/>
      <c r="AA59" s="63"/>
      <c r="AB59" s="63"/>
      <c r="AC59" s="66"/>
      <c r="AD59" s="63"/>
    </row>
    <row r="60" spans="26:30" ht="16.5" x14ac:dyDescent="0.25">
      <c r="Z60" s="63"/>
      <c r="AA60" s="63"/>
      <c r="AB60" s="63"/>
      <c r="AC60" s="66"/>
      <c r="AD60" s="63"/>
    </row>
  </sheetData>
  <mergeCells count="1">
    <mergeCell ref="H33:K33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R64"/>
  <sheetViews>
    <sheetView topLeftCell="A11" zoomScale="115" zoomScaleNormal="115" workbookViewId="0">
      <selection activeCell="M35" sqref="M35"/>
    </sheetView>
  </sheetViews>
  <sheetFormatPr defaultRowHeight="12.75" x14ac:dyDescent="0.2"/>
  <cols>
    <col min="1" max="1" width="20.28515625" style="79" customWidth="1"/>
    <col min="2" max="2" width="5.5703125" style="79" customWidth="1"/>
    <col min="3" max="3" width="5.7109375" style="146" customWidth="1"/>
    <col min="4" max="4" width="5.5703125" style="79" customWidth="1"/>
    <col min="5" max="5" width="5.85546875" style="79" customWidth="1"/>
    <col min="6" max="6" width="10.140625" style="79" customWidth="1"/>
    <col min="7" max="7" width="6" style="79" bestFit="1" customWidth="1"/>
    <col min="8" max="8" width="5.140625" style="79" customWidth="1"/>
    <col min="9" max="9" width="5.5703125" style="79" customWidth="1"/>
    <col min="10" max="10" width="6.42578125" style="79" customWidth="1"/>
    <col min="11" max="11" width="15" style="79" customWidth="1"/>
    <col min="12" max="12" width="12.28515625" style="79" customWidth="1"/>
    <col min="13" max="13" width="9.140625" style="79" customWidth="1"/>
    <col min="14" max="14" width="11.85546875" style="79" customWidth="1"/>
    <col min="15" max="15" width="6" style="79" customWidth="1"/>
    <col min="16" max="16384" width="9.140625" style="80"/>
  </cols>
  <sheetData>
    <row r="2" spans="1:16" x14ac:dyDescent="0.2">
      <c r="A2" s="81" t="s">
        <v>25</v>
      </c>
      <c r="D2" s="87"/>
      <c r="E2" s="87"/>
      <c r="F2" s="9"/>
      <c r="I2" s="87"/>
      <c r="J2" s="87"/>
      <c r="L2" s="87"/>
      <c r="N2" s="87"/>
      <c r="O2" s="87"/>
    </row>
    <row r="3" spans="1:16" x14ac:dyDescent="0.2">
      <c r="A3" s="86" t="s">
        <v>26</v>
      </c>
      <c r="B3" s="79">
        <v>1</v>
      </c>
      <c r="C3" s="146" t="s">
        <v>27</v>
      </c>
      <c r="D3" s="79">
        <v>256.3</v>
      </c>
      <c r="E3" s="82">
        <f>D3*10.764</f>
        <v>2758.8132000000001</v>
      </c>
      <c r="F3" s="9">
        <v>2759</v>
      </c>
      <c r="I3" s="86"/>
      <c r="J3" s="86"/>
      <c r="K3" s="86"/>
      <c r="L3" s="86"/>
      <c r="M3" s="86"/>
      <c r="N3" s="86"/>
      <c r="O3" s="86"/>
    </row>
    <row r="4" spans="1:16" x14ac:dyDescent="0.2">
      <c r="B4" s="79">
        <v>2</v>
      </c>
      <c r="C4" s="146" t="s">
        <v>28</v>
      </c>
      <c r="D4" s="79">
        <v>126.39</v>
      </c>
      <c r="E4" s="82">
        <f t="shared" ref="E4:E35" si="0">D4*10.764</f>
        <v>1360.4619599999999</v>
      </c>
      <c r="F4" s="9">
        <v>1360</v>
      </c>
      <c r="J4" s="82"/>
      <c r="O4" s="82"/>
    </row>
    <row r="5" spans="1:16" x14ac:dyDescent="0.2">
      <c r="B5" s="79">
        <v>3</v>
      </c>
      <c r="C5" s="146">
        <v>0</v>
      </c>
      <c r="E5" s="82">
        <f t="shared" si="0"/>
        <v>0</v>
      </c>
      <c r="F5" s="9"/>
      <c r="J5" s="82"/>
      <c r="O5" s="82"/>
    </row>
    <row r="6" spans="1:16" x14ac:dyDescent="0.2">
      <c r="E6" s="82"/>
      <c r="F6" s="9"/>
      <c r="J6" s="82"/>
      <c r="O6" s="82"/>
    </row>
    <row r="7" spans="1:16" x14ac:dyDescent="0.2">
      <c r="A7" s="78" t="s">
        <v>39</v>
      </c>
      <c r="E7" s="82"/>
      <c r="F7" s="9"/>
      <c r="J7" s="82"/>
      <c r="O7" s="82"/>
    </row>
    <row r="8" spans="1:16" x14ac:dyDescent="0.2">
      <c r="A8" s="79" t="s">
        <v>29</v>
      </c>
      <c r="B8" s="79">
        <v>1</v>
      </c>
      <c r="C8" s="146" t="s">
        <v>27</v>
      </c>
      <c r="D8" s="79">
        <v>256.3</v>
      </c>
      <c r="E8" s="82">
        <f t="shared" si="0"/>
        <v>2758.8132000000001</v>
      </c>
      <c r="F8" s="9">
        <v>2759</v>
      </c>
      <c r="J8" s="82"/>
    </row>
    <row r="9" spans="1:16" x14ac:dyDescent="0.2">
      <c r="B9" s="79">
        <v>2</v>
      </c>
      <c r="C9" s="146" t="s">
        <v>28</v>
      </c>
      <c r="D9" s="79">
        <v>126.39</v>
      </c>
      <c r="E9" s="82">
        <f t="shared" si="0"/>
        <v>1360.4619599999999</v>
      </c>
      <c r="F9" s="9">
        <v>1360</v>
      </c>
      <c r="J9" s="82"/>
    </row>
    <row r="10" spans="1:16" x14ac:dyDescent="0.2">
      <c r="B10" s="79">
        <v>3</v>
      </c>
      <c r="C10" s="146">
        <v>0</v>
      </c>
      <c r="E10" s="82">
        <f t="shared" si="0"/>
        <v>0</v>
      </c>
      <c r="F10" s="9"/>
      <c r="J10" s="82"/>
    </row>
    <row r="11" spans="1:16" x14ac:dyDescent="0.2">
      <c r="E11" s="82"/>
      <c r="F11" s="9"/>
      <c r="J11" s="82"/>
      <c r="P11" s="83"/>
    </row>
    <row r="12" spans="1:16" x14ac:dyDescent="0.2">
      <c r="A12" s="85" t="s">
        <v>30</v>
      </c>
      <c r="B12" s="86"/>
      <c r="C12" s="147"/>
      <c r="D12" s="86"/>
      <c r="E12" s="82"/>
      <c r="F12" s="9"/>
      <c r="G12" s="86"/>
      <c r="H12" s="86"/>
      <c r="I12" s="86"/>
      <c r="J12" s="86"/>
      <c r="K12" s="86"/>
      <c r="L12" s="86"/>
      <c r="M12" s="86"/>
      <c r="N12" s="86"/>
      <c r="O12" s="86"/>
      <c r="P12" s="83"/>
    </row>
    <row r="13" spans="1:16" x14ac:dyDescent="0.2">
      <c r="A13" s="79" t="s">
        <v>29</v>
      </c>
      <c r="B13" s="79">
        <v>1</v>
      </c>
      <c r="C13" s="146" t="s">
        <v>27</v>
      </c>
      <c r="D13" s="79">
        <v>256.3</v>
      </c>
      <c r="E13" s="82">
        <f t="shared" si="0"/>
        <v>2758.8132000000001</v>
      </c>
      <c r="F13" s="9">
        <v>2759</v>
      </c>
      <c r="J13" s="82"/>
      <c r="O13" s="82"/>
      <c r="P13" s="83"/>
    </row>
    <row r="14" spans="1:16" x14ac:dyDescent="0.2">
      <c r="B14" s="79">
        <v>2</v>
      </c>
      <c r="C14" s="146" t="s">
        <v>28</v>
      </c>
      <c r="D14" s="79">
        <v>126.4</v>
      </c>
      <c r="E14" s="82">
        <f t="shared" si="0"/>
        <v>1360.5696</v>
      </c>
      <c r="F14" s="9">
        <v>1360</v>
      </c>
      <c r="J14" s="82"/>
      <c r="O14" s="82"/>
      <c r="P14" s="83"/>
    </row>
    <row r="15" spans="1:16" x14ac:dyDescent="0.2">
      <c r="B15" s="79">
        <v>3</v>
      </c>
      <c r="C15" s="146">
        <v>0</v>
      </c>
      <c r="E15" s="82">
        <f t="shared" si="0"/>
        <v>0</v>
      </c>
      <c r="F15" s="9"/>
      <c r="J15" s="82"/>
      <c r="O15" s="82"/>
      <c r="P15" s="83"/>
    </row>
    <row r="16" spans="1:16" x14ac:dyDescent="0.2">
      <c r="E16" s="82"/>
      <c r="F16" s="9"/>
      <c r="J16" s="82"/>
      <c r="O16" s="82"/>
      <c r="P16" s="83"/>
    </row>
    <row r="17" spans="1:16" x14ac:dyDescent="0.2">
      <c r="A17" s="78" t="s">
        <v>32</v>
      </c>
      <c r="E17" s="82"/>
      <c r="F17" s="9"/>
      <c r="J17" s="82"/>
      <c r="O17" s="84"/>
      <c r="P17" s="83"/>
    </row>
    <row r="18" spans="1:16" x14ac:dyDescent="0.2">
      <c r="A18" s="79" t="s">
        <v>33</v>
      </c>
      <c r="B18" s="79">
        <v>1</v>
      </c>
      <c r="C18" s="146">
        <v>0</v>
      </c>
      <c r="J18" s="82"/>
    </row>
    <row r="19" spans="1:16" x14ac:dyDescent="0.2">
      <c r="B19" s="79">
        <v>2</v>
      </c>
      <c r="C19" s="146" t="s">
        <v>34</v>
      </c>
      <c r="D19" s="79">
        <v>261.63</v>
      </c>
      <c r="E19" s="82">
        <f>D19*10.764</f>
        <v>2816.1853199999996</v>
      </c>
      <c r="F19" s="9">
        <v>2816</v>
      </c>
      <c r="J19" s="82"/>
    </row>
    <row r="20" spans="1:16" x14ac:dyDescent="0.2">
      <c r="A20" s="86"/>
      <c r="B20" s="79">
        <v>3</v>
      </c>
      <c r="C20" s="147">
        <v>0</v>
      </c>
      <c r="D20" s="86"/>
      <c r="E20" s="82">
        <f t="shared" si="0"/>
        <v>0</v>
      </c>
      <c r="F20" s="9"/>
      <c r="J20" s="82"/>
    </row>
    <row r="21" spans="1:16" x14ac:dyDescent="0.2">
      <c r="A21" s="86"/>
      <c r="B21" s="86"/>
      <c r="C21" s="147"/>
      <c r="D21" s="86"/>
      <c r="E21" s="82"/>
      <c r="F21" s="9"/>
      <c r="G21" s="86"/>
      <c r="H21" s="86"/>
      <c r="I21" s="86"/>
      <c r="J21" s="86"/>
      <c r="K21" s="86"/>
      <c r="L21" s="86"/>
      <c r="M21" s="86"/>
      <c r="N21" s="86"/>
      <c r="O21" s="86"/>
    </row>
    <row r="22" spans="1:16" x14ac:dyDescent="0.2">
      <c r="A22" s="78" t="s">
        <v>35</v>
      </c>
      <c r="E22" s="82"/>
      <c r="F22" s="9"/>
      <c r="J22" s="82"/>
      <c r="O22" s="82"/>
    </row>
    <row r="23" spans="1:16" x14ac:dyDescent="0.2">
      <c r="A23" s="79" t="s">
        <v>29</v>
      </c>
      <c r="B23" s="79">
        <v>1</v>
      </c>
      <c r="E23" s="82">
        <v>0</v>
      </c>
      <c r="F23" s="9"/>
      <c r="J23" s="82"/>
      <c r="O23" s="82"/>
    </row>
    <row r="24" spans="1:16" x14ac:dyDescent="0.2">
      <c r="B24" s="79">
        <v>2</v>
      </c>
      <c r="C24" s="146" t="s">
        <v>34</v>
      </c>
      <c r="D24" s="79">
        <v>233.39</v>
      </c>
      <c r="E24" s="82">
        <f t="shared" si="0"/>
        <v>2512.2099599999997</v>
      </c>
      <c r="F24" s="9">
        <v>2512</v>
      </c>
      <c r="J24" s="82"/>
      <c r="O24" s="82"/>
    </row>
    <row r="25" spans="1:16" x14ac:dyDescent="0.2">
      <c r="B25" s="79">
        <v>3</v>
      </c>
      <c r="C25" s="146" t="s">
        <v>28</v>
      </c>
      <c r="D25" s="79">
        <v>147.9</v>
      </c>
      <c r="E25" s="82">
        <f t="shared" si="0"/>
        <v>1591.9956</v>
      </c>
      <c r="F25" s="9">
        <v>1592</v>
      </c>
      <c r="J25" s="82"/>
      <c r="O25" s="82"/>
    </row>
    <row r="26" spans="1:16" x14ac:dyDescent="0.2">
      <c r="E26" s="82"/>
      <c r="F26" s="9"/>
      <c r="J26" s="82"/>
      <c r="O26" s="84"/>
    </row>
    <row r="27" spans="1:16" ht="13.5" thickBot="1" x14ac:dyDescent="0.25">
      <c r="A27" s="78" t="s">
        <v>36</v>
      </c>
      <c r="E27" s="82"/>
      <c r="F27" s="9"/>
      <c r="J27" s="82"/>
      <c r="O27" s="84"/>
    </row>
    <row r="28" spans="1:16" ht="17.25" thickBot="1" x14ac:dyDescent="0.25">
      <c r="A28" s="79" t="s">
        <v>29</v>
      </c>
      <c r="B28" s="79">
        <v>1</v>
      </c>
      <c r="E28" s="82">
        <f t="shared" si="0"/>
        <v>0</v>
      </c>
      <c r="F28" s="9"/>
      <c r="J28" s="96"/>
      <c r="K28" s="96"/>
      <c r="L28" s="96"/>
      <c r="M28" s="96"/>
      <c r="N28" s="96"/>
      <c r="P28" s="79"/>
    </row>
    <row r="29" spans="1:16" ht="17.25" thickBot="1" x14ac:dyDescent="0.25">
      <c r="B29" s="79">
        <v>2</v>
      </c>
      <c r="C29" s="146" t="s">
        <v>34</v>
      </c>
      <c r="D29" s="79">
        <v>233.39</v>
      </c>
      <c r="E29" s="82">
        <f t="shared" si="0"/>
        <v>2512.2099599999997</v>
      </c>
      <c r="F29" s="9">
        <v>2512</v>
      </c>
      <c r="J29" s="97">
        <v>1</v>
      </c>
      <c r="K29" s="97" t="s">
        <v>44</v>
      </c>
      <c r="L29" s="97">
        <v>243.03</v>
      </c>
      <c r="M29" s="82">
        <f>L29*10.764</f>
        <v>2615.9749199999997</v>
      </c>
      <c r="N29" s="97">
        <v>3</v>
      </c>
      <c r="P29" s="79"/>
    </row>
    <row r="30" spans="1:16" ht="17.25" thickBot="1" x14ac:dyDescent="0.25">
      <c r="A30" s="86"/>
      <c r="B30" s="79">
        <v>3</v>
      </c>
      <c r="C30" s="147" t="s">
        <v>28</v>
      </c>
      <c r="D30" s="86">
        <v>147.9</v>
      </c>
      <c r="E30" s="82">
        <f t="shared" si="0"/>
        <v>1591.9956</v>
      </c>
      <c r="F30" s="9">
        <v>1592</v>
      </c>
      <c r="G30" s="86"/>
      <c r="H30" s="86"/>
      <c r="I30" s="86"/>
      <c r="J30" s="98">
        <v>2</v>
      </c>
      <c r="K30" s="98" t="s">
        <v>44</v>
      </c>
      <c r="L30" s="98">
        <v>252.23</v>
      </c>
      <c r="M30" s="82">
        <f t="shared" ref="M30:M35" si="1">L30*10.764</f>
        <v>2715.0037199999997</v>
      </c>
      <c r="N30" s="98">
        <v>1</v>
      </c>
      <c r="P30" s="79"/>
    </row>
    <row r="31" spans="1:16" ht="17.25" thickBot="1" x14ac:dyDescent="0.25">
      <c r="E31" s="82"/>
      <c r="F31" s="9"/>
      <c r="J31" s="97">
        <v>3</v>
      </c>
      <c r="K31" s="97" t="s">
        <v>45</v>
      </c>
      <c r="L31" s="97">
        <v>593.65</v>
      </c>
      <c r="M31" s="82">
        <f t="shared" si="1"/>
        <v>6390.0485999999992</v>
      </c>
      <c r="N31" s="97">
        <v>1</v>
      </c>
      <c r="P31" s="79"/>
    </row>
    <row r="32" spans="1:16" ht="26.25" thickBot="1" x14ac:dyDescent="0.25">
      <c r="A32" s="81" t="s">
        <v>37</v>
      </c>
      <c r="E32" s="82"/>
      <c r="F32" s="9"/>
      <c r="J32" s="98">
        <v>4</v>
      </c>
      <c r="K32" s="98" t="s">
        <v>45</v>
      </c>
      <c r="L32" s="98">
        <v>541.34</v>
      </c>
      <c r="M32" s="82">
        <f t="shared" si="1"/>
        <v>5826.9837600000001</v>
      </c>
      <c r="N32" s="98">
        <v>2</v>
      </c>
      <c r="P32" s="79"/>
    </row>
    <row r="33" spans="1:18" ht="17.25" thickBot="1" x14ac:dyDescent="0.25">
      <c r="A33" s="79" t="s">
        <v>38</v>
      </c>
      <c r="B33" s="79">
        <v>1</v>
      </c>
      <c r="C33" s="146" t="s">
        <v>27</v>
      </c>
      <c r="D33" s="79">
        <v>256.3</v>
      </c>
      <c r="E33" s="82">
        <f t="shared" si="0"/>
        <v>2758.8132000000001</v>
      </c>
      <c r="F33" s="9">
        <v>2759</v>
      </c>
      <c r="J33" s="97">
        <v>5</v>
      </c>
      <c r="K33" s="97" t="s">
        <v>46</v>
      </c>
      <c r="L33" s="97">
        <v>151.24</v>
      </c>
      <c r="M33" s="82">
        <f t="shared" si="1"/>
        <v>1627.9473599999999</v>
      </c>
      <c r="N33" s="97">
        <v>21</v>
      </c>
      <c r="P33" s="79"/>
    </row>
    <row r="34" spans="1:18" ht="17.25" thickBot="1" x14ac:dyDescent="0.25">
      <c r="B34" s="79">
        <v>2</v>
      </c>
      <c r="C34" s="146" t="s">
        <v>28</v>
      </c>
      <c r="D34" s="79">
        <v>126.4</v>
      </c>
      <c r="E34" s="82">
        <f t="shared" si="0"/>
        <v>1360.5696</v>
      </c>
      <c r="F34" s="9">
        <v>1361</v>
      </c>
      <c r="J34" s="98">
        <v>6</v>
      </c>
      <c r="K34" s="98" t="s">
        <v>27</v>
      </c>
      <c r="L34" s="98">
        <v>259.48</v>
      </c>
      <c r="M34" s="82">
        <f t="shared" si="1"/>
        <v>2793.0427199999999</v>
      </c>
      <c r="N34" s="98">
        <v>25</v>
      </c>
      <c r="P34" s="79"/>
    </row>
    <row r="35" spans="1:18" ht="17.25" thickBot="1" x14ac:dyDescent="0.25">
      <c r="B35" s="79">
        <v>3</v>
      </c>
      <c r="C35" s="146" t="s">
        <v>28</v>
      </c>
      <c r="D35" s="79">
        <v>147.9</v>
      </c>
      <c r="E35" s="82">
        <f t="shared" si="0"/>
        <v>1591.9956</v>
      </c>
      <c r="F35" s="9">
        <v>1592</v>
      </c>
      <c r="J35" s="97">
        <v>7</v>
      </c>
      <c r="K35" s="97" t="s">
        <v>46</v>
      </c>
      <c r="L35" s="97">
        <v>129.04</v>
      </c>
      <c r="M35" s="82">
        <f t="shared" si="1"/>
        <v>1388.9865599999998</v>
      </c>
      <c r="N35" s="97">
        <v>25</v>
      </c>
      <c r="P35" s="79"/>
    </row>
    <row r="36" spans="1:18" x14ac:dyDescent="0.2">
      <c r="E36" s="82"/>
      <c r="F36" s="9"/>
      <c r="N36" s="79">
        <f>SUM(N29:N35)</f>
        <v>78</v>
      </c>
      <c r="P36" s="79"/>
    </row>
    <row r="37" spans="1:18" x14ac:dyDescent="0.2">
      <c r="E37" s="82"/>
      <c r="P37" s="79"/>
    </row>
    <row r="38" spans="1:18" x14ac:dyDescent="0.2">
      <c r="E38" s="84"/>
      <c r="P38" s="79"/>
      <c r="R38" s="80">
        <v>165.18</v>
      </c>
    </row>
    <row r="39" spans="1:18" x14ac:dyDescent="0.2">
      <c r="A39" s="82"/>
      <c r="B39" s="82"/>
      <c r="C39" s="148"/>
      <c r="D39" s="82"/>
      <c r="P39" s="79"/>
      <c r="R39" s="80">
        <f>R38</f>
        <v>165.18</v>
      </c>
    </row>
    <row r="40" spans="1:18" x14ac:dyDescent="0.2">
      <c r="A40" s="82"/>
      <c r="B40" s="82"/>
      <c r="C40" s="148"/>
      <c r="D40" s="82"/>
      <c r="F40" s="79">
        <f>D3*1.1</f>
        <v>281.93000000000006</v>
      </c>
      <c r="P40" s="79"/>
      <c r="R40" s="80">
        <f>SUM(R38:R39)</f>
        <v>330.36</v>
      </c>
    </row>
    <row r="41" spans="1:18" x14ac:dyDescent="0.2">
      <c r="A41" s="82"/>
      <c r="B41" s="82"/>
      <c r="C41" s="148"/>
      <c r="D41" s="82"/>
      <c r="P41" s="79"/>
      <c r="R41" s="80">
        <f>R40*10.764</f>
        <v>3555.9950399999998</v>
      </c>
    </row>
    <row r="42" spans="1:18" x14ac:dyDescent="0.2">
      <c r="A42" s="82"/>
      <c r="B42" s="82"/>
      <c r="C42" s="148"/>
      <c r="D42" s="82"/>
    </row>
    <row r="43" spans="1:18" x14ac:dyDescent="0.2">
      <c r="A43" s="82"/>
      <c r="B43" s="82"/>
      <c r="C43" s="148"/>
      <c r="D43" s="82"/>
    </row>
    <row r="44" spans="1:18" x14ac:dyDescent="0.2">
      <c r="A44" s="82"/>
      <c r="B44" s="82"/>
      <c r="C44" s="148"/>
      <c r="D44" s="82"/>
    </row>
    <row r="45" spans="1:18" x14ac:dyDescent="0.2">
      <c r="A45" s="82"/>
      <c r="B45" s="82"/>
      <c r="C45" s="148"/>
      <c r="D45" s="82"/>
    </row>
    <row r="46" spans="1:18" x14ac:dyDescent="0.2">
      <c r="A46" s="82"/>
      <c r="B46" s="82"/>
      <c r="C46" s="148"/>
      <c r="D46" s="82"/>
    </row>
    <row r="47" spans="1:18" x14ac:dyDescent="0.2">
      <c r="A47" s="82"/>
      <c r="B47" s="82"/>
      <c r="C47" s="148"/>
      <c r="D47" s="82"/>
    </row>
    <row r="48" spans="1:18" x14ac:dyDescent="0.2">
      <c r="A48" s="82"/>
      <c r="B48" s="82"/>
      <c r="C48" s="148"/>
      <c r="D48" s="82"/>
    </row>
    <row r="49" spans="1:4" x14ac:dyDescent="0.2">
      <c r="A49" s="82"/>
      <c r="B49" s="82"/>
      <c r="C49" s="148"/>
      <c r="D49" s="82"/>
    </row>
    <row r="51" spans="1:4" x14ac:dyDescent="0.2">
      <c r="C51" s="148"/>
      <c r="D51" s="82"/>
    </row>
    <row r="52" spans="1:4" x14ac:dyDescent="0.2">
      <c r="A52" s="82"/>
      <c r="B52" s="82"/>
      <c r="C52" s="148"/>
      <c r="D52" s="82"/>
    </row>
    <row r="53" spans="1:4" x14ac:dyDescent="0.2">
      <c r="A53" s="82"/>
      <c r="B53" s="82"/>
      <c r="C53" s="148"/>
      <c r="D53" s="82"/>
    </row>
    <row r="54" spans="1:4" x14ac:dyDescent="0.2">
      <c r="A54" s="82"/>
      <c r="B54" s="82"/>
    </row>
    <row r="55" spans="1:4" x14ac:dyDescent="0.2">
      <c r="A55" s="82"/>
      <c r="B55" s="82"/>
    </row>
    <row r="56" spans="1:4" x14ac:dyDescent="0.2">
      <c r="A56" s="82"/>
      <c r="B56" s="82"/>
    </row>
    <row r="57" spans="1:4" x14ac:dyDescent="0.2">
      <c r="A57" s="82"/>
      <c r="B57" s="82"/>
    </row>
    <row r="58" spans="1:4" x14ac:dyDescent="0.2">
      <c r="A58" s="82"/>
      <c r="B58" s="82"/>
    </row>
    <row r="59" spans="1:4" x14ac:dyDescent="0.2">
      <c r="A59" s="82"/>
      <c r="B59" s="82"/>
    </row>
    <row r="60" spans="1:4" x14ac:dyDescent="0.2">
      <c r="A60" s="82"/>
      <c r="B60" s="82"/>
    </row>
    <row r="61" spans="1:4" x14ac:dyDescent="0.2">
      <c r="A61" s="82"/>
      <c r="B61" s="82"/>
    </row>
    <row r="62" spans="1:4" x14ac:dyDescent="0.2">
      <c r="A62" s="82"/>
      <c r="B62" s="82"/>
    </row>
    <row r="63" spans="1:4" x14ac:dyDescent="0.2">
      <c r="A63" s="82"/>
      <c r="B63" s="82"/>
    </row>
    <row r="64" spans="1:4" x14ac:dyDescent="0.2">
      <c r="A64" s="82"/>
      <c r="B64" s="82"/>
    </row>
  </sheetData>
  <phoneticPr fontId="15" type="noConversion"/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AD75BC-AB72-4D0F-B842-545365663BDA}">
  <dimension ref="B1:Q26"/>
  <sheetViews>
    <sheetView zoomScale="130" zoomScaleNormal="130" workbookViewId="0">
      <selection activeCell="O16" sqref="O16"/>
    </sheetView>
  </sheetViews>
  <sheetFormatPr defaultRowHeight="16.5" x14ac:dyDescent="0.3"/>
  <cols>
    <col min="1" max="1" width="3.42578125" style="15" customWidth="1"/>
    <col min="2" max="2" width="5.85546875" style="15" bestFit="1" customWidth="1"/>
    <col min="3" max="3" width="7.140625" style="15" bestFit="1" customWidth="1"/>
    <col min="4" max="5" width="7.140625" style="15" customWidth="1"/>
    <col min="6" max="6" width="12.28515625" style="15" bestFit="1" customWidth="1"/>
    <col min="7" max="7" width="12.85546875" style="19" bestFit="1" customWidth="1"/>
    <col min="8" max="8" width="15.7109375" style="15" customWidth="1"/>
    <col min="9" max="9" width="7.42578125" style="15" customWidth="1"/>
    <col min="10" max="10" width="13.7109375" style="15" bestFit="1" customWidth="1"/>
    <col min="11" max="11" width="12.140625" style="15" bestFit="1" customWidth="1"/>
    <col min="12" max="12" width="14.7109375" style="15" bestFit="1" customWidth="1"/>
    <col min="13" max="13" width="9.7109375" style="15" bestFit="1" customWidth="1"/>
    <col min="14" max="14" width="9.140625" style="15"/>
    <col min="15" max="15" width="9.7109375" style="15" bestFit="1" customWidth="1"/>
    <col min="16" max="16" width="20.140625" style="15" customWidth="1"/>
    <col min="17" max="17" width="21.28515625" style="15" customWidth="1"/>
    <col min="18" max="16384" width="9.140625" style="15"/>
  </cols>
  <sheetData>
    <row r="1" spans="2:17" ht="17.25" thickBot="1" x14ac:dyDescent="0.35">
      <c r="B1" s="20"/>
      <c r="C1" s="20"/>
      <c r="D1" s="20"/>
      <c r="E1" s="20"/>
      <c r="F1" s="20"/>
      <c r="G1" s="20"/>
      <c r="H1" s="20"/>
      <c r="I1" s="12"/>
      <c r="J1" s="12"/>
      <c r="K1" s="12"/>
      <c r="L1" s="12"/>
      <c r="M1" s="12"/>
      <c r="N1" s="12"/>
    </row>
    <row r="2" spans="2:17" ht="49.5" x14ac:dyDescent="0.3">
      <c r="B2" s="26" t="s">
        <v>13</v>
      </c>
      <c r="C2" s="27" t="s">
        <v>16</v>
      </c>
      <c r="D2" s="28" t="s">
        <v>49</v>
      </c>
      <c r="E2" s="29" t="s">
        <v>50</v>
      </c>
      <c r="F2" s="28" t="s">
        <v>17</v>
      </c>
      <c r="G2" s="29" t="s">
        <v>18</v>
      </c>
      <c r="H2" s="30" t="s">
        <v>19</v>
      </c>
      <c r="I2" s="31" t="s">
        <v>12</v>
      </c>
      <c r="J2" s="31" t="s">
        <v>20</v>
      </c>
      <c r="K2" s="32" t="s">
        <v>21</v>
      </c>
      <c r="L2" s="33" t="s">
        <v>22</v>
      </c>
      <c r="M2" s="34" t="s">
        <v>23</v>
      </c>
      <c r="N2" s="12"/>
    </row>
    <row r="3" spans="2:17" x14ac:dyDescent="0.3">
      <c r="B3" s="35">
        <v>1</v>
      </c>
      <c r="C3" s="99">
        <v>1602</v>
      </c>
      <c r="D3" s="103">
        <f>F3/1.1</f>
        <v>125.67272727272727</v>
      </c>
      <c r="E3" s="99">
        <f>D3*10.764</f>
        <v>1352.7412363636363</v>
      </c>
      <c r="F3" s="100">
        <v>138.24</v>
      </c>
      <c r="G3" s="101">
        <f>F3*10.764</f>
        <v>1488.0153600000001</v>
      </c>
      <c r="H3" s="100">
        <v>74224400</v>
      </c>
      <c r="I3" s="99">
        <f>H3/G3</f>
        <v>49881.474341770234</v>
      </c>
      <c r="J3" s="100">
        <v>4453500</v>
      </c>
      <c r="K3" s="100">
        <v>30000</v>
      </c>
      <c r="L3" s="100">
        <f>H3+J3+K3</f>
        <v>78707900</v>
      </c>
      <c r="M3" s="102">
        <f>L3/G3</f>
        <v>52894.548077783278</v>
      </c>
      <c r="N3" s="12"/>
      <c r="O3" s="112">
        <f>H3/E3</f>
        <v>54869.621775947264</v>
      </c>
    </row>
    <row r="4" spans="2:17" x14ac:dyDescent="0.3">
      <c r="B4" s="35">
        <v>2</v>
      </c>
      <c r="C4" s="99">
        <v>1702</v>
      </c>
      <c r="D4" s="103">
        <f t="shared" ref="D4:D19" si="0">F4/1.1</f>
        <v>125.67272727272727</v>
      </c>
      <c r="E4" s="99">
        <f t="shared" ref="E4:E19" si="1">D4*10.764</f>
        <v>1352.7412363636363</v>
      </c>
      <c r="F4" s="100">
        <v>138.24</v>
      </c>
      <c r="G4" s="101">
        <f t="shared" ref="G4:G19" si="2">F4*10.764</f>
        <v>1488.0153600000001</v>
      </c>
      <c r="H4" s="100">
        <v>85367400</v>
      </c>
      <c r="I4" s="99">
        <f t="shared" ref="I4:I19" si="3">H4/G4</f>
        <v>57369.972309963247</v>
      </c>
      <c r="J4" s="100">
        <v>5122500</v>
      </c>
      <c r="K4" s="100">
        <v>30000</v>
      </c>
      <c r="L4" s="100">
        <f t="shared" ref="L4:L19" si="4">H4+J4+K4</f>
        <v>90519900</v>
      </c>
      <c r="M4" s="102">
        <f t="shared" ref="M4:M19" si="5">L4/G4</f>
        <v>60832.638179218789</v>
      </c>
      <c r="N4" s="12"/>
      <c r="O4" s="112">
        <f t="shared" ref="O4:O19" si="6">H4/E4</f>
        <v>63106.969540959581</v>
      </c>
    </row>
    <row r="5" spans="2:17" x14ac:dyDescent="0.3">
      <c r="B5" s="35">
        <v>3</v>
      </c>
      <c r="C5" s="99">
        <v>1801</v>
      </c>
      <c r="D5" s="103">
        <f t="shared" si="0"/>
        <v>150.16363636363636</v>
      </c>
      <c r="E5" s="99">
        <f t="shared" si="1"/>
        <v>1616.3613818181816</v>
      </c>
      <c r="F5" s="100">
        <v>165.18</v>
      </c>
      <c r="G5" s="101">
        <f t="shared" si="2"/>
        <v>1777.9975199999999</v>
      </c>
      <c r="H5" s="100">
        <v>109566025</v>
      </c>
      <c r="I5" s="99">
        <f t="shared" si="3"/>
        <v>61623.272117949862</v>
      </c>
      <c r="J5" s="100">
        <v>6574000</v>
      </c>
      <c r="K5" s="100">
        <v>30000</v>
      </c>
      <c r="L5" s="100">
        <f t="shared" si="4"/>
        <v>116170025</v>
      </c>
      <c r="M5" s="102">
        <f t="shared" si="5"/>
        <v>65337.563013023777</v>
      </c>
      <c r="N5" s="12"/>
      <c r="O5" s="112">
        <f t="shared" si="6"/>
        <v>67785.599329744859</v>
      </c>
    </row>
    <row r="6" spans="2:17" x14ac:dyDescent="0.3">
      <c r="B6" s="35">
        <v>4</v>
      </c>
      <c r="C6" s="99">
        <v>1802</v>
      </c>
      <c r="D6" s="103">
        <f t="shared" si="0"/>
        <v>125.67272727272727</v>
      </c>
      <c r="E6" s="99">
        <f t="shared" si="1"/>
        <v>1352.7412363636363</v>
      </c>
      <c r="F6" s="100">
        <v>138.24</v>
      </c>
      <c r="G6" s="101">
        <f t="shared" si="2"/>
        <v>1488.0153600000001</v>
      </c>
      <c r="H6" s="100">
        <v>88246375</v>
      </c>
      <c r="I6" s="99">
        <f t="shared" si="3"/>
        <v>59304.747364973431</v>
      </c>
      <c r="J6" s="100">
        <v>5295000</v>
      </c>
      <c r="K6" s="100">
        <v>30000</v>
      </c>
      <c r="L6" s="100">
        <f t="shared" si="4"/>
        <v>93571375</v>
      </c>
      <c r="M6" s="102">
        <f t="shared" si="5"/>
        <v>62883.339456926034</v>
      </c>
      <c r="N6" s="12"/>
      <c r="O6" s="112">
        <f t="shared" si="6"/>
        <v>65235.222101470783</v>
      </c>
    </row>
    <row r="7" spans="2:17" x14ac:dyDescent="0.3">
      <c r="B7" s="35">
        <v>5</v>
      </c>
      <c r="C7" s="99">
        <v>1902</v>
      </c>
      <c r="D7" s="103">
        <f t="shared" si="0"/>
        <v>125.67272727272727</v>
      </c>
      <c r="E7" s="99">
        <f t="shared" si="1"/>
        <v>1352.7412363636363</v>
      </c>
      <c r="F7" s="100">
        <v>138.24</v>
      </c>
      <c r="G7" s="101">
        <f t="shared" si="2"/>
        <v>1488.0153600000001</v>
      </c>
      <c r="H7" s="100">
        <v>78967400</v>
      </c>
      <c r="I7" s="99">
        <f t="shared" si="3"/>
        <v>53068.941438884067</v>
      </c>
      <c r="J7" s="100">
        <v>4738500</v>
      </c>
      <c r="K7" s="100">
        <v>30000</v>
      </c>
      <c r="L7" s="100">
        <f t="shared" si="4"/>
        <v>83735900</v>
      </c>
      <c r="M7" s="102">
        <f t="shared" si="5"/>
        <v>56273.545455874861</v>
      </c>
      <c r="N7" s="12"/>
      <c r="O7" s="112">
        <f t="shared" si="6"/>
        <v>58375.835582772481</v>
      </c>
    </row>
    <row r="8" spans="2:17" x14ac:dyDescent="0.3">
      <c r="B8" s="35">
        <v>6</v>
      </c>
      <c r="C8" s="99">
        <v>2002</v>
      </c>
      <c r="D8" s="103">
        <f t="shared" si="0"/>
        <v>125.67272727272727</v>
      </c>
      <c r="E8" s="99">
        <f t="shared" si="1"/>
        <v>1352.7412363636363</v>
      </c>
      <c r="F8" s="100">
        <v>138.24</v>
      </c>
      <c r="G8" s="101">
        <f t="shared" si="2"/>
        <v>1488.0153600000001</v>
      </c>
      <c r="H8" s="100">
        <v>78899400</v>
      </c>
      <c r="I8" s="99">
        <f t="shared" si="3"/>
        <v>53023.242985878853</v>
      </c>
      <c r="J8" s="100">
        <v>4734000</v>
      </c>
      <c r="K8" s="100">
        <v>30000</v>
      </c>
      <c r="L8" s="100">
        <f t="shared" si="4"/>
        <v>83663400</v>
      </c>
      <c r="M8" s="102">
        <f t="shared" si="5"/>
        <v>56224.822840538414</v>
      </c>
      <c r="N8" s="12"/>
      <c r="O8" s="112">
        <f t="shared" si="6"/>
        <v>58325.567284466742</v>
      </c>
    </row>
    <row r="9" spans="2:17" x14ac:dyDescent="0.3">
      <c r="B9" s="35">
        <v>7</v>
      </c>
      <c r="C9" s="99">
        <v>2101</v>
      </c>
      <c r="D9" s="103">
        <f t="shared" si="0"/>
        <v>150.16363636363636</v>
      </c>
      <c r="E9" s="99">
        <f t="shared" si="1"/>
        <v>1616.3613818181816</v>
      </c>
      <c r="F9" s="100">
        <v>165.18</v>
      </c>
      <c r="G9" s="101">
        <f t="shared" si="2"/>
        <v>1777.9975199999999</v>
      </c>
      <c r="H9" s="100">
        <v>89579000</v>
      </c>
      <c r="I9" s="99">
        <f t="shared" si="3"/>
        <v>50381.960037829529</v>
      </c>
      <c r="J9" s="100">
        <v>5375000</v>
      </c>
      <c r="K9" s="100">
        <v>30000</v>
      </c>
      <c r="L9" s="100">
        <f t="shared" si="4"/>
        <v>94984000</v>
      </c>
      <c r="M9" s="102">
        <f t="shared" si="5"/>
        <v>53421.896786447716</v>
      </c>
      <c r="N9" s="12"/>
      <c r="O9" s="112">
        <f t="shared" si="6"/>
        <v>55420.156041612485</v>
      </c>
    </row>
    <row r="10" spans="2:17" x14ac:dyDescent="0.3">
      <c r="B10" s="35">
        <v>8</v>
      </c>
      <c r="C10" s="21">
        <v>2201</v>
      </c>
      <c r="D10" s="103">
        <f t="shared" si="0"/>
        <v>150.16363636363636</v>
      </c>
      <c r="E10" s="99">
        <f t="shared" si="1"/>
        <v>1616.3613818181816</v>
      </c>
      <c r="F10" s="22">
        <v>165.18</v>
      </c>
      <c r="G10" s="23">
        <f t="shared" si="2"/>
        <v>1777.9975199999999</v>
      </c>
      <c r="H10" s="22">
        <v>93561000</v>
      </c>
      <c r="I10" s="21">
        <f t="shared" si="3"/>
        <v>52621.558212297175</v>
      </c>
      <c r="J10" s="22">
        <v>5614000</v>
      </c>
      <c r="K10" s="22">
        <v>30000</v>
      </c>
      <c r="L10" s="22">
        <f t="shared" si="4"/>
        <v>99205000</v>
      </c>
      <c r="M10" s="36">
        <f t="shared" si="5"/>
        <v>55795.915845821881</v>
      </c>
      <c r="N10" s="12"/>
      <c r="O10" s="104">
        <f t="shared" si="6"/>
        <v>57883.714033526892</v>
      </c>
    </row>
    <row r="11" spans="2:17" x14ac:dyDescent="0.3">
      <c r="B11" s="35">
        <v>9</v>
      </c>
      <c r="C11" s="21">
        <v>2202</v>
      </c>
      <c r="D11" s="103">
        <f t="shared" si="0"/>
        <v>125.67272727272727</v>
      </c>
      <c r="E11" s="99">
        <f t="shared" si="1"/>
        <v>1352.7412363636363</v>
      </c>
      <c r="F11" s="22">
        <v>138.24</v>
      </c>
      <c r="G11" s="23">
        <f t="shared" si="2"/>
        <v>1488.0153600000001</v>
      </c>
      <c r="H11" s="22">
        <v>79131400</v>
      </c>
      <c r="I11" s="21">
        <f t="shared" si="3"/>
        <v>53179.155354955474</v>
      </c>
      <c r="J11" s="22">
        <v>4748000</v>
      </c>
      <c r="K11" s="22">
        <v>30000</v>
      </c>
      <c r="L11" s="22">
        <f t="shared" si="4"/>
        <v>83909400</v>
      </c>
      <c r="M11" s="36">
        <f t="shared" si="5"/>
        <v>56390.143714645521</v>
      </c>
      <c r="N11" s="12"/>
      <c r="O11" s="104">
        <f t="shared" si="6"/>
        <v>58497.070890451025</v>
      </c>
    </row>
    <row r="12" spans="2:17" x14ac:dyDescent="0.3">
      <c r="B12" s="35">
        <v>10</v>
      </c>
      <c r="C12" s="21">
        <v>2303</v>
      </c>
      <c r="D12" s="103">
        <f t="shared" si="0"/>
        <v>255.90909090909088</v>
      </c>
      <c r="E12" s="99">
        <f t="shared" si="1"/>
        <v>2754.605454545454</v>
      </c>
      <c r="F12" s="22">
        <v>281.5</v>
      </c>
      <c r="G12" s="23">
        <f t="shared" si="2"/>
        <v>3030.0659999999998</v>
      </c>
      <c r="H12" s="24">
        <v>188062200</v>
      </c>
      <c r="I12" s="21">
        <f t="shared" si="3"/>
        <v>62065.380754082587</v>
      </c>
      <c r="J12" s="22">
        <v>11284000</v>
      </c>
      <c r="K12" s="22">
        <v>30000</v>
      </c>
      <c r="L12" s="22">
        <f t="shared" si="4"/>
        <v>199376200</v>
      </c>
      <c r="M12" s="36">
        <f t="shared" si="5"/>
        <v>65799.292820684437</v>
      </c>
      <c r="N12" s="12"/>
      <c r="O12" s="104">
        <f t="shared" si="6"/>
        <v>68271.918829490853</v>
      </c>
    </row>
    <row r="13" spans="2:17" x14ac:dyDescent="0.3">
      <c r="B13" s="35">
        <v>11</v>
      </c>
      <c r="C13" s="21">
        <v>2401</v>
      </c>
      <c r="D13" s="103">
        <f t="shared" si="0"/>
        <v>150.16363636363636</v>
      </c>
      <c r="E13" s="99">
        <f t="shared" si="1"/>
        <v>1616.3613818181816</v>
      </c>
      <c r="F13" s="22">
        <v>165.18</v>
      </c>
      <c r="G13" s="23">
        <f t="shared" si="2"/>
        <v>1777.9975199999999</v>
      </c>
      <c r="H13" s="22">
        <v>90754840</v>
      </c>
      <c r="I13" s="21">
        <f t="shared" si="3"/>
        <v>51043.288294350379</v>
      </c>
      <c r="J13" s="22">
        <v>5445500</v>
      </c>
      <c r="K13" s="22">
        <v>30000</v>
      </c>
      <c r="L13" s="22">
        <f t="shared" si="4"/>
        <v>96230340</v>
      </c>
      <c r="M13" s="36">
        <f t="shared" si="5"/>
        <v>54122.876391863589</v>
      </c>
      <c r="N13" s="12"/>
      <c r="O13" s="104">
        <f t="shared" si="6"/>
        <v>56147.617123785421</v>
      </c>
    </row>
    <row r="14" spans="2:17" x14ac:dyDescent="0.3">
      <c r="B14" s="35">
        <v>12</v>
      </c>
      <c r="C14" s="21">
        <v>2402</v>
      </c>
      <c r="D14" s="103">
        <f t="shared" si="0"/>
        <v>125.67272727272727</v>
      </c>
      <c r="E14" s="99">
        <f t="shared" si="1"/>
        <v>1352.7412363636363</v>
      </c>
      <c r="F14" s="22">
        <v>138.24</v>
      </c>
      <c r="G14" s="23">
        <f t="shared" si="2"/>
        <v>1488.0153600000001</v>
      </c>
      <c r="H14" s="22">
        <v>76469440</v>
      </c>
      <c r="I14" s="21">
        <f t="shared" si="3"/>
        <v>51390.222208458923</v>
      </c>
      <c r="J14" s="22">
        <v>4588500</v>
      </c>
      <c r="K14" s="22">
        <v>30000</v>
      </c>
      <c r="L14" s="22">
        <f t="shared" si="4"/>
        <v>81087940</v>
      </c>
      <c r="M14" s="36">
        <f t="shared" si="5"/>
        <v>54494.020814408796</v>
      </c>
      <c r="N14" s="12"/>
      <c r="O14" s="104">
        <f t="shared" si="6"/>
        <v>56529.244429304817</v>
      </c>
      <c r="P14" s="89"/>
      <c r="Q14" s="89"/>
    </row>
    <row r="15" spans="2:17" x14ac:dyDescent="0.3">
      <c r="B15" s="35">
        <v>13</v>
      </c>
      <c r="C15" s="21">
        <v>2501</v>
      </c>
      <c r="D15" s="103">
        <f t="shared" si="0"/>
        <v>150.16363636363636</v>
      </c>
      <c r="E15" s="99">
        <f t="shared" si="1"/>
        <v>1616.3613818181816</v>
      </c>
      <c r="F15" s="22">
        <v>165.18</v>
      </c>
      <c r="G15" s="23">
        <f t="shared" si="2"/>
        <v>1777.9975199999999</v>
      </c>
      <c r="H15" s="22">
        <v>97868810</v>
      </c>
      <c r="I15" s="21">
        <f t="shared" si="3"/>
        <v>55044.401861707884</v>
      </c>
      <c r="J15" s="22">
        <v>5872500</v>
      </c>
      <c r="K15" s="22">
        <v>30000</v>
      </c>
      <c r="L15" s="22">
        <f t="shared" si="4"/>
        <v>103771310</v>
      </c>
      <c r="M15" s="36">
        <f t="shared" si="5"/>
        <v>58364.147774514335</v>
      </c>
      <c r="N15" s="12"/>
      <c r="O15" s="104">
        <f t="shared" si="6"/>
        <v>60548.842047878679</v>
      </c>
    </row>
    <row r="16" spans="2:17" x14ac:dyDescent="0.3">
      <c r="B16" s="35">
        <v>14</v>
      </c>
      <c r="C16" s="21">
        <v>2503</v>
      </c>
      <c r="D16" s="103">
        <f t="shared" si="0"/>
        <v>255.90909090909088</v>
      </c>
      <c r="E16" s="99">
        <f t="shared" si="1"/>
        <v>2754.605454545454</v>
      </c>
      <c r="F16" s="22">
        <v>281.5</v>
      </c>
      <c r="G16" s="23">
        <f t="shared" si="2"/>
        <v>3030.0659999999998</v>
      </c>
      <c r="H16" s="22">
        <v>189794200</v>
      </c>
      <c r="I16" s="21">
        <f t="shared" si="3"/>
        <v>62636.985465003076</v>
      </c>
      <c r="J16" s="22">
        <v>11388000</v>
      </c>
      <c r="K16" s="22">
        <v>30000</v>
      </c>
      <c r="L16" s="22">
        <f t="shared" si="4"/>
        <v>201212200</v>
      </c>
      <c r="M16" s="36">
        <f t="shared" si="5"/>
        <v>66405.220216325324</v>
      </c>
      <c r="N16" s="12"/>
      <c r="O16" s="104">
        <f t="shared" si="6"/>
        <v>68900.684011503399</v>
      </c>
    </row>
    <row r="17" spans="2:15" x14ac:dyDescent="0.3">
      <c r="B17" s="35">
        <v>15</v>
      </c>
      <c r="C17" s="25">
        <v>2702</v>
      </c>
      <c r="D17" s="103">
        <f t="shared" si="0"/>
        <v>125.67272727272727</v>
      </c>
      <c r="E17" s="99">
        <f t="shared" si="1"/>
        <v>1352.7412363636363</v>
      </c>
      <c r="F17" s="22">
        <v>138.24</v>
      </c>
      <c r="G17" s="23">
        <f t="shared" si="2"/>
        <v>1488.0153600000001</v>
      </c>
      <c r="H17" s="22">
        <v>77481400</v>
      </c>
      <c r="I17" s="21">
        <f t="shared" si="3"/>
        <v>52070.29583350537</v>
      </c>
      <c r="J17" s="22">
        <v>4649000</v>
      </c>
      <c r="K17" s="22">
        <v>30000</v>
      </c>
      <c r="L17" s="22">
        <f t="shared" si="4"/>
        <v>82160400</v>
      </c>
      <c r="M17" s="36">
        <f t="shared" si="5"/>
        <v>55214.752621908417</v>
      </c>
      <c r="N17" s="12"/>
      <c r="O17" s="104">
        <f t="shared" si="6"/>
        <v>57277.325416855914</v>
      </c>
    </row>
    <row r="18" spans="2:15" x14ac:dyDescent="0.3">
      <c r="B18" s="35">
        <v>16</v>
      </c>
      <c r="C18" s="25">
        <v>2703</v>
      </c>
      <c r="D18" s="103">
        <f t="shared" si="0"/>
        <v>255.90909090909088</v>
      </c>
      <c r="E18" s="99">
        <f t="shared" si="1"/>
        <v>2754.605454545454</v>
      </c>
      <c r="F18" s="22">
        <v>281.5</v>
      </c>
      <c r="G18" s="23">
        <f t="shared" si="2"/>
        <v>3030.0659999999998</v>
      </c>
      <c r="H18" s="22">
        <v>157459200</v>
      </c>
      <c r="I18" s="21">
        <f t="shared" si="3"/>
        <v>51965.600749290614</v>
      </c>
      <c r="J18" s="22">
        <v>9448000</v>
      </c>
      <c r="K18" s="22">
        <v>30000</v>
      </c>
      <c r="L18" s="22">
        <f t="shared" si="4"/>
        <v>166937200</v>
      </c>
      <c r="M18" s="36">
        <f t="shared" si="5"/>
        <v>55093.585420251577</v>
      </c>
      <c r="N18" s="12"/>
      <c r="O18" s="104">
        <f t="shared" si="6"/>
        <v>57162.160824219682</v>
      </c>
    </row>
    <row r="19" spans="2:15" ht="17.25" thickBot="1" x14ac:dyDescent="0.35">
      <c r="B19" s="37">
        <v>17</v>
      </c>
      <c r="C19" s="38">
        <v>2801</v>
      </c>
      <c r="D19" s="103">
        <f t="shared" si="0"/>
        <v>150.16363636363636</v>
      </c>
      <c r="E19" s="99">
        <f t="shared" si="1"/>
        <v>1616.3613818181816</v>
      </c>
      <c r="F19" s="39">
        <v>165.18</v>
      </c>
      <c r="G19" s="40">
        <f t="shared" si="2"/>
        <v>1777.9975199999999</v>
      </c>
      <c r="H19" s="39">
        <v>95171000</v>
      </c>
      <c r="I19" s="41">
        <f t="shared" si="3"/>
        <v>53527.071286353654</v>
      </c>
      <c r="J19" s="39">
        <v>5710500</v>
      </c>
      <c r="K19" s="39">
        <v>30000</v>
      </c>
      <c r="L19" s="39">
        <f t="shared" si="4"/>
        <v>100911500</v>
      </c>
      <c r="M19" s="42">
        <f t="shared" si="5"/>
        <v>56755.703461273675</v>
      </c>
      <c r="N19" s="12"/>
      <c r="O19" s="104">
        <f t="shared" si="6"/>
        <v>58879.778414989021</v>
      </c>
    </row>
    <row r="20" spans="2:15" ht="17.25" thickBot="1" x14ac:dyDescent="0.35">
      <c r="B20" s="19"/>
      <c r="C20" s="19"/>
      <c r="D20" s="19"/>
      <c r="E20" s="19"/>
      <c r="F20" s="19"/>
      <c r="H20" s="19"/>
      <c r="I20" s="43">
        <f>AVERAGE(I3:I19)</f>
        <v>54717.504153956135</v>
      </c>
      <c r="J20" s="116" t="s">
        <v>24</v>
      </c>
      <c r="K20" s="116"/>
      <c r="L20" s="116"/>
      <c r="M20" s="44">
        <f>AVERAGE(M3:M19)</f>
        <v>58017.883111265321</v>
      </c>
      <c r="O20" s="44">
        <f>AVERAGE(O3:O19)</f>
        <v>60189.254569351753</v>
      </c>
    </row>
    <row r="21" spans="2:15" x14ac:dyDescent="0.3">
      <c r="B21" s="19"/>
      <c r="C21" s="19"/>
      <c r="D21" s="19"/>
      <c r="E21" s="19"/>
      <c r="F21" s="19"/>
      <c r="H21" s="19"/>
      <c r="I21" s="19"/>
      <c r="J21" s="19"/>
      <c r="K21" s="19"/>
      <c r="L21" s="19"/>
    </row>
    <row r="22" spans="2:15" x14ac:dyDescent="0.3">
      <c r="B22" s="19"/>
      <c r="C22" s="19"/>
      <c r="D22" s="19"/>
      <c r="E22" s="19"/>
      <c r="F22" s="19"/>
      <c r="H22" s="19"/>
      <c r="I22" s="19"/>
      <c r="J22" s="19"/>
      <c r="K22" s="19"/>
      <c r="L22" s="19"/>
    </row>
    <row r="23" spans="2:15" x14ac:dyDescent="0.3">
      <c r="B23" s="19"/>
      <c r="C23" s="19"/>
      <c r="D23" s="19"/>
      <c r="E23" s="19"/>
      <c r="F23" s="19"/>
      <c r="H23" s="19"/>
      <c r="I23" s="19"/>
      <c r="J23" s="19"/>
      <c r="K23" s="19"/>
      <c r="L23" s="19"/>
    </row>
    <row r="24" spans="2:15" x14ac:dyDescent="0.3">
      <c r="B24" s="19"/>
      <c r="C24" s="19"/>
      <c r="D24" s="19"/>
      <c r="E24" s="19"/>
      <c r="F24" s="19"/>
      <c r="H24" s="19"/>
      <c r="I24" s="19"/>
      <c r="J24" s="19"/>
      <c r="K24" s="19"/>
      <c r="L24" s="19"/>
    </row>
    <row r="25" spans="2:15" x14ac:dyDescent="0.3">
      <c r="B25" s="19"/>
      <c r="C25" s="19"/>
      <c r="D25" s="19"/>
      <c r="E25" s="19"/>
      <c r="F25" s="19"/>
      <c r="H25" s="19"/>
      <c r="I25" s="19"/>
      <c r="J25" s="19"/>
      <c r="K25" s="19"/>
      <c r="L25" s="19"/>
    </row>
    <row r="26" spans="2:15" x14ac:dyDescent="0.3">
      <c r="B26" s="19"/>
      <c r="C26" s="19"/>
      <c r="D26" s="19"/>
      <c r="E26" s="19"/>
      <c r="F26" s="19"/>
      <c r="H26" s="19"/>
      <c r="I26" s="19"/>
      <c r="J26" s="19"/>
      <c r="K26" s="19"/>
      <c r="L26" s="19"/>
    </row>
  </sheetData>
  <mergeCells count="1">
    <mergeCell ref="J20:L20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5BF18F-CE0B-44B1-B3F9-8D180A2FCA64}">
  <dimension ref="A1:H28"/>
  <sheetViews>
    <sheetView topLeftCell="A4" zoomScaleNormal="100" workbookViewId="0">
      <selection activeCell="F7" sqref="F7:F14"/>
    </sheetView>
  </sheetViews>
  <sheetFormatPr defaultRowHeight="15" x14ac:dyDescent="0.25"/>
  <cols>
    <col min="2" max="2" width="19.28515625" customWidth="1"/>
    <col min="5" max="5" width="19.42578125" customWidth="1"/>
    <col min="6" max="6" width="15.7109375" customWidth="1"/>
    <col min="7" max="7" width="13.42578125" customWidth="1"/>
    <col min="8" max="8" width="12.5703125" bestFit="1" customWidth="1"/>
  </cols>
  <sheetData>
    <row r="1" spans="1:8" ht="45" x14ac:dyDescent="0.25">
      <c r="A1" s="105" t="s">
        <v>51</v>
      </c>
    </row>
    <row r="2" spans="1:8" x14ac:dyDescent="0.25">
      <c r="A2" s="105"/>
    </row>
    <row r="3" spans="1:8" ht="165" x14ac:dyDescent="0.25">
      <c r="A3" s="105" t="s">
        <v>52</v>
      </c>
    </row>
    <row r="4" spans="1:8" ht="75.75" thickBot="1" x14ac:dyDescent="0.3">
      <c r="A4" s="105" t="s">
        <v>53</v>
      </c>
    </row>
    <row r="5" spans="1:8" ht="51.75" thickBot="1" x14ac:dyDescent="0.3">
      <c r="A5" s="106" t="s">
        <v>54</v>
      </c>
      <c r="B5" s="107" t="s">
        <v>11</v>
      </c>
      <c r="C5" s="107" t="s">
        <v>0</v>
      </c>
      <c r="D5" s="107" t="s">
        <v>55</v>
      </c>
      <c r="E5" s="107" t="s">
        <v>56</v>
      </c>
      <c r="F5" s="107" t="s">
        <v>57</v>
      </c>
      <c r="G5" s="107" t="s">
        <v>58</v>
      </c>
      <c r="H5" s="107" t="s">
        <v>59</v>
      </c>
    </row>
    <row r="6" spans="1:8" ht="15.75" thickBot="1" x14ac:dyDescent="0.3">
      <c r="A6" s="117" t="s">
        <v>60</v>
      </c>
      <c r="B6" s="108" t="s">
        <v>14</v>
      </c>
      <c r="C6" s="108">
        <v>1</v>
      </c>
      <c r="D6" s="117" t="s">
        <v>61</v>
      </c>
      <c r="E6" s="108" t="s">
        <v>62</v>
      </c>
      <c r="F6" s="108" t="s">
        <v>63</v>
      </c>
      <c r="G6" s="108" t="s">
        <v>63</v>
      </c>
      <c r="H6" s="108" t="s">
        <v>63</v>
      </c>
    </row>
    <row r="7" spans="1:8" ht="15.75" thickBot="1" x14ac:dyDescent="0.3">
      <c r="A7" s="118"/>
      <c r="B7" s="108" t="s">
        <v>14</v>
      </c>
      <c r="C7" s="108">
        <v>2</v>
      </c>
      <c r="D7" s="118"/>
      <c r="E7" s="108" t="s">
        <v>28</v>
      </c>
      <c r="F7" s="108">
        <v>1389</v>
      </c>
      <c r="G7" s="108">
        <v>1488</v>
      </c>
      <c r="H7" s="108">
        <v>129.04</v>
      </c>
    </row>
    <row r="8" spans="1:8" ht="15.75" thickBot="1" x14ac:dyDescent="0.3">
      <c r="A8" s="118"/>
      <c r="B8" s="108" t="s">
        <v>14</v>
      </c>
      <c r="C8" s="108">
        <v>3</v>
      </c>
      <c r="D8" s="120"/>
      <c r="E8" s="108" t="s">
        <v>27</v>
      </c>
      <c r="F8" s="108">
        <v>2793</v>
      </c>
      <c r="G8" s="108">
        <v>3030</v>
      </c>
      <c r="H8" s="108">
        <v>259.48</v>
      </c>
    </row>
    <row r="9" spans="1:8" ht="15.75" thickBot="1" x14ac:dyDescent="0.3">
      <c r="A9" s="118"/>
      <c r="B9" s="108" t="s">
        <v>14</v>
      </c>
      <c r="C9" s="108">
        <v>1</v>
      </c>
      <c r="D9" s="117" t="s">
        <v>64</v>
      </c>
      <c r="E9" s="108" t="s">
        <v>65</v>
      </c>
      <c r="F9" s="108">
        <v>1628</v>
      </c>
      <c r="G9" s="108">
        <v>1778</v>
      </c>
      <c r="H9" s="108">
        <v>151.24</v>
      </c>
    </row>
    <row r="10" spans="1:8" ht="15.75" thickBot="1" x14ac:dyDescent="0.3">
      <c r="A10" s="118"/>
      <c r="B10" s="108" t="s">
        <v>14</v>
      </c>
      <c r="C10" s="108">
        <v>2</v>
      </c>
      <c r="D10" s="118"/>
      <c r="E10" s="108" t="s">
        <v>28</v>
      </c>
      <c r="F10" s="108">
        <v>1389</v>
      </c>
      <c r="G10" s="108">
        <v>1488</v>
      </c>
      <c r="H10" s="108">
        <v>129.04</v>
      </c>
    </row>
    <row r="11" spans="1:8" ht="15.75" thickBot="1" x14ac:dyDescent="0.3">
      <c r="A11" s="118"/>
      <c r="B11" s="108" t="s">
        <v>14</v>
      </c>
      <c r="C11" s="108">
        <v>3</v>
      </c>
      <c r="D11" s="120"/>
      <c r="E11" s="108" t="s">
        <v>27</v>
      </c>
      <c r="F11" s="108">
        <v>2793</v>
      </c>
      <c r="G11" s="108">
        <v>3030</v>
      </c>
      <c r="H11" s="108">
        <v>259.48</v>
      </c>
    </row>
    <row r="12" spans="1:8" ht="15.75" thickBot="1" x14ac:dyDescent="0.3">
      <c r="A12" s="118"/>
      <c r="B12" s="108" t="s">
        <v>14</v>
      </c>
      <c r="C12" s="108">
        <v>1</v>
      </c>
      <c r="D12" s="108" t="s">
        <v>66</v>
      </c>
      <c r="E12" s="108" t="s">
        <v>67</v>
      </c>
      <c r="F12" s="108">
        <v>5827</v>
      </c>
      <c r="G12" s="108">
        <v>6618</v>
      </c>
      <c r="H12" s="108">
        <v>541.34</v>
      </c>
    </row>
    <row r="13" spans="1:8" ht="15.75" thickBot="1" x14ac:dyDescent="0.3">
      <c r="A13" s="118"/>
      <c r="B13" s="108" t="s">
        <v>14</v>
      </c>
      <c r="C13" s="108">
        <v>1</v>
      </c>
      <c r="D13" s="108" t="s">
        <v>68</v>
      </c>
      <c r="E13" s="108" t="s">
        <v>67</v>
      </c>
      <c r="F13" s="108">
        <v>5827</v>
      </c>
      <c r="G13" s="108">
        <v>6618</v>
      </c>
      <c r="H13" s="108">
        <v>541.34</v>
      </c>
    </row>
    <row r="14" spans="1:8" ht="15.75" thickBot="1" x14ac:dyDescent="0.3">
      <c r="A14" s="119"/>
      <c r="B14" s="108" t="s">
        <v>14</v>
      </c>
      <c r="C14" s="108">
        <v>1</v>
      </c>
      <c r="D14" s="108" t="s">
        <v>69</v>
      </c>
      <c r="E14" s="108" t="s">
        <v>67</v>
      </c>
      <c r="F14" s="108">
        <v>6390</v>
      </c>
      <c r="G14" s="108">
        <v>9183</v>
      </c>
      <c r="H14" s="108">
        <v>593.65</v>
      </c>
    </row>
    <row r="15" spans="1:8" x14ac:dyDescent="0.25">
      <c r="A15" s="105"/>
    </row>
    <row r="16" spans="1:8" ht="60.75" thickBot="1" x14ac:dyDescent="0.3">
      <c r="A16" s="105" t="s">
        <v>70</v>
      </c>
    </row>
    <row r="17" spans="1:2" ht="15.75" thickBot="1" x14ac:dyDescent="0.3">
      <c r="A17" s="121" t="s">
        <v>71</v>
      </c>
      <c r="B17" s="122"/>
    </row>
    <row r="18" spans="1:2" ht="15.75" thickBot="1" x14ac:dyDescent="0.3">
      <c r="A18" s="109" t="s">
        <v>72</v>
      </c>
      <c r="B18" s="110" t="s">
        <v>27</v>
      </c>
    </row>
    <row r="19" spans="1:2" ht="15.75" thickBot="1" x14ac:dyDescent="0.3">
      <c r="A19" s="109" t="s">
        <v>73</v>
      </c>
      <c r="B19" s="110">
        <v>3030</v>
      </c>
    </row>
    <row r="20" spans="1:2" ht="15.75" thickBot="1" x14ac:dyDescent="0.3">
      <c r="A20" s="109" t="s">
        <v>74</v>
      </c>
      <c r="B20" s="111">
        <v>225674640</v>
      </c>
    </row>
    <row r="21" spans="1:2" ht="15.75" thickBot="1" x14ac:dyDescent="0.3">
      <c r="A21" s="109" t="s">
        <v>75</v>
      </c>
      <c r="B21" s="111">
        <v>13164354</v>
      </c>
    </row>
    <row r="22" spans="1:2" ht="15.75" thickBot="1" x14ac:dyDescent="0.3">
      <c r="A22" s="109" t="s">
        <v>76</v>
      </c>
      <c r="B22" s="111">
        <v>30000</v>
      </c>
    </row>
    <row r="23" spans="1:2" ht="15.75" thickBot="1" x14ac:dyDescent="0.3">
      <c r="A23" s="109" t="s">
        <v>77</v>
      </c>
      <c r="B23" s="111">
        <v>5908500</v>
      </c>
    </row>
    <row r="24" spans="1:2" ht="15.75" thickBot="1" x14ac:dyDescent="0.3">
      <c r="A24" s="109" t="s">
        <v>78</v>
      </c>
      <c r="B24" s="111">
        <v>1515000</v>
      </c>
    </row>
    <row r="25" spans="1:2" ht="15.75" thickBot="1" x14ac:dyDescent="0.3">
      <c r="A25" s="109" t="s">
        <v>79</v>
      </c>
      <c r="B25" s="111">
        <v>306515</v>
      </c>
    </row>
    <row r="26" spans="1:2" ht="15.75" thickBot="1" x14ac:dyDescent="0.3">
      <c r="A26" s="109" t="s">
        <v>80</v>
      </c>
      <c r="B26" s="111">
        <v>3565000</v>
      </c>
    </row>
    <row r="27" spans="1:2" ht="15.75" thickBot="1" x14ac:dyDescent="0.3">
      <c r="A27" s="109" t="s">
        <v>81</v>
      </c>
      <c r="B27" s="111">
        <v>9403580</v>
      </c>
    </row>
    <row r="28" spans="1:2" ht="15.75" thickBot="1" x14ac:dyDescent="0.3">
      <c r="A28" s="109" t="s">
        <v>82</v>
      </c>
      <c r="B28" s="111">
        <v>1241788</v>
      </c>
    </row>
  </sheetData>
  <mergeCells count="4">
    <mergeCell ref="A6:A14"/>
    <mergeCell ref="D6:D8"/>
    <mergeCell ref="D9:D11"/>
    <mergeCell ref="A17:B1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A Wing</vt:lpstr>
      <vt:lpstr>Total</vt:lpstr>
      <vt:lpstr>Rera</vt:lpstr>
      <vt:lpstr>Typical Floor</vt:lpstr>
      <vt:lpstr>IGR</vt:lpstr>
      <vt:lpstr>RR</vt:lpstr>
    </vt:vector>
  </TitlesOfParts>
  <Company>NONE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CHANGE_ME1</dc:creator>
  <cp:lastModifiedBy>Vinita Surve</cp:lastModifiedBy>
  <cp:lastPrinted>2013-08-31T05:30:46Z</cp:lastPrinted>
  <dcterms:created xsi:type="dcterms:W3CDTF">2013-08-30T08:57:19Z</dcterms:created>
  <dcterms:modified xsi:type="dcterms:W3CDTF">2024-08-14T11:20:26Z</dcterms:modified>
</cp:coreProperties>
</file>