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Alaknanda Sharma\"/>
    </mc:Choice>
  </mc:AlternateContent>
  <xr:revisionPtr revIDLastSave="0" documentId="13_ncr:1_{D2B84A23-90F0-4F6F-A89E-6C56F6AA01C4}" xr6:coauthVersionLast="36" xr6:coauthVersionMax="45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F26" i="4" l="1"/>
  <c r="F24" i="4"/>
  <c r="Q9" i="4" l="1"/>
  <c r="U9" i="4" l="1"/>
  <c r="N30" i="4"/>
  <c r="J30" i="4"/>
  <c r="G29" i="4"/>
  <c r="U8" i="4" l="1"/>
  <c r="T8" i="4"/>
  <c r="Q8" i="4"/>
  <c r="S8" i="4"/>
  <c r="U7" i="4"/>
  <c r="T7" i="4"/>
  <c r="Q7" i="4"/>
  <c r="P16" i="4"/>
  <c r="Q16" i="4" s="1"/>
  <c r="P15" i="4"/>
  <c r="Q15" i="4" s="1"/>
  <c r="P14" i="4"/>
  <c r="Q14" i="4" s="1"/>
  <c r="P13" i="4"/>
  <c r="Q13" i="4" s="1"/>
  <c r="P12" i="4"/>
  <c r="Q12" i="4" s="1"/>
  <c r="P11" i="4"/>
  <c r="Q11" i="4" s="1"/>
  <c r="P10" i="4"/>
  <c r="Q10" i="4" s="1"/>
  <c r="P8" i="4"/>
  <c r="P7" i="4"/>
  <c r="P6" i="4"/>
  <c r="P5" i="4"/>
  <c r="P4" i="4"/>
  <c r="P3" i="4"/>
  <c r="P2" i="4"/>
  <c r="F22" i="4"/>
  <c r="G21" i="4"/>
  <c r="G20" i="4"/>
  <c r="F32" i="4"/>
  <c r="B8" i="4" l="1"/>
  <c r="C8" i="4" s="1"/>
  <c r="D8" i="4" s="1"/>
  <c r="J8" i="4"/>
  <c r="I8" i="4"/>
  <c r="E8" i="4"/>
  <c r="A8" i="4"/>
  <c r="B7" i="4"/>
  <c r="C7" i="4" s="1"/>
  <c r="D7" i="4" s="1"/>
  <c r="J7" i="4"/>
  <c r="I7" i="4"/>
  <c r="E7" i="4"/>
  <c r="A7" i="4"/>
  <c r="B6" i="4"/>
  <c r="C6" i="4" s="1"/>
  <c r="J6" i="4"/>
  <c r="I6" i="4"/>
  <c r="E6" i="4"/>
  <c r="A6" i="4"/>
  <c r="B5" i="4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7" i="4" l="1"/>
  <c r="H8" i="4"/>
  <c r="F7" i="4"/>
  <c r="F8" i="4"/>
  <c r="G7" i="4"/>
  <c r="G8" i="4"/>
  <c r="H5" i="4"/>
  <c r="G5" i="4"/>
  <c r="H4" i="4"/>
  <c r="F6" i="4"/>
  <c r="H3" i="4"/>
  <c r="D6" i="4"/>
  <c r="H6" i="4" s="1"/>
  <c r="G6" i="4"/>
  <c r="F3" i="4"/>
  <c r="F4" i="4"/>
  <c r="F5" i="4"/>
  <c r="G3" i="4"/>
  <c r="G4" i="4"/>
  <c r="B12" i="4"/>
  <c r="C12" i="4" s="1"/>
  <c r="D12" i="4" s="1"/>
  <c r="J12" i="4"/>
  <c r="I12" i="4"/>
  <c r="E12" i="4"/>
  <c r="A12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J13" i="4"/>
  <c r="I13" i="4"/>
  <c r="E13" i="4"/>
  <c r="A13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P9" i="4"/>
  <c r="B9" i="4" s="1"/>
  <c r="C9" i="4" s="1"/>
  <c r="J9" i="4"/>
  <c r="I9" i="4"/>
  <c r="E9" i="4"/>
  <c r="A9" i="4"/>
  <c r="B2" i="4"/>
  <c r="C2" i="4" s="1"/>
  <c r="J2" i="4"/>
  <c r="I2" i="4"/>
  <c r="E2" i="4"/>
  <c r="A2" i="4"/>
  <c r="F9" i="4" l="1"/>
  <c r="H15" i="4"/>
  <c r="F13" i="4"/>
  <c r="H14" i="4"/>
  <c r="H12" i="4"/>
  <c r="F12" i="4"/>
  <c r="G12" i="4"/>
  <c r="H16" i="4"/>
  <c r="F14" i="4"/>
  <c r="F15" i="4"/>
  <c r="F16" i="4"/>
  <c r="G14" i="4"/>
  <c r="G15" i="4"/>
  <c r="G16" i="4"/>
  <c r="D10" i="4"/>
  <c r="H10" i="4" s="1"/>
  <c r="G10" i="4"/>
  <c r="F10" i="4"/>
  <c r="D11" i="4"/>
  <c r="H11" i="4" s="1"/>
  <c r="G11" i="4"/>
  <c r="D2" i="4"/>
  <c r="H2" i="4" s="1"/>
  <c r="G2" i="4"/>
  <c r="F11" i="4"/>
  <c r="F2" i="4"/>
  <c r="D9" i="4"/>
  <c r="H9" i="4" s="1"/>
  <c r="G9" i="4"/>
  <c r="D13" i="4"/>
  <c r="H13" i="4" s="1"/>
  <c r="G13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<sst xmlns="http://schemas.openxmlformats.org/spreadsheetml/2006/main" count="33" uniqueCount="29">
  <si>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</si>
  <si>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</si>
  <si>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</si>
  <si>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</si>
  <si>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</si>
  <si>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</si>
  <si>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</si>
  <si>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</si>
  <si>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</si>
  <si>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</si>
  <si>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</si>
  <si>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</si>
  <si>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</si>
  <si>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Approx</t>
  </si>
  <si>
    <t>Flat No. 2201, 22nd Floor, Wing - B, Srishti, Srishti Complex, Sector 2A, Village - Penkarpada, Municipality Ward No. P, Taluka - Thane, District - Thane, Mira Road (East)</t>
  </si>
  <si>
    <t>agreement - 24.07.24</t>
  </si>
  <si>
    <t>av</t>
  </si>
  <si>
    <t>sd</t>
  </si>
  <si>
    <t>rd</t>
  </si>
  <si>
    <t>bv</t>
  </si>
  <si>
    <t>rera ca</t>
  </si>
  <si>
    <t>open bal</t>
  </si>
  <si>
    <t>1 parking</t>
  </si>
  <si>
    <t>rate</t>
  </si>
  <si>
    <t>fmv</t>
  </si>
  <si>
    <t>20.06.24</t>
  </si>
  <si>
    <t>18.12.23</t>
  </si>
  <si>
    <t>loan</t>
  </si>
  <si>
    <t>car park - cost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</si>
</sst>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0" fillId="3" borderId="0" xfId="0" applyFill="1"/>
    <xf numFmtId="0" fontId="1" fillId="3" borderId="0" xfId="0" applyFont="1" applyFill="1"/>
    <xf numFmtId="0" fontId="0" fillId="2" borderId="0" xfId="0" applyFill="1" applyAlignment="1">
      <alignment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19</xdr:col>
      <xdr:colOff>420350</xdr:colOff>
      <xdr:row>57</xdr:row>
      <xdr:rowOff>77450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7D4901-0F5A-4115-B975-0CFF4FD3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714500"/>
          <a:ext cx="8954750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467981</xdr:colOff>
      <xdr:row>46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2FE18-E6B1-464B-8DFD-E0D33949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9002381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57150</xdr:rowOff>
    </xdr:from>
    <xdr:to>
      <xdr:col>14</xdr:col>
      <xdr:colOff>401297</xdr:colOff>
      <xdr:row>61</xdr:row>
      <xdr:rowOff>20241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C19D54-906F-442C-9A7D-9F9FB2636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05150"/>
          <a:ext cx="8935697" cy="8535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49</xdr:row>
      <xdr:rowOff>29809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555FAD-C69A-4E44-925A-C39EFAB61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52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3F7485-6D49-4D61-B7D9-F9568822F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8C465F-B23A-4434-9B1F-EC2B0E97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044D7D-8186-4FE5-B074-DE3CAB1F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8"/>
  <sheetViews>
    <sheetView tabSelected="1" zoomScaleNormal="100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0" max="20" width="13.42578125" bestFit="1" customWidth="1"/>
    <col min="21" max="21" width="16.28515625" customWidth="1"/>
    <col min="22" max="22" width="12" customWidth="1"/>
  </cols>
  <sheetData>
    <row r="1" spans="1:22" s="1" customFormat="1" ht="60" x14ac:dyDescent="0.25">
      <c r="A1" s="2" t="s">
        <v>0</v>
      </c>
      <c r="B1" s="2" t="s">
        <v>6</v>
      </c>
      <c r="C1" s="2" t="s">
        <v>9</v>
      </c>
      <c r="D1" s="6" t="s">
        <v>10</v>
      </c>
      <c r="E1" s="6" t="s">
        <v>1</v>
      </c>
      <c r="F1" s="6" t="s">
        <v>8</v>
      </c>
      <c r="G1" s="6" t="s">
        <v>11</v>
      </c>
      <c r="H1" s="6" t="s">
        <v>12</v>
      </c>
      <c r="I1" s="6" t="s">
        <v>2</v>
      </c>
      <c r="J1" s="6" t="s">
        <v>3</v>
      </c>
      <c r="K1" s="17"/>
      <c r="L1" s="17"/>
      <c r="M1" s="17"/>
      <c r="N1" s="17" t="s">
        <v>7</v>
      </c>
      <c r="O1" s="17" t="s">
        <v>4</v>
      </c>
      <c r="P1" s="17" t="s">
        <v>5</v>
      </c>
      <c r="Q1" s="17" t="s">
        <v>6</v>
      </c>
      <c r="R1" s="17" t="s">
        <v>1</v>
      </c>
      <c r="S1" s="17" t="s">
        <v>3</v>
      </c>
      <c r="T1" s="17"/>
    </row>
    <row r="2" spans="1:22" s="15" customFormat="1" x14ac:dyDescent="0.25">
      <c r="A2" s="16">
        <f t="shared" ref="A2:A13" si="0">N2</f>
        <v>0</v>
      </c>
      <c r="B2" s="16">
        <f t="shared" ref="B2:B13" si="1">Q2</f>
        <v>700</v>
      </c>
      <c r="C2" s="16">
        <f>B2*1.2</f>
        <v>840</v>
      </c>
      <c r="D2" s="7">
        <f t="shared" ref="D2:D13" si="2">C2*1.2</f>
        <v>1008</v>
      </c>
      <c r="E2" s="18">
        <f t="shared" ref="E2:E13" si="3">R2</f>
        <v>12500000</v>
      </c>
      <c r="F2" s="7">
        <f t="shared" ref="F2:F13" si="4">ROUND((E2/B2),0)</f>
        <v>17857</v>
      </c>
      <c r="G2" s="7">
        <f t="shared" ref="G2:G13" si="5">ROUND((E2/C2),0)</f>
        <v>14881</v>
      </c>
      <c r="H2" s="7">
        <f t="shared" ref="H2:H13" si="6">ROUND((E2/D2),0)</f>
        <v>12401</v>
      </c>
      <c r="I2" s="7" t="e">
        <f>#REF!</f>
        <v>#REF!</v>
      </c>
      <c r="J2" s="7">
        <f t="shared" ref="J2:J13" si="7">S2</f>
        <v>0</v>
      </c>
      <c r="K2" s="19"/>
      <c r="L2" s="19"/>
      <c r="M2" s="19"/>
      <c r="N2" s="19"/>
      <c r="O2" s="19">
        <v>0</v>
      </c>
      <c r="P2" s="19">
        <f t="shared" ref="P2:P8" si="8">O2/1.2</f>
        <v>0</v>
      </c>
      <c r="Q2" s="19">
        <v>700</v>
      </c>
      <c r="R2" s="20">
        <v>12500000</v>
      </c>
      <c r="S2" s="19"/>
      <c r="T2" s="19"/>
    </row>
    <row r="3" spans="1:22" x14ac:dyDescent="0.25">
      <c r="A3" s="3">
        <f t="shared" ref="A3:A8" si="9">N3</f>
        <v>0</v>
      </c>
      <c r="B3" s="3">
        <f t="shared" ref="B3:B8" si="10">Q3</f>
        <v>663</v>
      </c>
      <c r="C3" s="3">
        <f t="shared" ref="C3:C8" si="11">B3*1.2</f>
        <v>795.6</v>
      </c>
      <c r="D3" s="7">
        <f t="shared" ref="D3:D8" si="12">C3*1.2</f>
        <v>954.72</v>
      </c>
      <c r="E3" s="18">
        <f t="shared" ref="E3:E8" si="13">R3</f>
        <v>11900000</v>
      </c>
      <c r="F3" s="7">
        <f t="shared" ref="F3:F8" si="14">ROUND((E3/B3),0)</f>
        <v>17949</v>
      </c>
      <c r="G3" s="7">
        <f t="shared" ref="G3:G8" si="15">ROUND((E3/C3),0)</f>
        <v>14957</v>
      </c>
      <c r="H3" s="7">
        <f t="shared" ref="H3:H8" si="16">ROUND((E3/D3),0)</f>
        <v>12464</v>
      </c>
      <c r="I3" s="7" t="e">
        <f>#REF!</f>
        <v>#REF!</v>
      </c>
      <c r="J3" s="7">
        <f t="shared" ref="J3:J8" si="17">S3</f>
        <v>0</v>
      </c>
      <c r="K3" s="19"/>
      <c r="L3" s="19"/>
      <c r="M3" s="19"/>
      <c r="N3" s="19"/>
      <c r="O3" s="19">
        <v>0</v>
      </c>
      <c r="P3" s="19">
        <f t="shared" si="8"/>
        <v>0</v>
      </c>
      <c r="Q3" s="19">
        <v>663</v>
      </c>
      <c r="R3" s="20">
        <v>11900000</v>
      </c>
      <c r="S3" s="19"/>
      <c r="T3" s="19"/>
    </row>
    <row r="4" spans="1:22" x14ac:dyDescent="0.25">
      <c r="A4" s="3">
        <f t="shared" si="9"/>
        <v>0</v>
      </c>
      <c r="B4" s="3">
        <f t="shared" si="10"/>
        <v>620</v>
      </c>
      <c r="C4" s="3">
        <f t="shared" si="11"/>
        <v>744</v>
      </c>
      <c r="D4" s="7">
        <f t="shared" si="12"/>
        <v>892.8</v>
      </c>
      <c r="E4" s="18">
        <f t="shared" si="13"/>
        <v>11500000</v>
      </c>
      <c r="F4" s="7">
        <f t="shared" si="14"/>
        <v>18548</v>
      </c>
      <c r="G4" s="7">
        <f t="shared" si="15"/>
        <v>15457</v>
      </c>
      <c r="H4" s="7">
        <f t="shared" si="16"/>
        <v>12881</v>
      </c>
      <c r="I4" s="7" t="e">
        <f>#REF!</f>
        <v>#REF!</v>
      </c>
      <c r="J4" s="7">
        <f t="shared" si="17"/>
        <v>0</v>
      </c>
      <c r="K4" s="19"/>
      <c r="L4" s="19"/>
      <c r="M4" s="19"/>
      <c r="N4" s="19"/>
      <c r="O4" s="19">
        <v>0</v>
      </c>
      <c r="P4" s="19">
        <f t="shared" si="8"/>
        <v>0</v>
      </c>
      <c r="Q4" s="19">
        <v>620</v>
      </c>
      <c r="R4" s="20">
        <v>11500000</v>
      </c>
      <c r="S4" s="19"/>
      <c r="T4" s="19"/>
    </row>
    <row r="5" spans="1:22" x14ac:dyDescent="0.25">
      <c r="A5" s="3">
        <f t="shared" si="9"/>
        <v>0</v>
      </c>
      <c r="B5" s="3">
        <f t="shared" si="10"/>
        <v>645</v>
      </c>
      <c r="C5" s="3">
        <f t="shared" si="11"/>
        <v>774</v>
      </c>
      <c r="D5" s="7">
        <f t="shared" si="12"/>
        <v>928.8</v>
      </c>
      <c r="E5" s="18">
        <f t="shared" si="13"/>
        <v>11900000</v>
      </c>
      <c r="F5" s="16">
        <f t="shared" si="14"/>
        <v>18450</v>
      </c>
      <c r="G5" s="7">
        <f t="shared" si="15"/>
        <v>15375</v>
      </c>
      <c r="H5" s="7">
        <f t="shared" si="16"/>
        <v>12812</v>
      </c>
      <c r="I5" s="7" t="e">
        <f>#REF!</f>
        <v>#REF!</v>
      </c>
      <c r="J5" s="7">
        <f t="shared" si="17"/>
        <v>0</v>
      </c>
      <c r="K5" s="19"/>
      <c r="L5" s="19"/>
      <c r="M5" s="19"/>
      <c r="N5" s="19"/>
      <c r="O5" s="19">
        <v>0</v>
      </c>
      <c r="P5" s="19">
        <f t="shared" si="8"/>
        <v>0</v>
      </c>
      <c r="Q5" s="19">
        <v>645</v>
      </c>
      <c r="R5" s="20">
        <v>11900000</v>
      </c>
      <c r="S5" s="19"/>
      <c r="T5" s="19"/>
    </row>
    <row r="6" spans="1:22" x14ac:dyDescent="0.25">
      <c r="A6" s="3">
        <f t="shared" si="9"/>
        <v>0</v>
      </c>
      <c r="B6" s="3">
        <f t="shared" si="10"/>
        <v>645</v>
      </c>
      <c r="C6" s="3">
        <f t="shared" si="11"/>
        <v>774</v>
      </c>
      <c r="D6" s="7">
        <f t="shared" si="12"/>
        <v>928.8</v>
      </c>
      <c r="E6" s="18">
        <f t="shared" si="13"/>
        <v>12500000</v>
      </c>
      <c r="F6" s="16">
        <f t="shared" si="14"/>
        <v>19380</v>
      </c>
      <c r="G6" s="7">
        <f t="shared" si="15"/>
        <v>16150</v>
      </c>
      <c r="H6" s="7">
        <f t="shared" si="16"/>
        <v>13458</v>
      </c>
      <c r="I6" s="7" t="e">
        <f>#REF!</f>
        <v>#REF!</v>
      </c>
      <c r="J6" s="7">
        <f t="shared" si="17"/>
        <v>0</v>
      </c>
      <c r="K6" s="19"/>
      <c r="L6" s="19"/>
      <c r="M6" s="19"/>
      <c r="N6" s="19"/>
      <c r="O6" s="19">
        <v>0</v>
      </c>
      <c r="P6" s="19">
        <f t="shared" si="8"/>
        <v>0</v>
      </c>
      <c r="Q6" s="19">
        <v>645</v>
      </c>
      <c r="R6" s="20">
        <v>12500000</v>
      </c>
      <c r="S6" s="19"/>
      <c r="T6" s="19"/>
    </row>
    <row r="7" spans="1:22" x14ac:dyDescent="0.25">
      <c r="A7" s="3">
        <f t="shared" si="9"/>
        <v>0</v>
      </c>
      <c r="B7" s="3">
        <f t="shared" si="10"/>
        <v>575.33579999999995</v>
      </c>
      <c r="C7" s="3">
        <f t="shared" si="11"/>
        <v>690.40295999999989</v>
      </c>
      <c r="D7" s="7">
        <f t="shared" si="12"/>
        <v>828.4835519999998</v>
      </c>
      <c r="E7" s="18">
        <f t="shared" si="13"/>
        <v>9033825</v>
      </c>
      <c r="F7" s="7">
        <f t="shared" si="14"/>
        <v>15702</v>
      </c>
      <c r="G7" s="7">
        <f t="shared" si="15"/>
        <v>13085</v>
      </c>
      <c r="H7" s="7">
        <f t="shared" si="16"/>
        <v>10904</v>
      </c>
      <c r="I7" s="7" t="e">
        <f>#REF!</f>
        <v>#REF!</v>
      </c>
      <c r="J7" s="7" t="str">
        <f t="shared" si="17"/>
        <v>20.06.24</v>
      </c>
      <c r="K7" s="19"/>
      <c r="L7" s="19"/>
      <c r="M7" s="19"/>
      <c r="N7" s="19"/>
      <c r="O7" s="19">
        <v>0</v>
      </c>
      <c r="P7" s="19">
        <f t="shared" si="8"/>
        <v>0</v>
      </c>
      <c r="Q7" s="19">
        <f>53.45*10.764</f>
        <v>575.33579999999995</v>
      </c>
      <c r="R7" s="20">
        <v>9033825</v>
      </c>
      <c r="S7" s="19" t="s">
        <v>25</v>
      </c>
      <c r="T7" s="20">
        <f>R7+632500+30000</f>
        <v>9696325</v>
      </c>
      <c r="U7">
        <f>T7/Q7</f>
        <v>16853.331567408113</v>
      </c>
    </row>
    <row r="8" spans="1:22" x14ac:dyDescent="0.25">
      <c r="A8" s="3">
        <f t="shared" si="9"/>
        <v>0</v>
      </c>
      <c r="B8" s="3">
        <f t="shared" si="10"/>
        <v>651.97547999999995</v>
      </c>
      <c r="C8" s="3">
        <f t="shared" si="11"/>
        <v>782.37057599999991</v>
      </c>
      <c r="D8" s="7">
        <f t="shared" si="12"/>
        <v>938.84469119999983</v>
      </c>
      <c r="E8" s="18">
        <f t="shared" si="13"/>
        <v>10794060</v>
      </c>
      <c r="F8" s="16">
        <f t="shared" si="14"/>
        <v>16556</v>
      </c>
      <c r="G8" s="7">
        <f t="shared" si="15"/>
        <v>13797</v>
      </c>
      <c r="H8" s="7">
        <f t="shared" si="16"/>
        <v>11497</v>
      </c>
      <c r="I8" s="7" t="e">
        <f>#REF!</f>
        <v>#REF!</v>
      </c>
      <c r="J8" s="7">
        <f t="shared" si="17"/>
        <v>60.57</v>
      </c>
      <c r="K8" s="19"/>
      <c r="L8" s="19"/>
      <c r="M8" s="19"/>
      <c r="N8" s="19"/>
      <c r="O8" s="19">
        <v>0</v>
      </c>
      <c r="P8" s="19">
        <f t="shared" si="8"/>
        <v>0</v>
      </c>
      <c r="Q8" s="19">
        <f>S8*10.764</f>
        <v>651.97547999999995</v>
      </c>
      <c r="R8" s="20">
        <v>10794060</v>
      </c>
      <c r="S8" s="19">
        <f>58.34+2.23</f>
        <v>60.57</v>
      </c>
      <c r="T8" s="20">
        <f>R8+756000+30000</f>
        <v>11580060</v>
      </c>
      <c r="U8">
        <f>T8/Q8</f>
        <v>17761.496183874893</v>
      </c>
      <c r="V8" t="s">
        <v>26</v>
      </c>
    </row>
    <row r="9" spans="1:22" x14ac:dyDescent="0.25">
      <c r="A9" s="3">
        <f t="shared" si="0"/>
        <v>0</v>
      </c>
      <c r="B9" s="3">
        <f t="shared" si="1"/>
        <v>0</v>
      </c>
      <c r="C9" s="3">
        <f t="shared" ref="C9:C13" si="18">B9*1.2</f>
        <v>0</v>
      </c>
      <c r="D9" s="7">
        <f t="shared" si="2"/>
        <v>0</v>
      </c>
      <c r="E9" s="18">
        <f t="shared" si="3"/>
        <v>0</v>
      </c>
      <c r="F9" s="7" t="e">
        <f t="shared" si="4"/>
        <v>#DIV/0!</v>
      </c>
      <c r="G9" s="7" t="e">
        <f t="shared" si="5"/>
        <v>#DIV/0!</v>
      </c>
      <c r="H9" s="7" t="e">
        <f t="shared" si="6"/>
        <v>#DIV/0!</v>
      </c>
      <c r="I9" s="7" t="e">
        <f>#REF!</f>
        <v>#REF!</v>
      </c>
      <c r="J9" s="7">
        <f t="shared" si="7"/>
        <v>0</v>
      </c>
      <c r="K9" s="19"/>
      <c r="L9" s="19"/>
      <c r="M9" s="19"/>
      <c r="N9" s="19"/>
      <c r="O9" s="19">
        <v>0</v>
      </c>
      <c r="P9" s="19">
        <f t="shared" ref="P9:Q9" si="19">O9/1.2</f>
        <v>0</v>
      </c>
      <c r="Q9" s="19">
        <f t="shared" si="19"/>
        <v>0</v>
      </c>
      <c r="R9" s="20">
        <v>0</v>
      </c>
      <c r="S9" s="19"/>
      <c r="T9" s="19"/>
      <c r="U9">
        <f>U8*1.1</f>
        <v>19537.645802262385</v>
      </c>
    </row>
    <row r="10" spans="1:22" x14ac:dyDescent="0.25">
      <c r="A10" s="3">
        <f t="shared" si="0"/>
        <v>0</v>
      </c>
      <c r="B10" s="3">
        <f t="shared" si="1"/>
        <v>0</v>
      </c>
      <c r="C10" s="3">
        <f t="shared" si="18"/>
        <v>0</v>
      </c>
      <c r="D10" s="7">
        <f t="shared" si="2"/>
        <v>0</v>
      </c>
      <c r="E10" s="18">
        <f t="shared" si="3"/>
        <v>0</v>
      </c>
      <c r="F10" s="7" t="e">
        <f t="shared" si="4"/>
        <v>#DIV/0!</v>
      </c>
      <c r="G10" s="7" t="e">
        <f t="shared" si="5"/>
        <v>#DIV/0!</v>
      </c>
      <c r="H10" s="7" t="e">
        <f t="shared" si="6"/>
        <v>#DIV/0!</v>
      </c>
      <c r="I10" s="7" t="e">
        <f>#REF!</f>
        <v>#REF!</v>
      </c>
      <c r="J10" s="7">
        <f t="shared" si="7"/>
        <v>0</v>
      </c>
      <c r="K10" s="19"/>
      <c r="L10" s="19"/>
      <c r="M10" s="19"/>
      <c r="N10" s="19"/>
      <c r="O10" s="19">
        <v>0</v>
      </c>
      <c r="P10" s="19">
        <f t="shared" ref="P10:P16" si="20">O10/1.2</f>
        <v>0</v>
      </c>
      <c r="Q10" s="19">
        <f t="shared" ref="Q10:Q16" si="21">P10/1.2</f>
        <v>0</v>
      </c>
      <c r="R10" s="20">
        <v>0</v>
      </c>
      <c r="S10" s="19"/>
      <c r="T10" s="19"/>
    </row>
    <row r="11" spans="1:22" x14ac:dyDescent="0.25">
      <c r="A11" s="3">
        <f t="shared" si="0"/>
        <v>0</v>
      </c>
      <c r="B11" s="3">
        <f t="shared" si="1"/>
        <v>0</v>
      </c>
      <c r="C11" s="3">
        <f t="shared" si="18"/>
        <v>0</v>
      </c>
      <c r="D11" s="7">
        <f t="shared" si="2"/>
        <v>0</v>
      </c>
      <c r="E11" s="18">
        <f t="shared" si="3"/>
        <v>0</v>
      </c>
      <c r="F11" s="7" t="e">
        <f t="shared" si="4"/>
        <v>#DIV/0!</v>
      </c>
      <c r="G11" s="7" t="e">
        <f t="shared" si="5"/>
        <v>#DIV/0!</v>
      </c>
      <c r="H11" s="7" t="e">
        <f t="shared" si="6"/>
        <v>#DIV/0!</v>
      </c>
      <c r="I11" s="7" t="e">
        <f>#REF!</f>
        <v>#REF!</v>
      </c>
      <c r="J11" s="7">
        <f t="shared" si="7"/>
        <v>0</v>
      </c>
      <c r="K11" s="19"/>
      <c r="L11" s="19"/>
      <c r="M11" s="19"/>
      <c r="N11" s="19"/>
      <c r="O11" s="19">
        <v>0</v>
      </c>
      <c r="P11" s="19">
        <f t="shared" si="20"/>
        <v>0</v>
      </c>
      <c r="Q11" s="19">
        <f t="shared" si="21"/>
        <v>0</v>
      </c>
      <c r="R11" s="20">
        <v>0</v>
      </c>
      <c r="S11" s="19"/>
      <c r="T11" s="19"/>
    </row>
    <row r="12" spans="1:22" x14ac:dyDescent="0.25">
      <c r="A12" s="3">
        <f t="shared" ref="A12" si="22">N12</f>
        <v>0</v>
      </c>
      <c r="B12" s="3">
        <f t="shared" ref="B12" si="23">Q12</f>
        <v>0</v>
      </c>
      <c r="C12" s="3">
        <f t="shared" ref="C12" si="24">B12*1.2</f>
        <v>0</v>
      </c>
      <c r="D12" s="7">
        <f t="shared" ref="D12" si="25">C12*1.2</f>
        <v>0</v>
      </c>
      <c r="E12" s="18">
        <f t="shared" ref="E12" si="26">R12</f>
        <v>0</v>
      </c>
      <c r="F12" s="7" t="e">
        <f t="shared" ref="F12" si="27">ROUND((E12/B12),0)</f>
        <v>#DIV/0!</v>
      </c>
      <c r="G12" s="7" t="e">
        <f t="shared" ref="G12" si="28">ROUND((E12/C12),0)</f>
        <v>#DIV/0!</v>
      </c>
      <c r="H12" s="7" t="e">
        <f t="shared" ref="H12" si="29">ROUND((E12/D12),0)</f>
        <v>#DIV/0!</v>
      </c>
      <c r="I12" s="7" t="e">
        <f>#REF!</f>
        <v>#REF!</v>
      </c>
      <c r="J12" s="7">
        <f t="shared" ref="J12" si="30">S12</f>
        <v>0</v>
      </c>
      <c r="K12" s="19"/>
      <c r="L12" s="19"/>
      <c r="M12" s="19"/>
      <c r="N12" s="19"/>
      <c r="O12" s="19">
        <v>0</v>
      </c>
      <c r="P12" s="19">
        <f t="shared" si="20"/>
        <v>0</v>
      </c>
      <c r="Q12" s="19">
        <f t="shared" si="21"/>
        <v>0</v>
      </c>
      <c r="R12" s="20">
        <v>0</v>
      </c>
      <c r="S12" s="19"/>
      <c r="T12" s="19"/>
    </row>
    <row r="13" spans="1:22" x14ac:dyDescent="0.25">
      <c r="A13" s="3">
        <f t="shared" si="0"/>
        <v>0</v>
      </c>
      <c r="B13" s="3">
        <f t="shared" si="1"/>
        <v>0</v>
      </c>
      <c r="C13" s="3">
        <f t="shared" si="18"/>
        <v>0</v>
      </c>
      <c r="D13" s="7">
        <f t="shared" si="2"/>
        <v>0</v>
      </c>
      <c r="E13" s="18">
        <f t="shared" si="3"/>
        <v>0</v>
      </c>
      <c r="F13" s="7" t="e">
        <f t="shared" si="4"/>
        <v>#DIV/0!</v>
      </c>
      <c r="G13" s="7" t="e">
        <f t="shared" si="5"/>
        <v>#DIV/0!</v>
      </c>
      <c r="H13" s="7" t="e">
        <f t="shared" si="6"/>
        <v>#DIV/0!</v>
      </c>
      <c r="I13" s="7" t="e">
        <f>#REF!</f>
        <v>#REF!</v>
      </c>
      <c r="J13" s="7">
        <f t="shared" si="7"/>
        <v>0</v>
      </c>
      <c r="K13" s="19"/>
      <c r="L13" s="19"/>
      <c r="M13" s="19"/>
      <c r="N13" s="19"/>
      <c r="O13" s="19">
        <v>0</v>
      </c>
      <c r="P13" s="19">
        <f t="shared" si="20"/>
        <v>0</v>
      </c>
      <c r="Q13" s="19">
        <f t="shared" si="21"/>
        <v>0</v>
      </c>
      <c r="R13" s="20">
        <v>0</v>
      </c>
      <c r="S13" s="19"/>
      <c r="T13" s="19"/>
    </row>
    <row r="14" spans="1:22" x14ac:dyDescent="0.25">
      <c r="A14" s="3">
        <f t="shared" ref="A14:A16" si="31">N14</f>
        <v>0</v>
      </c>
      <c r="B14" s="3">
        <f t="shared" ref="B14:B16" si="32">Q14</f>
        <v>0</v>
      </c>
      <c r="C14" s="3">
        <f t="shared" ref="C14:C16" si="33">B14*1.2</f>
        <v>0</v>
      </c>
      <c r="D14" s="7">
        <f t="shared" ref="D14:D16" si="34">C14*1.2</f>
        <v>0</v>
      </c>
      <c r="E14" s="18">
        <f t="shared" ref="E14:E16" si="35">R14</f>
        <v>0</v>
      </c>
      <c r="F14" s="7" t="e">
        <f t="shared" ref="F14:F16" si="36">ROUND((E14/B14),0)</f>
        <v>#DIV/0!</v>
      </c>
      <c r="G14" s="7" t="e">
        <f t="shared" ref="G14:G16" si="37">ROUND((E14/C14),0)</f>
        <v>#DIV/0!</v>
      </c>
      <c r="H14" s="7" t="e">
        <f t="shared" ref="H14:H16" si="38">ROUND((E14/D14),0)</f>
        <v>#DIV/0!</v>
      </c>
      <c r="I14" s="7" t="e">
        <f>#REF!</f>
        <v>#REF!</v>
      </c>
      <c r="J14" s="7">
        <f t="shared" ref="J14:J16" si="39">S14</f>
        <v>0</v>
      </c>
      <c r="K14" s="19"/>
      <c r="L14" s="19"/>
      <c r="M14" s="19"/>
      <c r="N14" s="19"/>
      <c r="O14" s="19">
        <v>0</v>
      </c>
      <c r="P14" s="19">
        <f t="shared" si="20"/>
        <v>0</v>
      </c>
      <c r="Q14" s="19">
        <f t="shared" si="21"/>
        <v>0</v>
      </c>
      <c r="R14" s="20">
        <v>0</v>
      </c>
      <c r="S14" s="19"/>
      <c r="T14" s="19"/>
    </row>
    <row r="15" spans="1:22" x14ac:dyDescent="0.25">
      <c r="A15" s="3">
        <f t="shared" si="31"/>
        <v>0</v>
      </c>
      <c r="B15" s="3">
        <f t="shared" si="32"/>
        <v>0</v>
      </c>
      <c r="C15" s="3">
        <f t="shared" si="33"/>
        <v>0</v>
      </c>
      <c r="D15" s="7">
        <f t="shared" si="34"/>
        <v>0</v>
      </c>
      <c r="E15" s="18">
        <f t="shared" si="35"/>
        <v>0</v>
      </c>
      <c r="F15" s="7" t="e">
        <f t="shared" si="36"/>
        <v>#DIV/0!</v>
      </c>
      <c r="G15" s="7" t="e">
        <f t="shared" si="37"/>
        <v>#DIV/0!</v>
      </c>
      <c r="H15" s="7" t="e">
        <f t="shared" si="38"/>
        <v>#DIV/0!</v>
      </c>
      <c r="I15" s="7" t="e">
        <f>#REF!</f>
        <v>#REF!</v>
      </c>
      <c r="J15" s="7">
        <f t="shared" si="39"/>
        <v>0</v>
      </c>
      <c r="K15" s="19"/>
      <c r="L15" s="19"/>
      <c r="M15" s="19"/>
      <c r="N15" s="19"/>
      <c r="O15" s="19">
        <v>0</v>
      </c>
      <c r="P15" s="19">
        <f t="shared" si="20"/>
        <v>0</v>
      </c>
      <c r="Q15" s="19">
        <f t="shared" si="21"/>
        <v>0</v>
      </c>
      <c r="R15" s="20">
        <v>0</v>
      </c>
      <c r="S15" s="19"/>
      <c r="T15" s="19"/>
    </row>
    <row r="16" spans="1:22" x14ac:dyDescent="0.25">
      <c r="A16" s="3">
        <f t="shared" si="31"/>
        <v>0</v>
      </c>
      <c r="B16" s="3">
        <f t="shared" si="32"/>
        <v>0</v>
      </c>
      <c r="C16" s="3">
        <f t="shared" si="33"/>
        <v>0</v>
      </c>
      <c r="D16" s="7">
        <f t="shared" si="34"/>
        <v>0</v>
      </c>
      <c r="E16" s="18">
        <f t="shared" si="35"/>
        <v>0</v>
      </c>
      <c r="F16" s="7" t="e">
        <f t="shared" si="36"/>
        <v>#DIV/0!</v>
      </c>
      <c r="G16" s="7" t="e">
        <f t="shared" si="37"/>
        <v>#DIV/0!</v>
      </c>
      <c r="H16" s="7" t="e">
        <f t="shared" si="38"/>
        <v>#DIV/0!</v>
      </c>
      <c r="I16" s="7" t="e">
        <f>#REF!</f>
        <v>#REF!</v>
      </c>
      <c r="J16" s="7">
        <f t="shared" si="39"/>
        <v>0</v>
      </c>
      <c r="K16" s="19"/>
      <c r="L16" s="19"/>
      <c r="M16" s="19"/>
      <c r="N16" s="19"/>
      <c r="O16" s="19">
        <v>0</v>
      </c>
      <c r="P16" s="19">
        <f t="shared" si="20"/>
        <v>0</v>
      </c>
      <c r="Q16" s="19">
        <f t="shared" si="21"/>
        <v>0</v>
      </c>
      <c r="R16" s="20">
        <v>0</v>
      </c>
      <c r="S16" s="19"/>
      <c r="T16" s="19"/>
    </row>
    <row r="18" spans="5:21" ht="38.25" customHeight="1" x14ac:dyDescent="0.25">
      <c r="S18" s="8"/>
      <c r="T18" s="8"/>
    </row>
    <row r="19" spans="5:21" x14ac:dyDescent="0.25">
      <c r="E19" t="s">
        <v>14</v>
      </c>
      <c r="S19" s="8"/>
      <c r="T19" s="8"/>
    </row>
    <row r="20" spans="5:21" x14ac:dyDescent="0.25">
      <c r="E20" t="s">
        <v>20</v>
      </c>
      <c r="F20" s="5">
        <v>628</v>
      </c>
      <c r="G20" s="4">
        <f>58.36*10.764</f>
        <v>628.18703999999991</v>
      </c>
      <c r="H20" s="4"/>
      <c r="S20" s="8"/>
      <c r="T20" s="8"/>
    </row>
    <row r="21" spans="5:21" x14ac:dyDescent="0.25">
      <c r="E21" t="s">
        <v>21</v>
      </c>
      <c r="F21" s="5">
        <v>22</v>
      </c>
      <c r="G21">
        <f>2.06*10.764</f>
        <v>22.173839999999998</v>
      </c>
      <c r="H21" t="s">
        <v>22</v>
      </c>
      <c r="S21" s="8"/>
      <c r="T21" s="8"/>
    </row>
    <row r="22" spans="5:21" x14ac:dyDescent="0.25">
      <c r="F22" s="5">
        <f>F21+F20</f>
        <v>650</v>
      </c>
      <c r="S22" s="8"/>
      <c r="T22" s="8"/>
      <c r="U22" t="s">
        <v>13</v>
      </c>
    </row>
    <row r="23" spans="5:21" x14ac:dyDescent="0.25">
      <c r="E23" t="s">
        <v>23</v>
      </c>
      <c r="F23" s="5">
        <v>19500</v>
      </c>
      <c r="S23" s="8"/>
      <c r="T23" s="8"/>
    </row>
    <row r="24" spans="5:21" x14ac:dyDescent="0.25">
      <c r="E24" t="s">
        <v>24</v>
      </c>
      <c r="F24" s="5">
        <f>F23*F22</f>
        <v>12675000</v>
      </c>
      <c r="S24" s="8"/>
      <c r="T24" s="8"/>
    </row>
    <row r="25" spans="5:21" x14ac:dyDescent="0.25">
      <c r="E25" t="s">
        <v>28</v>
      </c>
      <c r="F25" s="5">
        <v>800000</v>
      </c>
      <c r="S25" s="8"/>
      <c r="T25" s="8"/>
    </row>
    <row r="26" spans="5:21" ht="18" customHeight="1" x14ac:dyDescent="0.25">
      <c r="E26" t="s">
        <v>24</v>
      </c>
      <c r="F26" s="5">
        <f>F25+F24</f>
        <v>13475000</v>
      </c>
      <c r="P26" s="21"/>
      <c r="Q26" s="21"/>
      <c r="R26" s="21"/>
      <c r="S26" s="21"/>
      <c r="T26" s="22"/>
    </row>
    <row r="28" spans="5:21" x14ac:dyDescent="0.25">
      <c r="E28" t="s">
        <v>15</v>
      </c>
      <c r="P28" s="12"/>
      <c r="Q28" s="12"/>
      <c r="R28" s="12"/>
      <c r="S28" s="12"/>
      <c r="T28" s="10"/>
    </row>
    <row r="29" spans="5:21" x14ac:dyDescent="0.25">
      <c r="E29" t="s">
        <v>16</v>
      </c>
      <c r="F29" s="5">
        <v>11376494</v>
      </c>
      <c r="G29">
        <f>F29*1.2</f>
        <v>13651792.799999999</v>
      </c>
      <c r="R29" s="13"/>
      <c r="S29" s="13"/>
    </row>
    <row r="30" spans="5:21" x14ac:dyDescent="0.25">
      <c r="E30" t="s">
        <v>17</v>
      </c>
      <c r="F30" s="5">
        <v>683000</v>
      </c>
      <c r="I30">
        <v>1.52</v>
      </c>
      <c r="J30">
        <f>I30*95%</f>
        <v>1.444</v>
      </c>
      <c r="N30">
        <f>J30*75%</f>
        <v>1.083</v>
      </c>
      <c r="P30" s="15"/>
      <c r="R30" s="4"/>
      <c r="S30" s="14"/>
    </row>
    <row r="31" spans="5:21" x14ac:dyDescent="0.25">
      <c r="E31" t="s">
        <v>18</v>
      </c>
      <c r="F31" s="5">
        <v>30000</v>
      </c>
      <c r="I31" t="s">
        <v>27</v>
      </c>
      <c r="J31">
        <v>1.07</v>
      </c>
      <c r="R31" s="4"/>
      <c r="S31" s="14"/>
    </row>
    <row r="32" spans="5:21" x14ac:dyDescent="0.25">
      <c r="E32" t="s">
        <v>19</v>
      </c>
      <c r="F32" s="5">
        <f>SUM(F29:F31)</f>
        <v>12089494</v>
      </c>
      <c r="R32" s="4"/>
      <c r="S32" s="14"/>
    </row>
    <row r="33" spans="15:20" x14ac:dyDescent="0.25">
      <c r="S33" s="8"/>
      <c r="T33" s="8"/>
    </row>
    <row r="34" spans="15:20" x14ac:dyDescent="0.25">
      <c r="S34" s="8"/>
      <c r="T34" s="8"/>
    </row>
    <row r="35" spans="15:20" x14ac:dyDescent="0.25">
      <c r="P35" s="11"/>
      <c r="S35" s="8"/>
      <c r="T35" s="9"/>
    </row>
    <row r="36" spans="15:20" x14ac:dyDescent="0.25">
      <c r="S36" s="9"/>
      <c r="T36" s="8"/>
    </row>
    <row r="37" spans="15:20" x14ac:dyDescent="0.25">
      <c r="S37" s="8"/>
      <c r="T37" s="8"/>
    </row>
    <row r="38" spans="15:20" x14ac:dyDescent="0.25">
      <c r="O38" s="8"/>
      <c r="P38" s="8"/>
      <c r="Q38" s="8"/>
      <c r="R38" s="8"/>
      <c r="S38" s="8"/>
      <c r="T38" s="8"/>
    </row>
  </sheetData>
  <mergeCells count="1">
    <mergeCell ref="P26:T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4" sqref="N3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38" sqref="P38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8F14D-F267-4852-8144-C6F046BEA03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DA454-E225-4456-A7A5-7D57FE08EB2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CDEEC-72F2-444D-B361-1A0EF16CC9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F10" sqref="F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F51" sqref="F51"/>
    </sheetView>
  </sheetViews>
  <sheetFormatPr defaultRowHeight="15" x14ac:dyDescent="0.25"/>
  <sheetData>
    <row r="2" spans="1:1" x14ac:dyDescent="0.25">
      <c r="A2" s="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2024-08-05T09:06:49Z</dcterms:modified>
</cp:coreProperties>
</file>