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D:\Valuation Work\Project &amp; Cost Vetting Folder\Vikhroli Project valuation\"/>
    </mc:Choice>
  </mc:AlternateContent>
  <xr:revisionPtr revIDLastSave="0" documentId="13_ncr:1_{C214AD26-903C-43BB-B826-E3482635BBD6}" xr6:coauthVersionLast="47" xr6:coauthVersionMax="47" xr10:uidLastSave="{00000000-0000-0000-0000-000000000000}"/>
  <bookViews>
    <workbookView xWindow="14730" yWindow="15" windowWidth="14025" windowHeight="15465" firstSheet="8" activeTab="13" xr2:uid="{00000000-000D-0000-FFFF-FFFF00000000}"/>
  </bookViews>
  <sheets>
    <sheet name="Summary" sheetId="1" r:id="rId1"/>
    <sheet name="Land &amp; Stamp Duty &amp; Rent Cost" sheetId="114" r:id="rId2"/>
    <sheet name="Approval Cost" sheetId="115" r:id="rId3"/>
    <sheet name="Construction Area" sheetId="7" r:id="rId4"/>
    <sheet name="Area Statement " sheetId="125" r:id="rId5"/>
    <sheet name="Unsold Flat Inventory" sheetId="127" r:id="rId6"/>
    <sheet name="Tenant Flat Inventory" sheetId="126" r:id="rId7"/>
    <sheet name="Sheet1" sheetId="122" r:id="rId8"/>
    <sheet name="PC" sheetId="124" r:id="rId9"/>
    <sheet name="Sheet3" sheetId="128" r:id="rId10"/>
    <sheet name="Sheet4" sheetId="129" r:id="rId11"/>
    <sheet name="Sheet5" sheetId="130" r:id="rId12"/>
    <sheet name="Sheet6" sheetId="131" r:id="rId13"/>
    <sheet name="Sheet7" sheetId="132" r:id="rId14"/>
    <sheet name="Sheet2" sheetId="8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fco2" hidden="1">{#N/A,#N/A,FALSE,"gc (2)"}</definedName>
    <definedName name="___key1" hidden="1">[1]sheet6!#REF!</definedName>
    <definedName name="___key2" hidden="1">#REF!</definedName>
    <definedName name="_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ram1" hidden="1">{#N/A,#N/A,FALSE,"gc (2)"}</definedName>
    <definedName name="___sti02" hidden="1">{#N/A,#N/A,FALSE,"gc (2)"}</definedName>
    <definedName name="_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_ta1" hidden="1">{#N/A,#N/A,TRUE,"Financials";#N/A,#N/A,TRUE,"Operating Statistics";#N/A,#N/A,TRUE,"Capex &amp; Depreciation";#N/A,#N/A,TRUE,"Debt"}</definedName>
    <definedName name="___tb1" hidden="1">{#N/A,#N/A,FALSE,"One Pager";#N/A,#N/A,FALSE,"Technical"}</definedName>
    <definedName name="___xlfn.BAHTTEXT" hidden="1">#NAME?</definedName>
    <definedName name="__123Graph_AIncome" hidden="1">#REF!</definedName>
    <definedName name="__123Graph_ASummary" hidden="1">#REF!</definedName>
    <definedName name="__123Graph_B" hidden="1">#REF!</definedName>
    <definedName name="__123Graph_BIncome" hidden="1">#REF!</definedName>
    <definedName name="__123Graph_BSummary" hidden="1">#REF!</definedName>
    <definedName name="__123Graph_D" hidden="1">#REF!</definedName>
    <definedName name="__123Graph_F" hidden="1">#REF!</definedName>
    <definedName name="__123Graph_X" hidden="1">#REF!</definedName>
    <definedName name="__123Graph_XIncome" hidden="1">#REF!</definedName>
    <definedName name="__FDS_HYPERLINK_TOGGLE_STATE__" hidden="1">"ON"</definedName>
    <definedName name="__IntlFixup" hidden="1">TRUE</definedName>
    <definedName name="__IntlFixupTable" hidden="1">#REF!</definedName>
    <definedName name="__key1" hidden="1">[1]sheet6!#REF!</definedName>
    <definedName name="__key2" hidden="1">#REF!</definedName>
    <definedName name="_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_ta1" hidden="1">{#N/A,#N/A,TRUE,"Financials";#N/A,#N/A,TRUE,"Operating Statistics";#N/A,#N/A,TRUE,"Capex &amp; Depreciation";#N/A,#N/A,TRUE,"Debt"}</definedName>
    <definedName name="__tb1" hidden="1">{#N/A,#N/A,FALSE,"One Pager";#N/A,#N/A,FALSE,"Technical"}</definedName>
    <definedName name="__xlfn.BAHTTEXT" hidden="1">#NAME?</definedName>
    <definedName name="_1__123Graph_AAdmin_Expenses" hidden="1">#REF!</definedName>
    <definedName name="_2__123Graph_AChart_1AJ" hidden="1">#REF!</definedName>
    <definedName name="_2__123Graph_AService_Expense" hidden="1">#REF!</definedName>
    <definedName name="_3__123Graph_AChart_1Q" hidden="1">#REF!</definedName>
    <definedName name="_3__123Graph_BAdmin_Expenses" hidden="1">#REF!</definedName>
    <definedName name="_4__123Graph_BChart_1Q" hidden="1">#REF!</definedName>
    <definedName name="_4__123Graph_BService_Expense" hidden="1">#REF!</definedName>
    <definedName name="_5__123Graph_XAdmin_Expenses" hidden="1">#REF!</definedName>
    <definedName name="_6__123Graph_XService_Expense" hidden="1">#REF!</definedName>
    <definedName name="_a1" hidden="1">{"Assump",#N/A,TRUE,"Proforma";"first",#N/A,TRUE,"Proforma";"second",#N/A,TRUE,"Proforma";"lease1",#N/A,TRUE,"Proforma";"lease2",#N/A,TRUE,"Proforma"}</definedName>
    <definedName name="_Dist_Values" hidden="1">'[2]MN T.B.'!#REF!</definedName>
    <definedName name="_e4" hidden="1">{"new",#N/A,FALSE,"D";"PROFORMA",#N/A,FALSE,"A";"partial 1",#N/A,FALSE,"B";"partial 2",#N/A,FALSE,"B";"partial 3",#N/A,FALSE,"B";"SMALL CF 1",#N/A,FALSE,"C"}</definedName>
    <definedName name="_fco2" hidden="1">{#N/A,#N/A,FALSE,"gc (2)"}</definedName>
    <definedName name="_Fill" hidden="1">#REF!</definedName>
    <definedName name="_xlnm._FilterDatabase" localSheetId="4" hidden="1">'Area Statement '!$A$1:$H$115</definedName>
    <definedName name="_Hlk143505873" localSheetId="2">'Approval Cost'!$B$2</definedName>
    <definedName name="_Key1" hidden="1">'[3]H-INPUT'!#REF!</definedName>
    <definedName name="_Key2" hidden="1">[4]CHECK!#REF!</definedName>
    <definedName name="_MR10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Order1" hidden="1">255</definedName>
    <definedName name="_Order2" hidden="1">255</definedName>
    <definedName name="_Parse_Out" hidden="1">#REF!</definedName>
    <definedName name="_ram1" hidden="1">{#N/A,#N/A,FALSE,"gc (2)"}</definedName>
    <definedName name="_Sort" hidden="1">#REF!</definedName>
    <definedName name="_sti02" hidden="1">{#N/A,#N/A,FALSE,"gc (2)"}</definedName>
    <definedName name="_t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_ta1" hidden="1">{#N/A,#N/A,TRUE,"Financials";#N/A,#N/A,TRUE,"Operating Statistics";#N/A,#N/A,TRUE,"Capex &amp; Depreciation";#N/A,#N/A,TRUE,"Debt"}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[5]HOTComps!#REF!</definedName>
    <definedName name="_tb1" hidden="1">{#N/A,#N/A,FALSE,"One Pager";#N/A,#N/A,FALSE,"Technical"}</definedName>
    <definedName name="AA.Report.Files" hidden="1">#REF!</definedName>
    <definedName name="AA.Reports.Available" hidden="1">#REF!</definedName>
    <definedName name="aa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aaaa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abababa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abc" hidden="1">{#N/A,#N/A,TRUE,"Financials";#N/A,#N/A,TRUE,"Operating Statistics";#N/A,#N/A,TRUE,"Capex &amp; Depreciation";#N/A,#N/A,TRUE,"Debt"}</definedName>
    <definedName name="Ac" hidden="1">{#N/A,#N/A,FALSE,"One Pager";#N/A,#N/A,FALSE,"Technical"}</definedName>
    <definedName name="AccessDatabase" hidden="1">"C:\data\excel\temp.mdb"</definedName>
    <definedName name="adsf" hidden="1">{"sheet a",#N/A,FALSE,"A";"2 9 casflow",#N/A,FALSE,"B"}</definedName>
    <definedName name="anscount" hidden="1">1</definedName>
    <definedName name="AQWE" hidden="1">{#N/A,#N/A,FALSE,"mpph1";#N/A,#N/A,FALSE,"mpmseb";#N/A,#N/A,FALSE,"mpph2"}</definedName>
    <definedName name="asdfsdfsdf" hidden="1">{#N/A,#N/A,FALSE,"Expense Comparison"}</definedName>
    <definedName name="assetfull_4">#REF!</definedName>
    <definedName name="assetfull_5">#REF!</definedName>
    <definedName name="assetfull_6">#REF!</definedName>
    <definedName name="assetfull_7">#REF!</definedName>
    <definedName name="assetfull_8">#REF!</definedName>
    <definedName name="ASSETS1_4">#REF!</definedName>
    <definedName name="ASSETS1_5">#REF!</definedName>
    <definedName name="ASSETS1_6">#REF!</definedName>
    <definedName name="ASSETS1_7">#REF!</definedName>
    <definedName name="ASSETS1_8">#REF!</definedName>
    <definedName name="ASST2_4">#REF!</definedName>
    <definedName name="ASST2_5">#REF!</definedName>
    <definedName name="ASST2_6">#REF!</definedName>
    <definedName name="ASST2_7">#REF!</definedName>
    <definedName name="ASST2_8">#REF!</definedName>
    <definedName name="BADWE" hidden="1">{#N/A,#N/A,FALSE,"mpph1";#N/A,#N/A,FALSE,"mpmseb";#N/A,#N/A,FALSE,"mpph2"}</definedName>
    <definedName name="bc" hidden="1">{#N/A,#N/A,FALSE,"One Pager";#N/A,#N/A,FALSE,"Technical"}</definedName>
    <definedName name="beattle" hidden="1">{"Full Sheet",#N/A,FALSE,"Expense Comparison"}</definedName>
    <definedName name="BEP_4">#REF!</definedName>
    <definedName name="BEP_5">#REF!</definedName>
    <definedName name="BEP_6">#REF!</definedName>
    <definedName name="BEP_7">#REF!</definedName>
    <definedName name="BEP_8">#REF!</definedName>
    <definedName name="bijalpur2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ccccc" hidden="1">{#N/A,#N/A,FALSE,"mpph1";#N/A,#N/A,FALSE,"mpmseb";#N/A,#N/A,FALSE,"mpph2"}</definedName>
    <definedName name="Cha" hidden="1">{#N/A,#N/A,FALSE,"gc (2)"}</definedName>
    <definedName name="checkpoints">#REF!</definedName>
    <definedName name="com" hidden="1">{#N/A,#N/A,FALSE,"mpph1";#N/A,#N/A,FALSE,"mpmseb";#N/A,#N/A,FALSE,"mpph2"}</definedName>
    <definedName name="COMPARISON" hidden="1">{#N/A,#N/A,FALSE,"mpph1";#N/A,#N/A,FALSE,"mpmseb";#N/A,#N/A,FALSE,"mpph2"}</definedName>
    <definedName name="copy" hidden="1">{"sheet a",#N/A,FALSE,"A";"2 9 casflow",#N/A,FALSE,"B"}</definedName>
    <definedName name="copy2" hidden="1">{"new",#N/A,FALSE,"D";"PROFORMA",#N/A,FALSE,"A";"partial 1",#N/A,FALSE,"B";"partial 2",#N/A,FALSE,"B";"partial 3",#N/A,FALSE,"B";"SMALL CF 1",#N/A,FALSE,"C"}</definedName>
    <definedName name="Data.Dump" hidden="1">OFFSET([6]!Data.Top.Left,1,0)</definedName>
    <definedName name="DATA_08" hidden="1">'[7]Asset depreciation'!#REF!</definedName>
    <definedName name="Database.File" hidden="1">#REF!</definedName>
    <definedName name="dd" hidden="1">{#N/A,"Good",TRUE,"Sheet1";#N/A,"Normal",TRUE,"Sheet1";#N/A,"Bad",TRUE,"Sheet1"}</definedName>
    <definedName name="deleteme" hidden="1">{"schedule",#N/A,FALSE,"Sum Op's";"input area",#N/A,FALSE,"Sum Op's"}</definedName>
    <definedName name="deleteme1" hidden="1">{"schedule",#N/A,FALSE,"Sum Op's";"input area",#N/A,FALSE,"Sum Op's"}</definedName>
    <definedName name="dfg" hidden="1">{#N/A,#N/A,FALSE,"gc (2)"}</definedName>
    <definedName name="dfgg" hidden="1">{#N/A,#N/A,FALSE,"gc (2)"}</definedName>
    <definedName name="DSCR">#REF!</definedName>
    <definedName name="DSCR_4">#REF!</definedName>
    <definedName name="DSCR_5">#REF!</definedName>
    <definedName name="DSCR_6">#REF!</definedName>
    <definedName name="DSCR_7">#REF!</definedName>
    <definedName name="DSCR_8">#REF!</definedName>
    <definedName name="ELECTRICAL" hidden="1">{#N/A,#N/A,FALSE,"mpph1";#N/A,#N/A,FALSE,"mpmseb";#N/A,#N/A,FALSE,"mpph2"}</definedName>
    <definedName name="ere" hidden="1">{"sheet a",#N/A,FALSE,"A";"2 9 casflow",#N/A,FALSE,"B"}</definedName>
    <definedName name="ert5t6" hidden="1">{"Detail Project Cash Flow",#N/A,TRUE,"Cash Flow Grid";"Financing Calculation",#N/A,TRUE,"Cash Flow Grid"}</definedName>
    <definedName name="erw" hidden="1">{"Detail Project Cash Flow",#N/A,TRUE,"Cash Flow Grid";"Financing Calculation",#N/A,TRUE,"Cash Flow Grid"}</definedName>
    <definedName name="FC" hidden="1">{#N/A,#N/A,FALSE,"gc (2)"}</definedName>
    <definedName name="fdf" hidden="1">{"Full Sheet",#N/A,FALSE,"Expense Comparison"}</definedName>
    <definedName name="ff" hidden="1">{#N/A,#N/A,FALSE,"gc (2)"}</definedName>
    <definedName name="fgh" hidden="1">{"office ltcg",#N/A,FALSE,"gain01";"IT LTCG",#N/A,FALSE,"gain01"}</definedName>
    <definedName name="fil" hidden="1">#REF!</definedName>
    <definedName name="File.Type" hidden="1">#REF!</definedName>
    <definedName name="fill" hidden="1">[8]Set!#REF!</definedName>
    <definedName name="fill." hidden="1">[8]Set!#REF!</definedName>
    <definedName name="FUNDFLOW">#REF!</definedName>
    <definedName name="FUNDFLOW_4">#REF!</definedName>
    <definedName name="FUNDFLOW_5">#REF!</definedName>
    <definedName name="FUNDFLOW_6">#REF!</definedName>
    <definedName name="FUNDFLOW_7">#REF!</definedName>
    <definedName name="FUNDFLOW_8">#REF!</definedName>
    <definedName name="ghj" hidden="1">{#N/A,#N/A,FALSE,"gc (2)"}</definedName>
    <definedName name="gupta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HTML_CodePage" hidden="1">1252</definedName>
    <definedName name="HTML_Control" hidden="1">{"'Proforma'!$A$1:$J$189"}</definedName>
    <definedName name="HTML_Description" hidden="1">""</definedName>
    <definedName name="HTML_Email" hidden="1">""</definedName>
    <definedName name="HTML_Header" hidden="1">"Proforma"</definedName>
    <definedName name="HTML_LastUpdate" hidden="1">"4/19/99"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"D:\analysis\MyHTML.htm"</definedName>
    <definedName name="HTML_Title" hidden="1">"proforma3"</definedName>
    <definedName name="idiot" hidden="1">{"dep. full detail",#N/A,FALSE,"annex";"3cd annex",#N/A,FALSE,"annex";"co. dep.",#N/A,FALSE,"annex"}</definedName>
    <definedName name="In" hidden="1">{#N/A,#N/A,FALSE,"gc (2)"}</definedName>
    <definedName name="Incurr" hidden="1">{#N/A,#N/A,FALSE,"gc (2)"}</definedName>
    <definedName name="IntroPrintArea" hidden="1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"c2127"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39125.817037037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ay" hidden="1">{#N/A,#N/A,FALSE,"gc (2)"}</definedName>
    <definedName name="jj" hidden="1">{#N/A,#N/A,FALSE,"One Pager";#N/A,#N/A,FALSE,"Technical"}</definedName>
    <definedName name="KEY_INDICATORS_4">#REF!</definedName>
    <definedName name="KEY_INDICATORS_5">#REF!</definedName>
    <definedName name="KEY_INDICATORS_6">#REF!</definedName>
    <definedName name="KEY_INDICATORS_7">#REF!</definedName>
    <definedName name="KEY_INDICATORS_8">#REF!</definedName>
    <definedName name="kyd.ChngCell.01." hidden="1">#REF!</definedName>
    <definedName name="kyd.CounterLimitCell.01." hidden="1">"x"</definedName>
    <definedName name="kyd.Dim.01." hidden="1">"toad:Company"</definedName>
    <definedName name="kyd.ElementList.01." hidden="1">#REF!</definedName>
    <definedName name="kyd.ElementType.01." hidden="1">3</definedName>
    <definedName name="kyd.ItemType.01." hidden="1">2</definedName>
    <definedName name="kyd.NumLevels.01." hidden="1">999</definedName>
    <definedName name="kyd.ParentName.01." hidden="1">""</definedName>
    <definedName name="kyd.PrintParent.01." hidden="1">TRUE</definedName>
    <definedName name="kyd.SelectString.01." hidden="1">"*"</definedName>
    <definedName name="LIAB_4">#REF!</definedName>
    <definedName name="LIAB_5">#REF!</definedName>
    <definedName name="LIAB_6">#REF!</definedName>
    <definedName name="LIAB_7">#REF!</definedName>
    <definedName name="LIAB_8">#REF!</definedName>
    <definedName name="MCBDB" hidden="1">{#N/A,#N/A,FALSE,"mpph1";#N/A,#N/A,FALSE,"mpmseb";#N/A,#N/A,FALSE,"mpph2"}</definedName>
    <definedName name="mr10resi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mr10residen" hidden="1">{#N/A,#N/A,TRUE,"Financials";#N/A,#N/A,TRUE,"Operating Statistics";#N/A,#N/A,TRUE,"Capex &amp; Depreciation";#N/A,#N/A,TRUE,"Debt"}</definedName>
    <definedName name="Nitin" hidden="1">'[9]Sheet3 (2)'!$A$60:$A$76</definedName>
    <definedName name="parse" hidden="1">#REF!</definedName>
    <definedName name="PL1_4">#REF!</definedName>
    <definedName name="PL1_5">#REF!</definedName>
    <definedName name="PL1_6">#REF!</definedName>
    <definedName name="PL1_7">#REF!</definedName>
    <definedName name="PL1_8">#REF!</definedName>
    <definedName name="PL2_4">#REF!</definedName>
    <definedName name="PL2_5">#REF!</definedName>
    <definedName name="PL2_6">#REF!</definedName>
    <definedName name="PL2_7">#REF!</definedName>
    <definedName name="PL2_8">#REF!</definedName>
    <definedName name="plfull_4">#REF!</definedName>
    <definedName name="plfull_5">#REF!</definedName>
    <definedName name="plfull_6">#REF!</definedName>
    <definedName name="plfull_7">#REF!</definedName>
    <definedName name="plfull_8">#REF!</definedName>
    <definedName name="ppl" hidden="1">{#N/A,#N/A,FALSE,"gc (2)"}</definedName>
    <definedName name="PUB_FileID" hidden="1">"L10003363.xls"</definedName>
    <definedName name="PUB_UserID" hidden="1">"MAYERX"</definedName>
    <definedName name="qw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qwer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ram" hidden="1">{"dep. full detail",#N/A,FALSE,"annex";"3cd annex",#N/A,FALSE,"annex";"co. dep.",#N/A,FALSE,"annex"}</definedName>
    <definedName name="RATIOS_4">#REF!</definedName>
    <definedName name="RATIOS_5">#REF!</definedName>
    <definedName name="RATIOS_6">#REF!</definedName>
    <definedName name="RATIOS_7">#REF!</definedName>
    <definedName name="RATIOS_8">#REF!</definedName>
    <definedName name="report" hidden="1">{#N/A,#N/A,FALSE,"Summary";#N/A,#N/A,FALSE,"Assumptions";#N/A,#N/A,FALSE,"Cash Flow";#N/A,#N/A,FALSE,"Residual Calculation";#N/A,#N/A,FALSE,"Pricing Matrix";#N/A,#N/A,FALSE,"Pricing Matrix II";#N/A,#N/A,FALSE,"Expiration Schedule"}</definedName>
    <definedName name="reu" hidden="1">{#N/A,#N/A,FALSE,"gc (2)"}</definedName>
    <definedName name="reya" hidden="1">{"office ltcg",#N/A,FALSE,"gain01";"IT LTCG",#N/A,FALSE,"gain01"}</definedName>
    <definedName name="ripal" hidden="1">{#N/A,#N/A,FALSE,"gc (2)"}</definedName>
    <definedName name="rtrt" hidden="1">{"sheet a",#N/A,FALSE,"A";"sheet b 1",#N/A,FALSE,"B";"sheet b 2",#N/A,FALSE,"B"}</definedName>
    <definedName name="s" hidden="1">{"Output-3Column",#N/A,FALSE,"Output"}</definedName>
    <definedName name="sanju" hidden="1">{"office ltcg",#N/A,FALSE,"gain01";"IT LTCG",#N/A,FALSE,"gain01"}</definedName>
    <definedName name="SAPBEXdnldView" hidden="1">"16MPPULO0WIBVEDKDTTJHER3J"</definedName>
    <definedName name="SAPBEXsysID" hidden="1">"BWP"</definedName>
    <definedName name="sdf" hidden="1">{"PROFORMA",#N/A,FALSE,"A";"BIGGER 1",#N/A,FALSE,"B";"BIGGER 2",#N/A,FALSE,"B";"BIGGER 3",#N/A,FALSE,"B";"SMALL CF 1",#N/A,FALSE,"C"}</definedName>
    <definedName name="Security_4">#REF!</definedName>
    <definedName name="SECURITY_5">#REF!</definedName>
    <definedName name="SECURITY_6">#REF!</definedName>
    <definedName name="SECURITY_7">#REF!</definedName>
    <definedName name="SECURITY_8">#REF!</definedName>
    <definedName name="Show.Acct.Update.Warning" hidden="1">#REF!</definedName>
    <definedName name="Show.MDB.Update.Warning" hidden="1">#REF!</definedName>
    <definedName name="sk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pectfdi" hidden="1">{"schedule",#N/A,FALSE,"Sum Op's";"input area",#N/A,FALSE,"Sum Op's"}</definedName>
    <definedName name="stock02" hidden="1">{#N/A,#N/A,FALSE,"gc (2)"}</definedName>
    <definedName name="sv" hidden="1">#REF!</definedName>
    <definedName name="TA" hidden="1">{#N/A,#N/A,TRUE,"Financials";#N/A,#N/A,TRUE,"Operating Statistics";#N/A,#N/A,TRUE,"Capex &amp; Depreciation";#N/A,#N/A,TRUE,"Debt"}</definedName>
    <definedName name="Tables" hidden="1">{"sales",#N/A,FALSE,"Sales";"sales existing",#N/A,FALSE,"Sales";"sales rd1",#N/A,FALSE,"Sales";"sales rd2",#N/A,FALSE,"Sales"}</definedName>
    <definedName name="TB" hidden="1">{#N/A,#N/A,FALSE,"One Pager";#N/A,#N/A,FALSE,"Technical"}</definedName>
    <definedName name="the" hidden="1">{#N/A,#N/A,FALSE,"gc (2)"}</definedName>
    <definedName name="TNW_4">#REF!</definedName>
    <definedName name="TNW_5">#REF!</definedName>
    <definedName name="TNW_6">#REF!</definedName>
    <definedName name="TNW_7">#REF!</definedName>
    <definedName name="TNW_8">#REF!</definedName>
    <definedName name="TT" hidden="1">{#N/A,#N/A,TRUE,"Financials";#N/A,#N/A,TRUE,"Operating Statistics";#N/A,#N/A,TRUE,"Capex &amp; Depreciation";#N/A,#N/A,TRUE,"Debt"}</definedName>
    <definedName name="uu" hidden="1">{#N/A,#N/A,FALSE,"gc (2)"}</definedName>
    <definedName name="vg" hidden="1">{#N/A,#N/A,FALSE,"One Pager";#N/A,#N/A,FALSE,"Technical"}</definedName>
    <definedName name="vishnu" hidden="1">{#N/A,#N/A,FALSE,"One Pager";#N/A,#N/A,FALSE,"Technical"}</definedName>
    <definedName name="vk" hidden="1">{#N/A,#N/A,FALSE,"One Pager";#N/A,#N/A,FALSE,"Technical"}</definedName>
    <definedName name="WC">#REF!</definedName>
    <definedName name="WC_4">#REF!</definedName>
    <definedName name="WC_5">#REF!</definedName>
    <definedName name="WC_6">#REF!</definedName>
    <definedName name="WC_7">#REF!</definedName>
    <definedName name="WC_8">#REF!</definedName>
    <definedName name="wrn.1995._.Analysis." hidden="1">{#N/A,#N/A,FALSE,"1995 Rev &amp; Exp"}</definedName>
    <definedName name="wrn.2701all." hidden="1">{#N/A,#N/A,FALSE,"T&amp;E (2)";#N/A,#N/A,FALSE,"R&amp;E SUM";#N/A,#N/A,FALSE,"R&amp;E MONTH";#N/A,#N/A,FALSE,"R&amp;E YEAR";#N/A,#N/A,FALSE,"T&amp;E (1)";#N/A,#N/A,FALSE,"T&amp;E SUM"}</definedName>
    <definedName name="wrn.2703all." hidden="1">{#N/A,#N/A,FALSE,"R&amp;E SUM";#N/A,#N/A,FALSE,"R&amp;E MONTH";#N/A,#N/A,FALSE,"R&amp;E YEAR";#N/A,#N/A,FALSE,"SREV (1)";#N/A,#N/A,FALSE,"SREV(2)";#N/A,#N/A,FALSE,"SREV(3)";#N/A,#N/A,FALSE,"SREV(4)";#N/A,#N/A,FALSE,"OREV (1)";#N/A,#N/A,FALSE,"T&amp;E SUM";#N/A,#N/A,FALSE,"T&amp;E (1)"}</definedName>
    <definedName name="wrn.2705all." hidden="1">{#N/A,#N/A,FALSE,"R&amp;E SUM";#N/A,#N/A,FALSE,"R&amp;E MONTH";#N/A,#N/A,FALSE,"R&amp;E YEAR";#N/A,#N/A,FALSE,"OREV (1)";#N/A,#N/A,FALSE,"OREV (2)"}</definedName>
    <definedName name="wrn.2706all." hidden="1">{#N/A,#N/A,FALSE,"R&amp;E SUM";#N/A,#N/A,FALSE,"R&amp;E MONTH";#N/A,#N/A,FALSE,"R&amp;E YEAR";#N/A,#N/A,FALSE,"SREV (1)";#N/A,#N/A,FALSE,"OREV (1)"}</definedName>
    <definedName name="wrn.2707all." hidden="1">{#N/A,#N/A,FALSE,"R&amp;E SUM";#N/A,#N/A,FALSE,"R&amp;E MONTH";#N/A,#N/A,FALSE,"R&amp;E YEAR";#N/A,#N/A,FALSE,"SREV (1)";#N/A,#N/A,FALSE,"SREV(2)";#N/A,#N/A,FALSE,"OREV (1)";#N/A,#N/A,FALSE,"rent"}</definedName>
    <definedName name="wrn.2711all." hidden="1">{#N/A,#N/A,FALSE,"R&amp;E SUM";#N/A,#N/A,FALSE,"R&amp;E MONTH";#N/A,#N/A,FALSE,"R&amp;E YEAR";#N/A,#N/A,FALSE,"OREV (1)";#N/A,#N/A,FALSE,"OREV (2)"}</definedName>
    <definedName name="wrn.AkrutiCMA." hidden="1">{#N/A,#N/A,FALSE,"OPSTATE";#N/A,#N/A,FALSE,"BSLIABILITY";#N/A,#N/A,FALSE,"BSASSETS";#N/A,#N/A,FALSE,"Sheet1"}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{#N/A,#N/A,TRUE,"3-Gateway";#N/A,#N/A,TRUE,"4-ByrkitAve.Bus.Ctr.";#N/A,#N/A,TRUE,"5- 851 Marietta Assoc.";#N/A,#N/A,TRUE,"6-Fesslers";#N/A,#N/A,TRUE,"7- 3300 Sample";#N/A,#N/A,TRUE,"8-Blackthorn-Wells";#N/A,#N/A,TRUE,"9-BlackthornNimtz";#N/A,#N/A,TRUE,"10-Willow Trace II";#N/A,#N/A,TRUE,"11-Homeland";#N/A,#N/A,TRUE,"12-Dugdale";#N/A,#N/A,TRUE,"13-Park Center";#N/A,#N/A,TRUE,"14-Michiana";#N/A,#N/A,TRUE,"15-LTV (Niles)";#N/A,#N/A,TRUE,"16-Niles-Colfax";#N/A,#N/A,TRUE,"17-Colfax Place";#N/A,#N/A,TRUE,"18-Pru Office"}</definedName>
    <definedName name="wrn.All._.Columns._.Month." hidden="1">{#N/A,#N/A,FALSE,"Table M";#N/A,#N/A,FALSE,"Graph-F";"All Fcst Month SumOps",#N/A,FALSE,"SumOps";"All Fcst Month SumExp",#N/A,FALSE,"SumExp";"All Fcst Month ExpDept",#N/A,FALSE,"ExpDept";#N/A,#N/A,FALSE,"SumOps";#N/A,#N/A,FALSE,"SumExp";#N/A,#N/A,FALSE,"ExpDept"}</definedName>
    <definedName name="wrn.All._.Inputs." hidden="1">{#N/A,#N/A,FALSE,"Primary";#N/A,#N/A,FALSE,"Secondary";#N/A,#N/A,FALSE,"Latent";#N/A,#N/A,FALSE,"Demand Inputs";#N/A,#N/A,FALSE,"Supply Addn";#N/A,#N/A,FALSE,"Mkt Pen"}</definedName>
    <definedName name="wrn.All._.Reports." hidden="1">{"Estimated Proforma",#N/A,TRUE,"Prelim. Proforma";"Sales and Marketing Budget",#N/A,TRUE,"S&amp;M Budget";"Summary Cash Flow Grid",#N/A,TRUE,"Cash Flow Grid";"Detail Project Cash Flow",#N/A,TRUE,"Cash Flow Grid";"Financing Calculation",#N/A,TRUE,"Cash Flow Grid";"Cash Flow Graph",#N/A,TRUE,"Cash Flow Graphic";"Final Proforma",#N/A,TRUE,"Final Proforma"}</definedName>
    <definedName name="wrn.all.1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wrn.Appraisal." hidden="1">{#N/A,#N/A,FALSE,"APPRAISAL";#N/A,#N/A,FALSE,"APPRAISAL 2";#N/A,#N/A,FALSE,"APPRAISAL 3"}</definedName>
    <definedName name="wrn.Asset._.Management." hidden="1">{#N/A,#N/A,FALSE,"ASSET MGMT."}</definedName>
    <definedName name="wrn.Assumption._.Book." hidden="1">{#N/A,#N/A,FALSE,"Model Assumptions"}</definedName>
    <definedName name="wrn.AVEX._.NCL._.Tower." hidden="1">{#N/A,#N/A,FALSE,"North Central Life";#N/A,#N/A,FALSE,"Town Square";#N/A,#N/A,FALSE,"Summary"}</definedName>
    <definedName name="wrn.backup." hidden="1">{"financials",#N/A,FALSE,"BASIC";"interest",#N/A,FALSE,"BASIC";"leasing and financing",#N/A,FALSE,"BASIC";"returns back up",#N/A,FALSE,"BASIC"}</definedName>
    <definedName name="wrn.bank._.model." hidden="1">{"banks",#N/A,FALSE,"BASIC"}</definedName>
    <definedName name="wrn.BaseYearDemand." hidden="1">{"Base Year Demand",#N/A,FALSE,"Demand-Base Year"}</definedName>
    <definedName name="wrn.BIGGER." hidden="1">{"PROFORMA",#N/A,FALSE,"A";"BIGGER 1",#N/A,FALSE,"B";"BIGGER 2",#N/A,FALSE,"B";"BIGGER 3",#N/A,FALSE,"B";"SMALL CF 1",#N/A,FALSE,"C"}</definedName>
    <definedName name="wrn.Birdie." hidden="1">{#N/A,#N/A,FALSE,"Trans Summary";#N/A,#N/A,FALSE,"Proforma Five Yr";#N/A,#N/A,FALSE,"Occ and Rate"}</definedName>
    <definedName name="wrn.BlackWhite." hidden="1">{#N/A,#N/A,FALSE,"NNN sum";#N/A,#N/A,FALSE,"10-yr Opt. A Sum";#N/A,#N/A,FALSE,"10-yr Opt A Other Costs";#N/A,#N/A,FALSE,"Purchase Sum";#N/A,#N/A,FALSE,"Purchase Other Costs"}</definedName>
    <definedName name="wrn.bleu4." hidden="1">{#N/A,#N/A,FALSE}</definedName>
    <definedName name="wrn.book." hidden="1">{"page1",#N/A,FALSE,"net investor returns";"page2",#N/A,FALSE,"net investor returns"}</definedName>
    <definedName name="wrn.Both._.Outputs." hidden="1">{"LTV Output",#N/A,FALSE,"Output";"DCR Output",#N/A,FALSE,"Output"}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_.Flow._.Analysis." hidden="1">{"CF",#N/A,FALSE,"Cash Flow";"RET",#N/A,FALSE,"Returns";"NPV",#N/A,FALSE,"Values";"ASMPT",#N/A,FALSE,"Assumptions"}</definedName>
    <definedName name="wrn.Complete._.Review." hidden="1">{#N/A,#N/A,FALSE,"Occ and Rate";#N/A,#N/A,FALSE,"PF Input";#N/A,#N/A,FALSE,"Capital Input";#N/A,#N/A,FALSE,"Proforma Five Yr";#N/A,#N/A,FALSE,"Calculations";#N/A,#N/A,FALSE,"Transaction Summary-DTW"}</definedName>
    <definedName name="wrn.Conference._.Center._.Financials." hidden="1">{#N/A,#N/A,FALSE,"Pro Forma";#N/A,#N/A,FALSE,"Project Summary";#N/A,#N/A,FALSE,"Detail Estimate";#N/A,#N/A,FALSE,"Cashflow Schedule"}</definedName>
    <definedName name="wrn.Control._.Sheet." hidden="1">{#N/A,#N/A,FALSE,"CONTROL"}</definedName>
    <definedName name="wrn.Credit._.Summary." hidden="1">{#N/A,#N/A,FALSE,"CREDIT"}</definedName>
    <definedName name="wrn.data." hidden="1">{"data",#N/A,FALSE,"INPUT"}</definedName>
    <definedName name="wrn.DCR._.Output." hidden="1">{"DCR Output",#N/A,FALSE,"Output"}</definedName>
    <definedName name="wrn.Demand._.Calcs." hidden="1">{#N/A,#N/A,FALSE,"Demand Calcs"}</definedName>
    <definedName name="wrn.Demand._.Inputs." hidden="1">{#N/A,#N/A,FALSE,"Demand Inputs"}</definedName>
    <definedName name="wrn.dep." hidden="1">{"dep. full detail",#N/A,FALSE,"annex";"3cd annex",#N/A,FALSE,"annex";"co. dep.",#N/A,FALSE,"annex"}</definedName>
    <definedName name="wrn.DEPTS." hidden="1">{#N/A,#N/A,FALSE,"2701";#N/A,#N/A,FALSE,"2702";#N/A,#N/A,FALSE,"2703";#N/A,#N/A,FALSE,"2704";#N/A,#N/A,FALSE,"2705";#N/A,#N/A,FALSE,"2706";#N/A,#N/A,FALSE,"2707";#N/A,#N/A,FALSE,"2708";#N/A,#N/A,FALSE,"2709";#N/A,#N/A,FALSE,"2710";#N/A,#N/A,FALSE,"2711";#N/A,#N/A,FALSE,"2712";#N/A,#N/A,FALSE,"2713";#N/A,#N/A,FALSE,"2714";#N/A,#N/A,FALSE,"2715";#N/A,#N/A,FALSE,"2716";#N/A,#N/A,FALSE,"2718";#N/A,#N/A,FALSE,"2719";#N/A,#N/A,FALSE,"ASL"}</definedName>
    <definedName name="wrn.detail." hidden="1">{"Build1",#N/A,FALSE,"Buildup";"Build2",#N/A,FALSE,"Buildup";"Build3",#N/A,FALSE,"Buildup"}</definedName>
    <definedName name="wrn.Engineering." hidden="1">{#N/A,#N/A,FALSE,"ENGINEERING"}</definedName>
    <definedName name="wrn.Environmental." hidden="1">{#N/A,#N/A,FALSE,"ENVIRONMENTAL"}</definedName>
    <definedName name="wrn.EVEREST." hidden="1">{#N/A,#N/A,FALSE,"BANKLIMITS";#N/A,#N/A,FALSE,"OPSTATE";#N/A,#N/A,FALSE,"BSLIABILITY";#N/A,#N/A,FALSE,"BSASSETS";#N/A,#N/A,FALSE,"CABUILDUP";#N/A,#N/A,FALSE,"WCASSESS";#N/A,#N/A,FALSE,"FUNDFLOW";#N/A,#N/A,FALSE,"DSCR";#N/A,#N/A,FALSE,"RATIOS";#N/A,#N/A,FALSE,"Term loan"}</definedName>
    <definedName name="wrn.Executive._.Summary._.Reports." hidden="1">{"Estimated Proforma (Prelim. Proforma)",#N/A,TRUE,"Prelim. Proforma";"Summary Cash Flow Grid",#N/A,TRUE,"Cash Flow Grid";"Final Proforma (Final Proforma)",#N/A,TRUE,"Final Proforma";"Cash Flow Graph (Cash Flow Graphic)",#N/A,TRUE,"Cash Flow Graphic"}</definedName>
    <definedName name="wrn.Fair._.Share._.Calcs." hidden="1">{#N/A,#N/A,FALSE,"Fair Share"}</definedName>
    <definedName name="wrn.Feb98." hidden="1">{"sheet a",#N/A,FALSE,"A";"2 9 casflow",#N/A,FALSE,"B"}</definedName>
    <definedName name="wrn.Final._.Output." hidden="1">{#N/A,#N/A,FALSE,"Final Output"}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COMPARISON." hidden="1">{"Full Sheet",#N/A,FALSE,"Expense Comparison"}</definedName>
    <definedName name="wrn.Full._.Financials." hidden="1">{#N/A,#N/A,TRUE,"Financials";#N/A,#N/A,TRUE,"Operating Statistics";#N/A,#N/A,TRUE,"Capex &amp; Depreciation";#N/A,#N/A,TRUE,"Debt"}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resentation." hidden="1">{#N/A,#N/A,FALSE,"SUMOPS";#N/A,#N/A,FALSE,"REVCAT";#N/A,#N/A,FALSE,"REV-SUM";#N/A,#N/A,FALSE,"REV-DETAIL";#N/A,#N/A,FALSE,"COS-DETAIL";#N/A,#N/A,FALSE,"PROJ VAR";#N/A,#N/A,FALSE,"C-EXP";#N/A,#N/A,FALSE,"3550";#N/A,#N/A,FALSE,"3551";#N/A,#N/A,FALSE,"3552";#N/A,#N/A,FALSE,"3553";#N/A,#N/A,FALSE,"3554";#N/A,#N/A,FALSE,"3555";#N/A,#N/A,FALSE,"3556";#N/A,#N/A,FALSE,"3557";#N/A,#N/A,FALSE,"3558";#N/A,#N/A,FALSE,"3559";#N/A,#N/A,FALSE,"3560";#N/A,#N/A,FALSE,"3561";#N/A,#N/A,FALSE,"3562";#N/A,#N/A,FALSE,"SUMOPSD";#N/A,#N/A,FALSE,"CASH FLOW"}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fin.1" hidden="1">{#N/A,#N/A,TRUE,"Financials";#N/A,#N/A,TRUE,"Operating Statistics";#N/A,#N/A,TRUE,"Capex &amp; Depreciation";#N/A,#N/A,TRUE,"Debt"}</definedName>
    <definedName name="wrn.G.C.P.L.." hidden="1">{#N/A,#N/A,FALSE,"gc (2)"}</definedName>
    <definedName name="wrn.GSA._.PRINT." hidden="1">{#N/A,#N/A,FALSE,"DEV COSTS";#N/A,#N/A,FALSE,"10-YR C. F."}</definedName>
    <definedName name="wrn.Historical._.Analysis." hidden="1">{#N/A,#N/A,FALSE,"HISTORICAL REV &amp; EXP"}</definedName>
    <definedName name="wrn.Hotel._.and._.Conf._.Center._.Owner._.Returns." hidden="1">{#N/A,#N/A,FALSE,"Combined Returns";#N/A,#N/A,FALSE,"Tax Returns";#N/A,#N/A,FALSE,"Cash Returns"}</definedName>
    <definedName name="wrn.Hotel._.Financials." hidden="1">{#N/A,#N/A,FALSE,"Pro Forma";#N/A,#N/A,FALSE,"Project Summary";#N/A,#N/A,FALSE,"Detail Estimate";#N/A,#N/A,FALSE,"Cashflow Schedule"}</definedName>
    <definedName name="wrn.Index." hidden="1">{#N/A,#N/A,FALSE,"INDEX"}</definedName>
    <definedName name="wrn.Inputs." hidden="1">{"Inflation-BaseYear",#N/A,FALSE,"Inputs"}</definedName>
    <definedName name="wrn.Investment._.Review." hidden="1">{#N/A,#N/A,FALSE,"Proforma Five Yr";#N/A,#N/A,FALSE,"Capital Input";#N/A,#N/A,FALSE,"Calculations";#N/A,#N/A,FALSE,"Transaction Summary-DTW"}</definedName>
    <definedName name="wrn.Investment._.Summary._.Golf._.Suites." hidden="1">{"Preferred Equity IRR",#N/A,FALSE,"PROFORMA";"GP Cash Flow and IRR",#N/A,FALSE,"PROFORMA"}</definedName>
    <definedName name="wrn.jan._.98." hidden="1">{"sheet a",#N/A,FALSE,"A";"sheet b 1",#N/A,FALSE,"B";"sheet b 2",#N/A,FALSE,"B"}</definedName>
    <definedName name="wrn.Latent._.Demand._.Inputs." hidden="1">{#N/A,#N/A,FALSE,"Latent"}</definedName>
    <definedName name="wrn.Leases." hidden="1">{#N/A,#N/A,FALSE,"Leases"}</definedName>
    <definedName name="wrn.Loan._.Pricing._.Analysis." hidden="1">{#N/A,#N/A,FALSE,"LOAN ANALYSIS"}</definedName>
    <definedName name="wrn.LTCG." hidden="1">{"office ltcg",#N/A,FALSE,"gain01";"IT LTCG",#N/A,FALSE,"gain01"}</definedName>
    <definedName name="wrn.LTV._.Output." hidden="1">{"LTV Output",#N/A,FALSE,"Output"}</definedName>
    <definedName name="wrn.Master._.Developer._.Cash._.Flow." hidden="1">{#N/A,#N/A,FALSE,"Assumptions";#N/A,#N/A,FALSE,"Master Dev P&amp;L"}</definedName>
    <definedName name="wrn.MGTSUMRPT." hidden="1">{#N/A,#N/A,FALSE,"CONSOLID";#N/A,#N/A,FALSE,"SPS &amp; POST";#N/A,#N/A,FALSE,"STUD-OPS";#N/A,#N/A,FALSE,"SUMOPS";#N/A,#N/A,FALSE,"EXECSUM";#N/A,#N/A,FALSE,"GRAPHS";#N/A,#N/A,FALSE,"REV-STG";#N/A,#N/A,FALSE,"SUMEXP";#N/A,#N/A,FALSE,"Rec-Rev-Mo";#N/A,#N/A,FALSE,"Rec-Rev-YTD";#N/A,#N/A,FALSE,"Rec-Month";#N/A,#N/A,FALSE,"Rec-YTD";#N/A,#N/A,FALSE,"STG-UTIL";#N/A,#N/A,FALSE,"OFFICE REV";#N/A,#N/A,FALSE,"INVENTORY";#N/A,#N/A,FALSE,"M&amp;R-ADMIN";#N/A,#N/A,FALSE,"M&amp;R-TOTAL";#N/A,#N/A,FALSE,"PROP-WARD"}</definedName>
    <definedName name="wrn.MODEL." hidden="1">{"IS",#N/A,FALSE,"Income Statement";"ISR",#N/A,FALSE,"Income Statement Ratios";"BS",#N/A,FALSE,"Balance Sheet";"BSR",#N/A,FALSE,"Balance Sheet Ratios";"CF",#N/A,FALSE,"Cash Flow";"SALES",#N/A,FALSE,"Sales Analysis";"RR",#N/A,FALSE,"Recent Results"}</definedName>
    <definedName name="wrn.Month." hidden="1">{"Month SumOps",#N/A,FALSE,"SumOps";"Month SumGP",#N/A,FALSE,"SumGP";"Month SumExp",#N/A,FALSE,"SumExp";"Month ExpDept",#N/A,FALSE,"ExpDept"}</definedName>
    <definedName name="wrn.Monthly._.Detail._.Reports." hidden="1">{"Detail Project Cash Flow",#N/A,TRUE,"Cash Flow Grid";"Financing Calculation",#N/A,TRUE,"Cash Flow Grid"}</definedName>
    <definedName name="wrn.NCL._.Tower._.Five._.Year._.Hold." hidden="1">{#N/A,#N/A,FALSE,"North Central Life";#N/A,#N/A,FALSE,"Town Square";#N/A,#N/A,FALSE,"Summary"}</definedName>
    <definedName name="wrn.NoAptRR." hidden="1">{#N/A,#N/A,FALSE,"AptStabYr";#N/A,#N/A,FALSE,"Hard Costs";#N/A,#N/A,FALSE,"Project Costs ";#N/A,#N/A,FALSE,"Draw M1-18";#N/A,#N/A,FALSE,"LeaseUpHotel";#N/A,#N/A,FALSE,"Apt10YrCF";#N/A,#N/A,FALSE,"Hotel CF";#N/A,#N/A,FALSE,"LeaseUpApt"}</definedName>
    <definedName name="wrn.Occupancy._.Calcs." hidden="1">{#N/A,#N/A,FALSE,"Occ. Calcs"}</definedName>
    <definedName name="wrn.One._.Pager._.plus._.Technicals." hidden="1">{#N/A,#N/A,FALSE,"One Pager";#N/A,#N/A,FALSE,"Technical"}</definedName>
    <definedName name="wrn.Operations._.Review." hidden="1">{#N/A,#N/A,FALSE,"Proforma Five Yr";#N/A,#N/A,FALSE,"Occ and Rate";#N/A,#N/A,FALSE,"PF Input";#N/A,#N/A,FALSE,"Hotcomps"}</definedName>
    <definedName name="wrn.Ops._.Charlie._.Packet." hidden="1">{#N/A,#N/A,FALSE,"Proforma Five Yr";#N/A,#N/A,FALSE,"Occ and Rate";#N/A,#N/A,FALSE,"PF Input";#N/A,#N/A,FALSE,"Ops Summary";#N/A,#N/A,FALSE,"Hotcomps"}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RTIAL." hidden="1">{"new",#N/A,FALSE,"D";"PROFORMA",#N/A,FALSE,"A";"partial 1",#N/A,FALSE,"B";"partial 2",#N/A,FALSE,"B";"partial 3",#N/A,FALSE,"B";"SMALL CF 1",#N/A,FALSE,"C"}</definedName>
    <definedName name="wrn.Penetration." hidden="1">{#N/A,#N/A,FALSE,"Mkt Pen"}</definedName>
    <definedName name="wrn.Phase._.I." hidden="1">{#N/A,#N/A,FALSE,"Transaction Summary-DTW";#N/A,#N/A,FALSE,"Proforma Five Yr";#N/A,#N/A,FALSE,"Occ and Rate"}</definedName>
    <definedName name="wrn.Presentation." hidden="1">{#N/A,#N/A,FALSE,"INDEX";#N/A,#N/A,FALSE,"CONTROL";#N/A,#N/A,FALSE,"COMPLIANCE";#N/A,#N/A,FALSE,"OVERVIEW";#N/A,#N/A,FALSE,"OVERVIEW 1";#N/A,#N/A,FALSE,"1995 Rev &amp; Exp";#N/A,#N/A,FALSE,"HISTORICAL REV &amp; EXP";#N/A,#N/A,FALSE,"LEASES";#N/A,#N/A,FALSE,"APPRAISAL";#N/A,#N/A,FALSE,"APPRAISAL 2";#N/A,#N/A,FALSE,"APPRAISAL 3";#N/A,#N/A,FALSE,"ENGINEERING";#N/A,#N/A,FALSE,"ENVIRONMENTAL";#N/A,#N/A,FALSE,"CREDIT";#N/A,#N/A,FALSE,"ASSET MGMT.";#N/A,#N/A,FALSE,"LOAN ANALYSIS";#N/A,#N/A,FALSE,"SOURCES &amp; USES";#N/A,#N/A,FALSE,"Working List"}</definedName>
    <definedName name="wrn.Primary._.Competition." hidden="1">{#N/A,#N/A,FALSE,"Primary"}</definedName>
    <definedName name="wrn.print." hidden="1">{"page1",#N/A,FALSE,"Investor Cash Flow";"page2",#N/A,FALSE,"Investor Cash Flow";"page3",#N/A,FALSE,"Investor Cash Flow"}</definedName>
    <definedName name="wrn.Print._.Model." hidden="1">{#N/A,#N/A,TRUE,"Contents";#N/A,#N/A,TRUE,"Scenarios";#N/A,#N/A,TRUE,"SensitivitiesPower";#N/A,#N/A,TRUE,"SensitivitiesGas";#N/A,#N/A,TRUE,"SensitivitiesWater";#N/A,#N/A,TRUE,"Fixed Cost allocation table";#N/A,#N/A,TRUE,"Fixed Cost SWS Forecast";#N/A,#N/A,TRUE,"Revenue per Client";#N/A,#N/A,TRUE,"Supply margin per Client";#N/A,#N/A,TRUE,"DCFCoverPower";#N/A,#N/A,TRUE,"Power Volume &amp; Price Forecast";#N/A,#N/A,TRUE,"Assumption Book";#N/A,#N/A,TRUE,"RevenuesPower";#N/A,#N/A,TRUE,"Power Pricing";#N/A,#N/A,TRUE,"CostsPower";#N/A,#N/A,TRUE,"Power Fixco Allocation&amp;Forecast";#N/A,#N/A,TRUE,"WaccCompPower";#N/A,#N/A,TRUE,"WaccPower";#N/A,#N/A,TRUE,"MatrixPower";#N/A,#N/A,TRUE,"DCFCoverGas";#N/A,#N/A,TRUE,"CostGas";#N/A,#N/A,TRUE,"RevenuesGas";#N/A,#N/A,TRUE,"Gas Fixco Allocation&amp;Forecast";#N/A,#N/A,TRUE,"Gas Volume &amp; Price Forecast";#N/A,#N/A,TRUE,"WaccGas";#N/A,#N/A,TRUE,"WaccCompGas";#N/A,#N/A,TRUE,"MatrixGas";#N/A,#N/A,TRUE,"DCFCoverWater";#N/A,#N/A,TRUE,"Water Volume &amp; Price Forecast";#N/A,#N/A,TRUE,"Water Pricing";#N/A,#N/A,TRUE,"RevenuesWater";#N/A,#N/A,TRUE,"CostWater";#N/A,#N/A,TRUE,"WaccCompWater";#N/A,#N/A,TRUE,"WaccWater";#N/A,#N/A,TRUE,"MatrixWater";#N/A,#N/A,TRUE,"DCFCoverVersorgung";#N/A,#N/A,TRUE,"DCFOverviewPower";#N/A,#N/A,TRUE,"DCFOverviewGas";#N/A,#N/A,TRUE,"DCFOverviewWater";#N/A,#N/A,TRUE,"DCFOverviewVersorgung";#N/A,#N/A,TRUE,"ValuePower";#N/A,#N/A,TRUE,"ValueGas";#N/A,#N/A,TRUE,"ValueVersorgung";#N/A,#N/A,TRUE,"ValueWater";#N/A,#N/A,TRUE,"PlanPower";#N/A,#N/A,TRUE,"PlanGas";#N/A,#N/A,TRUE,"PlanWater";#N/A,#N/A,TRUE,"PlanVersorgung";#N/A,#N/A,TRUE,"DCFPower";#N/A,#N/A,TRUE,"DCFGas";#N/A,#N/A,TRUE,"DCFWater";#N/A,#N/A,TRUE,"DCFVersorgung";#N/A,#N/A,TRUE,"MatrixVersorgung"}</definedName>
    <definedName name="wrn.Print._.whole._.Report." hidden="1">{#N/A,#N/A,TRUE,"WaccPower";#N/A,#N/A,TRUE,"Model Assumptions";#N/A,#N/A,TRUE,"Financial Assumptions";#N/A,#N/A,TRUE,"Scenarios";#N/A,#N/A,TRUE,"SensitivitiesPower";#N/A,#N/A,TRUE,"SensitivitiesGas";#N/A,#N/A,TRUE,"Fixed Cost allocation table";#N/A,#N/A,TRUE,"SensitivitiesWater";#N/A,#N/A,TRUE,"Fixed Cost SWS Forecast";#N/A,#N/A,TRUE,"Historic balance sheet";#N/A,#N/A,TRUE,"Revenue per Client";#N/A,#N/A,TRUE,"Supply margin per Client";#N/A,#N/A,TRUE,"Multiples Calculation";#N/A,#N/A,TRUE,"Stadtwerke Comps";#N/A,#N/A,TRUE,"Electricity Comps";#N/A,#N/A,TRUE,"Gas Comps";#N/A,#N/A,TRUE,"Water Comps";#N/A,#N/A,TRUE,"DCFCoverPower";#N/A,#N/A,TRUE,"Power Volume &amp; Price Forecast";#N/A,#N/A,TRUE,"Stromabgabe 1999";#N/A,#N/A,TRUE,"RevenuesPower";#N/A,#N/A,TRUE,"Power Pricing";#N/A,#N/A,TRUE,"CostsPower";#N/A,#N/A,TRUE,"PlanPower";#N/A,#N/A,TRUE,"DCFPower";#N/A,#N/A,TRUE,"ValuePower";#N/A,#N/A,TRUE,"WaccCompPower";#N/A,#N/A,TRUE,"MatrixPower";#N/A,#N/A,TRUE,"DCFCoverGas";#N/A,#N/A,TRUE,"DCFOverviewGas";#N/A,#N/A,TRUE,"Gas Pricing";#N/A,#N/A,TRUE,"RevenuesGas";#N/A,#N/A,TRUE,"CostGas";#N/A,#N/A,TRUE,"Gas Volume &amp; Price Forecast";#N/A,#N/A,TRUE,"PlanGas";#N/A,#N/A,TRUE,"DCFGas";#N/A,#N/A,TRUE,"ValueGas";#N/A,#N/A,TRUE,"WaccGas";#N/A,#N/A,TRUE,"WaccCompGas";#N/A,#N/A,TRUE,"MatrixGas";#N/A,#N/A,TRUE,"DCFCoverWater";#N/A,#N/A,TRUE,"DCFCoverWater";#N/A,#N/A,TRUE,"Water Volume &amp; Price Forecast";#N/A,#N/A,TRUE,"Water Pricing";#N/A,#N/A,TRUE,"RevenuesWater";#N/A,#N/A,TRUE,"CostWater";#N/A,#N/A,TRUE,"PlanWater";#N/A,#N/A,TRUE,"DCFWater";#N/A,#N/A,TRUE,"ValueWater";#N/A,#N/A,TRUE,"WaccWater";#N/A,#N/A,TRUE,"WaccCompWater";#N/A,#N/A,TRUE,"MatrixWater";#N/A,#N/A,TRUE,"DCFCoverVersorgung";#N/A,#N/A,TRUE,"DCFOverviewPower";#N/A,#N/A,TRUE,"DCFOverviewWater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PrintAll." hidden="1">{"PA1",#N/A,FALSE,"BORDMW";"pa2",#N/A,FALSE,"BORDMW";"PA3",#N/A,FALSE,"BORDMW";"PA4",#N/A,FALSE,"BORDMW"}</definedName>
    <definedName name="wrn.Printing._.the._.Model." hidden="1">{#N/A,#N/A,FALSE,"General Assumptions";#N/A,#N/A,FALSE,"Summary of Results";#N/A,#N/A,FALSE,"Waterfall - LFSRI";#N/A,#N/A,FALSE,"Sources &amp; Uses - Output";#N/A,#N/A,FALSE,"Existing Portfolio";#N/A,#N/A,FALSE,"1996 Development Schedule";#N/A,#N/A,FALSE,"New Development";#N/A,#N/A,FALSE,"New Acquisitions";#N/A,#N/A,FALSE,"Land Inventory";#N/A,#N/A,FALSE,"Balance Sheet Dec. 1996";#N/A,#N/A,FALSE,"Balance Sheet - Projected";#N/A,#N/A,FALSE,"Total Cash Flow -- Model";#N/A,#N/A,FALSE,"Total Cash Flow -- Output"}</definedName>
    <definedName name="wrn.Profitability." hidden="1">{#N/A,"Good",TRUE,"Sheet1";#N/A,"Normal",TRUE,"Sheet1";#N/A,"Bad",TRUE,"Sheet1"}</definedName>
    <definedName name="wrn.Proforma._.Review." hidden="1">{#N/A,#N/A,FALSE,"Occ and Rate";#N/A,#N/A,FALSE,"PF Input";#N/A,#N/A,FALSE,"Proforma Five Yr";#N/A,#N/A,FALSE,"Hotcomps"}</definedName>
    <definedName name="wrn.Program._.Compliance." hidden="1">{#N/A,#N/A,FALSE,"COMPLIANCE"}</definedName>
    <definedName name="wrn.Property._.Description." hidden="1">{#N/A,#N/A,FALSE,"PROP. DESCRIPTION"}</definedName>
    <definedName name="wrn.qtr." hidden="1">{"byqtr",#N/A,FALSE,"Worksheet"}</definedName>
    <definedName name="wrn.Report." hidden="1">{#N/A,#N/A,FALSE,"Loan Summary";#N/A,#N/A,FALSE,"NOI";"RR and Expir",#N/A,FALSE,"Rental";"Sales History",#N/A,FALSE,"Rental";#N/A,#N/A,FALSE,"Reserves"}</definedName>
    <definedName name="wrn.Report._.Tables." hidden="1">{"Penetration Analysis",#N/A,FALSE,"Comp.&amp; Market Penet.";"ADR Analysis",#N/A,FALSE,"Comp.&amp; Market Penet.";"New Supply",#N/A,FALSE,"Comp.&amp; Market Penet.";"MArket Occupancy",#N/A,FALSE,"Comp.&amp; Market Penet.";"Primarily Competition",#N/A,FALSE,"Comp.&amp; Market Penet."}</definedName>
    <definedName name="wrn.RRPROJECT." hidden="1">{"MT1",#N/A,FALSE,"RA_SL";"MT2",#N/A,FALSE,"RA_SL";"MT3",#N/A,FALSE,"RA_SL";"MT4",#N/A,FALSE,"RA_SL";"MT5",#N/A,FALSE,"RA_SL";"MT7",#N/A,FALSE,"RA_SL";"MT16",#N/A,FALSE,"RA_SL";"MT17",#N/A,FALSE,"RA_SL";"MT18",#N/A,FALSE,"RA_SL";"MT19",#N/A,FALSE,"RA_SL";"MT20",#N/A,FALSE,"RA_SL";"MT21",#N/A,FALSE,"RA_SL";"MT22",#N/A,FALSE,"RA_SL";"MT23",#N/A,FALSE,"RA_SL";"MT24",#N/A,FALSE,"RA_SL";"MT25",#N/A,FALSE,"RA_SL";"MT26",#N/A,FALSE,"RA_SL";"MT27",#N/A,FALSE,"RA_SL";"MT28",#N/A,FALSE,"RA_SL";"MT29",#N/A,FALSE,"RA_SL"}</definedName>
    <definedName name="wrn.RRSUMMARY." hidden="1">{"RRSUMMARY",#N/A,FALSE,"RA_SL"}</definedName>
    <definedName name="wrn.Saiwadi." hidden="1">{#N/A,#N/A,FALSE,"Sheet1";#N/A,#N/A,FALSE,"cost";#N/A,#N/A,FALSE,"prog";#N/A,#N/A,FALSE,"Nova-Area";#N/A,#N/A,FALSE,"BM-NOVA";#N/A,#N/A,FALSE,"Metropolis";#N/A,#N/A,FALSE,"BM-Metropolis";#N/A,#N/A,FALSE,"monthcf";#N/A,#N/A,FALSE,"Repayment Schedule"}</definedName>
    <definedName name="wrn.sales." hidden="1">{"sales",#N/A,FALSE,"Sales";"sales existing",#N/A,FALSE,"Sales";"sales rd1",#N/A,FALSE,"Sales";"sales rd2",#N/A,FALSE,"Sales"}</definedName>
    <definedName name="wrn.Secondary._.Competition." hidden="1">{#N/A,#N/A,FALSE,"Secondary"}</definedName>
    <definedName name="wrn.SHORT." hidden="1">{"CREDIT STATISTICS",#N/A,FALSE,"STATS";"CF_AND_IS",#N/A,FALSE,"PLAN";"BALSHEET",#N/A,FALSE,"BALANCE SHEET"}</definedName>
    <definedName name="wrn.stages." hidden="1">{#N/A,#N/A,FALSE,"rev-stg format";#N/A,#N/A,FALSE,"conf-uncnf";#N/A,#N/A,FALSE,"stg-plot";#N/A,#N/A,FALSE,"stg-days"}</definedName>
    <definedName name="wrn.sum._.ops." hidden="1">{"schedule",#N/A,FALSE,"Sum Op's";"input area",#N/A,FALSE,"Sum Op's"}</definedName>
    <definedName name="wrn.SUMMARY.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wrn.Summary._.Overview." hidden="1">{#N/A,#N/A,FALSE,"OVERVIEW"}</definedName>
    <definedName name="wrn.SUN1." hidden="1">{#N/A,#N/A,FALSE,"Assumptions";#N/A,#N/A,FALSE,"office";#N/A,#N/A,FALSE,"monthly"}</definedName>
    <definedName name="wrn.SunSteel." hidden="1">{#N/A,#N/A,FALSE,"BANKLIMITS";#N/A,#N/A,FALSE,"OPSTATE";#N/A,#N/A,FALSE,"BEP sales";#N/A,#N/A,FALSE,"Capacity-rolling";#N/A,#N/A,FALSE,"Capacity ingot";#N/A,#N/A,FALSE,"DSCR-TL";#N/A,#N/A,FALSE,"DSCR GROSS";#N/A,#N/A,FALSE,"BSLIABILITY";#N/A,#N/A,FALSE,"BSASSETS";#N/A,#N/A,FALSE,"CABUILDUP";#N/A,#N/A,FALSE,"WCASSESS";#N/A,#N/A,FALSE,"FUNDFLOW";#N/A,#N/A,FALSE,"RATIOS";#N/A,#N/A,FALSE,"Term loan";#N/A,#N/A,FALSE,"Depreciation"}</definedName>
    <definedName name="wrn.Supply._.Additions." hidden="1">{#N/A,#N/A,FALSE,"Supply Addn"}</definedName>
    <definedName name="wrn.Supporting._.Schedules." hidden="1">{#N/A,#N/A,TRUE,"ACC RENT";#N/A,#N/A,TRUE,"ACCT REC";#N/A,#N/A,TRUE,"RET EARN";#N/A,#N/A,TRUE,"PPE";#N/A,#N/A,TRUE,"TAXES PAY";#N/A,#N/A,TRUE,"WORK CAP";#N/A,#N/A,TRUE,"CASH FLOW";#N/A,#N/A,TRUE,"SERIES A LOAN"}</definedName>
    <definedName name="wrn.SWATINORMAL." hidden="1">{#N/A,#N/A,FALSE,"BANKLIMITS";#N/A,#N/A,FALSE,"OPSTATE";#N/A,#N/A,FALSE,"BSLIABILITY";#N/A,#N/A,FALSE,"BSASSETS";#N/A,#N/A,FALSE,"CABUILDUP";#N/A,#N/A,FALSE,"WCASSESS";#N/A,#N/A,FALSE,"FUNDFLOW";#N/A,#N/A,FALSE,"DSCR";#N/A,#N/A,FALSE,"RATIOS";#N/A,#N/A,FALSE,"Dep"}</definedName>
    <definedName name="wrn.TANASBOURNE._.ONLY." hidden="1">{#N/A,#N/A,FALSE,"Expense Comparison"}</definedName>
    <definedName name="wrn.Tenants." hidden="1">{#N/A,#N/A,FALSE,"TENANTS"}</definedName>
    <definedName name="wrn.test." hidden="1">{"ADR Analysis",#N/A,FALSE,"Comp.&amp; Market Penet.";"Penetration Analysis",#N/A,FALSE,"Comp.&amp; Market Penet."}</definedName>
    <definedName name="wrn.Total." hidden="1">{#N/A,#N/A,FALSE,"Exec Sum";#N/A,#N/A,FALSE,"Rent Rate Comp";#N/A,#N/A,FALSE,"Rate, NPV Comp";#N/A,#N/A,FALSE,"Opt A NNN";#N/A,#N/A,FALSE,"15-yr Opt. A Sum";#N/A,#N/A,FALSE,"15-yr Opt A Other Costs";#N/A,#N/A,FALSE,"10-yr Opt. A Sum";#N/A,#N/A,FALSE,"10-yr Opt A Other Costs";#N/A,#N/A,FALSE,"NPV Calc"}</definedName>
    <definedName name="wrn.Total._.Print." hidden="1">{#N/A,#N/A,TRUE,"Cover Sheet";#N/A,#N/A,TRUE,"Contents";#N/A,#N/A,TRUE,"Model Assumptions";#N/A,#N/A,TRUE,"Financial Assumptions";#N/A,#N/A,TRUE,"Scenarios";#N/A,#N/A,TRUE,"SensitivitiesPower";#N/A,#N/A,TRUE,"SensitivitiesGas";#N/A,#N/A,TRUE,"SensitivitiesWater";#N/A,#N/A,TRUE,"Fixed Cost allocation table";#N/A,#N/A,TRUE,"Historic balance sheet";#N/A,#N/A,TRUE,"Stadtwerke Comps";#N/A,#N/A,TRUE,"Electricity Comps";#N/A,#N/A,TRUE,"Gas Comps";#N/A,#N/A,TRUE,"Water Comps";#N/A,#N/A,TRUE,"DCFCoverPower";#N/A,#N/A,TRUE,"DCFOverviewPower";#N/A,#N/A,TRUE,"RevenuesPower";#N/A,#N/A,TRUE,"CostsPower";#N/A,#N/A,TRUE,"PlanPower";#N/A,#N/A,TRUE,"DCFPower";#N/A,#N/A,TRUE,"ValuePower";#N/A,#N/A,TRUE,"WaccPower";#N/A,#N/A,TRUE,"WaccCompPower";#N/A,#N/A,TRUE,"MatrixPower";#N/A,#N/A,TRUE,"DCFCoverGas";#N/A,#N/A,TRUE,"DCFOverviewGas";#N/A,#N/A,TRUE,"RevenuesGas";#N/A,#N/A,TRUE,"CostGas";#N/A,#N/A,TRUE,"PlanGas";#N/A,#N/A,TRUE,"DCFGas";#N/A,#N/A,TRUE,"ValueGas";#N/A,#N/A,TRUE,"WaccGas";#N/A,#N/A,TRUE,"WaccCompGas";#N/A,#N/A,TRUE,"MatrixGas";#N/A,#N/A,TRUE,"DCFCoverWater";#N/A,#N/A,TRUE,"DCFOverviewWater";#N/A,#N/A,TRUE,"RevenuesWater";#N/A,#N/A,TRUE,"CostWater";#N/A,#N/A,TRUE,"PlanWater";#N/A,#N/A,TRUE,"DCFWater";#N/A,#N/A,TRUE,"ValueWater";#N/A,#N/A,TRUE,"WaccWater";#N/A,#N/A,TRUE,"WaccWater";#N/A,#N/A,TRUE,"WaccCompWater";#N/A,#N/A,TRUE,"MatrixWater";#N/A,#N/A,TRUE,"DCFCoverVersorgung";#N/A,#N/A,TRUE,"DCFOverviewVersorgung";#N/A,#N/A,TRUE,"PlanVersorgung";#N/A,#N/A,TRUE,"DCFVersorgung";#N/A,#N/A,TRUE,"ValueVersorgung";#N/A,#N/A,TRUE,"WaccVersorgung";#N/A,#N/A,TRUE,"WaccCompVersorgung";#N/A,#N/A,TRUE,"MatrixVersorgung"}</definedName>
    <definedName name="wrn.TOTAL._.SHEETS." hidden="1">{#N/A,#N/A,FALSE,"DEV COSTS";#N/A,#N/A,FALSE,"10-YR C. F."}</definedName>
    <definedName name="wrn.trial." hidden="1">{#N/A,#N/A,FALSE,"mpph1";#N/A,#N/A,FALSE,"mpmseb";#N/A,#N/A,FALSE,"mpph2"}</definedName>
    <definedName name="wrn.Valuation._.Summaries." hidden="1">{#N/A,#N/A,FALSE,"Cover Sheet";#N/A,#N/A,FALSE,"Financial Assumptions";#N/A,#N/A,FALSE,"DCFOverviewPower";#N/A,#N/A,FALSE,"DCFOverviewGas";#N/A,#N/A,FALSE,"DCFOverviewWater";#N/A,#N/A,FALSE,"DCFOverviewVersorgung"}</definedName>
    <definedName name="wrn.Versorgungs._.GmbH._.Data." hidden="1">{#N/A,#N/A,FALSE,"DCFCoverVersorgung";#N/A,#N/A,FALSE,"DCFOverviewVersorgung";#N/A,#N/A,FALSE,"PlanVersorgung";#N/A,#N/A,FALSE,"DCFVersorgung";#N/A,#N/A,FALSE,"ValueVersorgung";#N/A,#N/A,FALSE,"WaccVersorgung";#N/A,#N/A,FALSE,"WaccVersorgung";#N/A,#N/A,FALSE,"WaccCompVersorgung";#N/A,#N/A,FALSE,"MatrixVersorgung"}</definedName>
    <definedName name="wrn.Vs.._.Bud._.Month." hidden="1">{#N/A,#N/A,FALSE,"Graph-B";"Month SumOps",#N/A,FALSE,"SumOps";"Month SumExp",#N/A,FALSE,"SumExp";"Month ExpDept",#N/A,FALSE,"ExpDept"}</definedName>
    <definedName name="wrn.Vs.._.BudFcst._.Month." hidden="1">{"May SumExp",#N/A,FALSE,"SumExp";#N/A,#N/A,FALSE,"Graph-F";"May SumOps",#N/A,FALSE,"SumOps";"May ExpDept",#N/A,FALSE,"ExpDept"}</definedName>
    <definedName name="wrn.Working._.Party._.List." hidden="1">{#N/A,#N/A,FALSE,"Working List"}</definedName>
    <definedName name="wrn.Yuma." hidden="1">{#N/A,#N/A,FALSE,"Project Summary";#N/A,#N/A,FALSE,"Detail Estimate";#N/A,#N/A,FALSE,"Cashflow Schedule";#N/A,#N/A,FALSE,"Pro Forma"}</definedName>
    <definedName name="xyz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  <definedName name="yy" hidden="1">{#N/A,#N/A,TRUE,"Introduction";#N/A,#N/A,TRUE,"Operating Statistics";#N/A,#N/A,TRUE,"Capex &amp; Depreciation";#N/A,#N/A,TRUE,"Equity";#N/A,#N/A,TRUE,"Debt";#N/A,#N/A,TRUE,"Debt (2)";#N/A,#N/A,TRUE,"Financials";#N/A,#N/A,TRUE,"Market Info";#N/A,#N/A,TRUE,"Company Card";#N/A,#N/A,TRUE,"One Pager";#N/A,#N/A,TRUE,"First Page";#N/A,#N/A,TRUE,"Technical";#N/A,#N/A,TRUE,"Range Names"}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" i="132" l="1"/>
  <c r="W28" i="131"/>
  <c r="W25" i="130"/>
  <c r="W23" i="129"/>
  <c r="W24" i="128"/>
  <c r="A4" i="122"/>
  <c r="H33" i="7"/>
  <c r="K11" i="114"/>
  <c r="K15" i="114"/>
  <c r="K5" i="114"/>
  <c r="D28" i="7"/>
  <c r="D16" i="1"/>
  <c r="Q19" i="127"/>
  <c r="U7" i="127"/>
  <c r="U10" i="127"/>
  <c r="U14" i="127"/>
  <c r="U15" i="127"/>
  <c r="U18" i="127"/>
  <c r="U3" i="127"/>
  <c r="S18" i="127"/>
  <c r="R18" i="127"/>
  <c r="R17" i="127"/>
  <c r="S17" i="127" s="1"/>
  <c r="S16" i="127"/>
  <c r="R16" i="127"/>
  <c r="U16" i="127" s="1"/>
  <c r="R15" i="127"/>
  <c r="S15" i="127" s="1"/>
  <c r="S14" i="127"/>
  <c r="R14" i="127"/>
  <c r="R13" i="127"/>
  <c r="S13" i="127" s="1"/>
  <c r="R12" i="127"/>
  <c r="U12" i="127" s="1"/>
  <c r="R11" i="127"/>
  <c r="S11" i="127" s="1"/>
  <c r="S10" i="127"/>
  <c r="R10" i="127"/>
  <c r="R9" i="127"/>
  <c r="S9" i="127" s="1"/>
  <c r="S8" i="127"/>
  <c r="R8" i="127"/>
  <c r="U8" i="127" s="1"/>
  <c r="R7" i="127"/>
  <c r="S7" i="127" s="1"/>
  <c r="S6" i="127"/>
  <c r="R6" i="127"/>
  <c r="U6" i="127" s="1"/>
  <c r="R5" i="127"/>
  <c r="S5" i="127" s="1"/>
  <c r="R4" i="127"/>
  <c r="U4" i="127" s="1"/>
  <c r="S3" i="127"/>
  <c r="R3" i="127"/>
  <c r="R19" i="127" s="1"/>
  <c r="E16" i="1" s="1"/>
  <c r="G16" i="1" s="1"/>
  <c r="E115" i="125"/>
  <c r="F114" i="125"/>
  <c r="G114" i="125" s="1"/>
  <c r="F113" i="125"/>
  <c r="G113" i="125" s="1"/>
  <c r="F112" i="125"/>
  <c r="G112" i="125" s="1"/>
  <c r="F111" i="125"/>
  <c r="G111" i="125" s="1"/>
  <c r="G110" i="125"/>
  <c r="F110" i="125"/>
  <c r="F109" i="125"/>
  <c r="G109" i="125" s="1"/>
  <c r="F108" i="125"/>
  <c r="G108" i="125" s="1"/>
  <c r="F107" i="125"/>
  <c r="G107" i="125" s="1"/>
  <c r="F106" i="125"/>
  <c r="G106" i="125" s="1"/>
  <c r="F105" i="125"/>
  <c r="G105" i="125" s="1"/>
  <c r="G104" i="125"/>
  <c r="F104" i="125"/>
  <c r="F103" i="125"/>
  <c r="G103" i="125" s="1"/>
  <c r="G102" i="125"/>
  <c r="F102" i="125"/>
  <c r="F101" i="125"/>
  <c r="G101" i="125" s="1"/>
  <c r="F100" i="125"/>
  <c r="G100" i="125" s="1"/>
  <c r="G23" i="7"/>
  <c r="G24" i="7"/>
  <c r="H24" i="7" s="1"/>
  <c r="G25" i="7"/>
  <c r="H25" i="7" s="1"/>
  <c r="G26" i="7"/>
  <c r="H26" i="7" s="1"/>
  <c r="G27" i="7"/>
  <c r="D10" i="115"/>
  <c r="D15" i="115" s="1"/>
  <c r="E4" i="7"/>
  <c r="E3" i="7"/>
  <c r="G3" i="7"/>
  <c r="E5" i="7"/>
  <c r="G4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H22" i="7" s="1"/>
  <c r="G5" i="7"/>
  <c r="F19" i="7"/>
  <c r="D15" i="1"/>
  <c r="I4" i="127"/>
  <c r="I5" i="127"/>
  <c r="I6" i="127"/>
  <c r="I7" i="127"/>
  <c r="I8" i="127"/>
  <c r="I9" i="127"/>
  <c r="I10" i="127"/>
  <c r="I11" i="127"/>
  <c r="I12" i="127"/>
  <c r="I13" i="127"/>
  <c r="I14" i="127"/>
  <c r="I15" i="127"/>
  <c r="I16" i="127"/>
  <c r="I17" i="127"/>
  <c r="I18" i="127"/>
  <c r="I19" i="127"/>
  <c r="I20" i="127"/>
  <c r="I21" i="127"/>
  <c r="I22" i="127"/>
  <c r="I23" i="127"/>
  <c r="I24" i="127"/>
  <c r="I25" i="127"/>
  <c r="I26" i="127"/>
  <c r="I27" i="127"/>
  <c r="I28" i="127"/>
  <c r="I29" i="127"/>
  <c r="I30" i="127"/>
  <c r="I31" i="127"/>
  <c r="I32" i="127"/>
  <c r="I33" i="127"/>
  <c r="I34" i="127"/>
  <c r="I35" i="127"/>
  <c r="I36" i="127"/>
  <c r="I37" i="127"/>
  <c r="I38" i="127"/>
  <c r="I39" i="127"/>
  <c r="I40" i="127"/>
  <c r="I41" i="127"/>
  <c r="I42" i="127"/>
  <c r="I43" i="127"/>
  <c r="I44" i="127"/>
  <c r="I45" i="127"/>
  <c r="I46" i="127"/>
  <c r="I47" i="127"/>
  <c r="I48" i="127"/>
  <c r="I49" i="127"/>
  <c r="I50" i="127"/>
  <c r="I51" i="127"/>
  <c r="I52" i="127"/>
  <c r="I53" i="127"/>
  <c r="I54" i="127"/>
  <c r="I55" i="127"/>
  <c r="I56" i="127"/>
  <c r="I57" i="127"/>
  <c r="I58" i="127"/>
  <c r="I59" i="127"/>
  <c r="I60" i="127"/>
  <c r="I3" i="127"/>
  <c r="F61" i="127"/>
  <c r="E15" i="1" s="1"/>
  <c r="G61" i="127"/>
  <c r="E61" i="127"/>
  <c r="D17" i="1"/>
  <c r="F34" i="126"/>
  <c r="E17" i="1" s="1"/>
  <c r="G34" i="126"/>
  <c r="E34" i="126"/>
  <c r="F42" i="125"/>
  <c r="G42" i="125" s="1"/>
  <c r="F62" i="125"/>
  <c r="G62" i="125" s="1"/>
  <c r="F59" i="125"/>
  <c r="G59" i="125" s="1"/>
  <c r="F58" i="125"/>
  <c r="G58" i="125" s="1"/>
  <c r="F57" i="125"/>
  <c r="G57" i="125" s="1"/>
  <c r="F54" i="125"/>
  <c r="G54" i="125" s="1"/>
  <c r="F53" i="125"/>
  <c r="G53" i="125" s="1"/>
  <c r="F52" i="125"/>
  <c r="G52" i="125" s="1"/>
  <c r="F49" i="125"/>
  <c r="G49" i="125" s="1"/>
  <c r="F48" i="125"/>
  <c r="G48" i="125" s="1"/>
  <c r="F47" i="125"/>
  <c r="G47" i="125" s="1"/>
  <c r="F44" i="125"/>
  <c r="G44" i="125" s="1"/>
  <c r="F43" i="125"/>
  <c r="G43" i="125" s="1"/>
  <c r="F39" i="125"/>
  <c r="G39" i="125" s="1"/>
  <c r="F38" i="125"/>
  <c r="G38" i="125" s="1"/>
  <c r="F37" i="125"/>
  <c r="G37" i="125" s="1"/>
  <c r="F34" i="125"/>
  <c r="G34" i="125" s="1"/>
  <c r="F33" i="125"/>
  <c r="G33" i="125" s="1"/>
  <c r="F32" i="125"/>
  <c r="G32" i="125" s="1"/>
  <c r="F29" i="125"/>
  <c r="G29" i="125" s="1"/>
  <c r="F28" i="125"/>
  <c r="G28" i="125" s="1"/>
  <c r="F27" i="125"/>
  <c r="G27" i="125" s="1"/>
  <c r="F24" i="125"/>
  <c r="G24" i="125" s="1"/>
  <c r="F23" i="125"/>
  <c r="G23" i="125" s="1"/>
  <c r="F22" i="125"/>
  <c r="G22" i="125" s="1"/>
  <c r="F3" i="125"/>
  <c r="G3" i="125" s="1"/>
  <c r="F4" i="125"/>
  <c r="G4" i="125" s="1"/>
  <c r="F5" i="125"/>
  <c r="G5" i="125" s="1"/>
  <c r="F6" i="125"/>
  <c r="G6" i="125" s="1"/>
  <c r="F7" i="125"/>
  <c r="G7" i="125" s="1"/>
  <c r="F8" i="125"/>
  <c r="G8" i="125" s="1"/>
  <c r="F9" i="125"/>
  <c r="G9" i="125" s="1"/>
  <c r="F10" i="125"/>
  <c r="G10" i="125" s="1"/>
  <c r="F11" i="125"/>
  <c r="G11" i="125" s="1"/>
  <c r="F12" i="125"/>
  <c r="G12" i="125" s="1"/>
  <c r="F13" i="125"/>
  <c r="G13" i="125" s="1"/>
  <c r="F14" i="125"/>
  <c r="G14" i="125" s="1"/>
  <c r="F15" i="125"/>
  <c r="G15" i="125" s="1"/>
  <c r="F16" i="125"/>
  <c r="G16" i="125" s="1"/>
  <c r="F17" i="125"/>
  <c r="G17" i="125" s="1"/>
  <c r="F18" i="125"/>
  <c r="G18" i="125" s="1"/>
  <c r="F19" i="125"/>
  <c r="G19" i="125" s="1"/>
  <c r="F20" i="125"/>
  <c r="G20" i="125" s="1"/>
  <c r="F21" i="125"/>
  <c r="G21" i="125" s="1"/>
  <c r="F25" i="125"/>
  <c r="G25" i="125" s="1"/>
  <c r="F26" i="125"/>
  <c r="G26" i="125" s="1"/>
  <c r="F30" i="125"/>
  <c r="G30" i="125" s="1"/>
  <c r="F31" i="125"/>
  <c r="G31" i="125" s="1"/>
  <c r="F35" i="125"/>
  <c r="G35" i="125" s="1"/>
  <c r="F36" i="125"/>
  <c r="G36" i="125" s="1"/>
  <c r="F40" i="125"/>
  <c r="G40" i="125" s="1"/>
  <c r="F41" i="125"/>
  <c r="G41" i="125" s="1"/>
  <c r="F45" i="125"/>
  <c r="G45" i="125" s="1"/>
  <c r="F46" i="125"/>
  <c r="G46" i="125" s="1"/>
  <c r="F50" i="125"/>
  <c r="G50" i="125" s="1"/>
  <c r="F51" i="125"/>
  <c r="G51" i="125" s="1"/>
  <c r="F55" i="125"/>
  <c r="G55" i="125" s="1"/>
  <c r="F56" i="125"/>
  <c r="G56" i="125" s="1"/>
  <c r="F60" i="125"/>
  <c r="G60" i="125" s="1"/>
  <c r="F61" i="125"/>
  <c r="G61" i="125" s="1"/>
  <c r="F63" i="125"/>
  <c r="G63" i="125" s="1"/>
  <c r="F64" i="125"/>
  <c r="G64" i="125" s="1"/>
  <c r="F65" i="125"/>
  <c r="G65" i="125" s="1"/>
  <c r="F66" i="125"/>
  <c r="G66" i="125" s="1"/>
  <c r="F67" i="125"/>
  <c r="G67" i="125" s="1"/>
  <c r="F68" i="125"/>
  <c r="G68" i="125" s="1"/>
  <c r="F69" i="125"/>
  <c r="G69" i="125" s="1"/>
  <c r="F70" i="125"/>
  <c r="G70" i="125" s="1"/>
  <c r="F71" i="125"/>
  <c r="G71" i="125" s="1"/>
  <c r="F72" i="125"/>
  <c r="G72" i="125" s="1"/>
  <c r="F73" i="125"/>
  <c r="G73" i="125" s="1"/>
  <c r="F74" i="125"/>
  <c r="G74" i="125" s="1"/>
  <c r="F75" i="125"/>
  <c r="G75" i="125" s="1"/>
  <c r="F76" i="125"/>
  <c r="G76" i="125" s="1"/>
  <c r="F77" i="125"/>
  <c r="G77" i="125" s="1"/>
  <c r="F78" i="125"/>
  <c r="G78" i="125" s="1"/>
  <c r="F79" i="125"/>
  <c r="G79" i="125" s="1"/>
  <c r="F80" i="125"/>
  <c r="G80" i="125" s="1"/>
  <c r="F81" i="125"/>
  <c r="G81" i="125" s="1"/>
  <c r="F82" i="125"/>
  <c r="G82" i="125" s="1"/>
  <c r="F83" i="125"/>
  <c r="G83" i="125" s="1"/>
  <c r="F84" i="125"/>
  <c r="G84" i="125" s="1"/>
  <c r="F85" i="125"/>
  <c r="G85" i="125" s="1"/>
  <c r="F86" i="125"/>
  <c r="G86" i="125" s="1"/>
  <c r="F87" i="125"/>
  <c r="G87" i="125" s="1"/>
  <c r="F88" i="125"/>
  <c r="G88" i="125" s="1"/>
  <c r="F89" i="125"/>
  <c r="G89" i="125" s="1"/>
  <c r="F90" i="125"/>
  <c r="G90" i="125" s="1"/>
  <c r="F91" i="125"/>
  <c r="G91" i="125" s="1"/>
  <c r="F92" i="125"/>
  <c r="G92" i="125" s="1"/>
  <c r="F93" i="125"/>
  <c r="G93" i="125" s="1"/>
  <c r="F94" i="125"/>
  <c r="G94" i="125" s="1"/>
  <c r="F95" i="125"/>
  <c r="G95" i="125" s="1"/>
  <c r="F96" i="125"/>
  <c r="G96" i="125" s="1"/>
  <c r="F97" i="125"/>
  <c r="G97" i="125" s="1"/>
  <c r="F98" i="125"/>
  <c r="G98" i="125" s="1"/>
  <c r="F99" i="125"/>
  <c r="G99" i="125" s="1"/>
  <c r="F2" i="125"/>
  <c r="F115" i="125" s="1"/>
  <c r="S4" i="127" l="1"/>
  <c r="S19" i="127" s="1"/>
  <c r="S12" i="127"/>
  <c r="U17" i="127"/>
  <c r="U13" i="127"/>
  <c r="U9" i="127"/>
  <c r="U5" i="127"/>
  <c r="U19" i="127" s="1"/>
  <c r="U11" i="127"/>
  <c r="D6" i="1"/>
  <c r="D3" i="1"/>
  <c r="E9" i="114"/>
  <c r="G2" i="1" s="1"/>
  <c r="F6" i="114"/>
  <c r="F7" i="114"/>
  <c r="F8" i="114"/>
  <c r="K13" i="114"/>
  <c r="K9" i="114"/>
  <c r="K7" i="114"/>
  <c r="I17" i="1"/>
  <c r="I61" i="127"/>
  <c r="G2" i="125"/>
  <c r="G115" i="125" s="1"/>
  <c r="K16" i="114" l="1"/>
  <c r="G5" i="1"/>
  <c r="F9" i="1"/>
  <c r="H5" i="7"/>
  <c r="H7" i="7"/>
  <c r="H19" i="7"/>
  <c r="H15" i="7"/>
  <c r="H11" i="7"/>
  <c r="C28" i="7"/>
  <c r="H13" i="7"/>
  <c r="H17" i="7"/>
  <c r="H20" i="7"/>
  <c r="H21" i="7"/>
  <c r="H23" i="7"/>
  <c r="H27" i="7"/>
  <c r="C23" i="124"/>
  <c r="D22" i="124" s="1"/>
  <c r="D12" i="124" l="1"/>
  <c r="E12" i="124" s="1"/>
  <c r="D8" i="124"/>
  <c r="E8" i="124" s="1"/>
  <c r="D16" i="124"/>
  <c r="D13" i="124"/>
  <c r="D10" i="124"/>
  <c r="E10" i="124" s="1"/>
  <c r="D14" i="124"/>
  <c r="D18" i="124"/>
  <c r="D9" i="124"/>
  <c r="E9" i="124" s="1"/>
  <c r="D17" i="124"/>
  <c r="D7" i="124"/>
  <c r="E7" i="124" s="1"/>
  <c r="D11" i="124"/>
  <c r="E11" i="124" s="1"/>
  <c r="D15" i="124"/>
  <c r="D20" i="124"/>
  <c r="H8" i="7"/>
  <c r="H9" i="7"/>
  <c r="H16" i="7"/>
  <c r="G3" i="1"/>
  <c r="F3" i="1" s="1"/>
  <c r="E3" i="1" s="1"/>
  <c r="D21" i="124"/>
  <c r="D19" i="124"/>
  <c r="H14" i="7"/>
  <c r="H18" i="7"/>
  <c r="H10" i="7"/>
  <c r="G28" i="7"/>
  <c r="E28" i="7"/>
  <c r="F28" i="7"/>
  <c r="H12" i="7"/>
  <c r="H3" i="7"/>
  <c r="H6" i="7"/>
  <c r="I6" i="7" s="1"/>
  <c r="D23" i="124" l="1"/>
  <c r="E18" i="1"/>
  <c r="G15" i="1"/>
  <c r="F5" i="114"/>
  <c r="F4" i="114"/>
  <c r="F3" i="114"/>
  <c r="F9" i="114" l="1"/>
  <c r="D2" i="1" s="1"/>
  <c r="F5" i="1" l="1"/>
  <c r="F2" i="1" l="1"/>
  <c r="H4" i="7" l="1"/>
  <c r="H28" i="7" s="1"/>
  <c r="I28" i="7" l="1"/>
  <c r="H32" i="7"/>
  <c r="D18" i="1"/>
  <c r="H35" i="7" l="1"/>
  <c r="H34" i="7"/>
  <c r="G4" i="1" l="1"/>
  <c r="G6" i="1" s="1"/>
  <c r="G7" i="1" l="1"/>
  <c r="F7" i="1" s="1"/>
  <c r="E7" i="1" s="1"/>
  <c r="F6" i="1"/>
  <c r="E6" i="1" s="1"/>
  <c r="F4" i="1"/>
  <c r="G10" i="1"/>
  <c r="F10" i="1" s="1"/>
  <c r="D11" i="1"/>
  <c r="D32" i="1" s="1"/>
  <c r="I4" i="1" l="1"/>
  <c r="E5" i="1"/>
  <c r="E10" i="1" l="1"/>
  <c r="E55" i="8" l="1"/>
  <c r="K55" i="8" s="1"/>
  <c r="D55" i="8"/>
  <c r="J55" i="8" s="1"/>
  <c r="C55" i="8"/>
  <c r="I55" i="8" s="1"/>
  <c r="E54" i="8"/>
  <c r="K54" i="8" s="1"/>
  <c r="D54" i="8"/>
  <c r="J54" i="8" s="1"/>
  <c r="C54" i="8"/>
  <c r="I54" i="8" s="1"/>
  <c r="E53" i="8"/>
  <c r="K53" i="8" s="1"/>
  <c r="D53" i="8"/>
  <c r="J53" i="8" s="1"/>
  <c r="C53" i="8"/>
  <c r="I53" i="8" s="1"/>
  <c r="E52" i="8"/>
  <c r="K52" i="8" s="1"/>
  <c r="D52" i="8"/>
  <c r="J52" i="8" s="1"/>
  <c r="C52" i="8"/>
  <c r="I52" i="8" s="1"/>
  <c r="E51" i="8"/>
  <c r="K51" i="8" s="1"/>
  <c r="D51" i="8"/>
  <c r="J51" i="8" s="1"/>
  <c r="C51" i="8"/>
  <c r="I51" i="8" s="1"/>
  <c r="E50" i="8"/>
  <c r="K50" i="8" s="1"/>
  <c r="D50" i="8"/>
  <c r="J50" i="8" s="1"/>
  <c r="C50" i="8"/>
  <c r="I50" i="8" s="1"/>
  <c r="E49" i="8"/>
  <c r="K49" i="8" s="1"/>
  <c r="D49" i="8"/>
  <c r="J49" i="8" s="1"/>
  <c r="C49" i="8"/>
  <c r="I49" i="8" s="1"/>
  <c r="E48" i="8"/>
  <c r="K48" i="8" s="1"/>
  <c r="D48" i="8"/>
  <c r="J48" i="8" s="1"/>
  <c r="C48" i="8"/>
  <c r="I48" i="8" s="1"/>
  <c r="E47" i="8"/>
  <c r="K47" i="8" s="1"/>
  <c r="D47" i="8"/>
  <c r="J47" i="8" s="1"/>
  <c r="C47" i="8"/>
  <c r="I47" i="8" s="1"/>
  <c r="E46" i="8"/>
  <c r="K46" i="8" s="1"/>
  <c r="D46" i="8"/>
  <c r="J46" i="8" s="1"/>
  <c r="C46" i="8"/>
  <c r="I46" i="8" s="1"/>
  <c r="E45" i="8"/>
  <c r="K45" i="8" s="1"/>
  <c r="D45" i="8"/>
  <c r="J45" i="8" s="1"/>
  <c r="C45" i="8"/>
  <c r="I45" i="8" s="1"/>
  <c r="E44" i="8"/>
  <c r="K44" i="8" s="1"/>
  <c r="D44" i="8"/>
  <c r="J44" i="8" s="1"/>
  <c r="C44" i="8"/>
  <c r="I44" i="8" s="1"/>
  <c r="E43" i="8"/>
  <c r="K43" i="8" s="1"/>
  <c r="D43" i="8"/>
  <c r="J43" i="8" s="1"/>
  <c r="C43" i="8"/>
  <c r="I43" i="8" s="1"/>
  <c r="E42" i="8"/>
  <c r="K42" i="8" s="1"/>
  <c r="D42" i="8"/>
  <c r="J42" i="8" s="1"/>
  <c r="C42" i="8"/>
  <c r="I42" i="8" s="1"/>
  <c r="E41" i="8"/>
  <c r="K41" i="8" s="1"/>
  <c r="D41" i="8"/>
  <c r="J41" i="8" s="1"/>
  <c r="C41" i="8"/>
  <c r="I41" i="8" s="1"/>
  <c r="E40" i="8"/>
  <c r="K40" i="8" s="1"/>
  <c r="D40" i="8"/>
  <c r="J40" i="8" s="1"/>
  <c r="C40" i="8"/>
  <c r="I40" i="8" s="1"/>
  <c r="E39" i="8"/>
  <c r="K39" i="8" s="1"/>
  <c r="D39" i="8"/>
  <c r="J39" i="8" s="1"/>
  <c r="C39" i="8"/>
  <c r="I39" i="8" s="1"/>
  <c r="E38" i="8"/>
  <c r="K38" i="8" s="1"/>
  <c r="D38" i="8"/>
  <c r="J38" i="8" s="1"/>
  <c r="C38" i="8"/>
  <c r="I38" i="8" s="1"/>
  <c r="E37" i="8"/>
  <c r="K37" i="8" s="1"/>
  <c r="D37" i="8"/>
  <c r="J37" i="8" s="1"/>
  <c r="C37" i="8"/>
  <c r="I37" i="8" s="1"/>
  <c r="E36" i="8"/>
  <c r="K36" i="8" s="1"/>
  <c r="D36" i="8"/>
  <c r="J36" i="8" s="1"/>
  <c r="C36" i="8"/>
  <c r="I36" i="8" s="1"/>
  <c r="E35" i="8"/>
  <c r="K35" i="8" s="1"/>
  <c r="D35" i="8"/>
  <c r="J35" i="8" s="1"/>
  <c r="C35" i="8"/>
  <c r="I35" i="8" s="1"/>
  <c r="E34" i="8"/>
  <c r="K34" i="8" s="1"/>
  <c r="D34" i="8"/>
  <c r="J34" i="8" s="1"/>
  <c r="C34" i="8"/>
  <c r="I34" i="8" s="1"/>
  <c r="E33" i="8"/>
  <c r="K33" i="8" s="1"/>
  <c r="D33" i="8"/>
  <c r="J33" i="8" s="1"/>
  <c r="C33" i="8"/>
  <c r="I33" i="8" s="1"/>
  <c r="E32" i="8"/>
  <c r="K32" i="8" s="1"/>
  <c r="D32" i="8"/>
  <c r="J32" i="8" s="1"/>
  <c r="C32" i="8"/>
  <c r="I32" i="8" s="1"/>
  <c r="I31" i="8"/>
  <c r="E31" i="8"/>
  <c r="K31" i="8" s="1"/>
  <c r="D31" i="8"/>
  <c r="J31" i="8" s="1"/>
  <c r="I30" i="8"/>
  <c r="E30" i="8"/>
  <c r="K30" i="8" s="1"/>
  <c r="D30" i="8"/>
  <c r="J30" i="8" s="1"/>
  <c r="I29" i="8"/>
  <c r="E29" i="8"/>
  <c r="K29" i="8" s="1"/>
  <c r="D29" i="8"/>
  <c r="J29" i="8" s="1"/>
  <c r="I28" i="8"/>
  <c r="E28" i="8"/>
  <c r="K28" i="8" s="1"/>
  <c r="D28" i="8"/>
  <c r="J28" i="8" s="1"/>
  <c r="I27" i="8"/>
  <c r="E27" i="8"/>
  <c r="K27" i="8" s="1"/>
  <c r="D27" i="8"/>
  <c r="J27" i="8" s="1"/>
  <c r="I26" i="8"/>
  <c r="E26" i="8"/>
  <c r="K26" i="8" s="1"/>
  <c r="D26" i="8"/>
  <c r="J26" i="8" s="1"/>
  <c r="I25" i="8"/>
  <c r="E25" i="8"/>
  <c r="K25" i="8" s="1"/>
  <c r="D25" i="8"/>
  <c r="J25" i="8" s="1"/>
  <c r="I24" i="8"/>
  <c r="E24" i="8"/>
  <c r="K24" i="8" s="1"/>
  <c r="D24" i="8"/>
  <c r="J24" i="8" s="1"/>
  <c r="I23" i="8"/>
  <c r="E23" i="8"/>
  <c r="K23" i="8" s="1"/>
  <c r="D23" i="8"/>
  <c r="J23" i="8" s="1"/>
  <c r="I22" i="8"/>
  <c r="E22" i="8"/>
  <c r="K22" i="8" s="1"/>
  <c r="D22" i="8"/>
  <c r="J22" i="8" s="1"/>
  <c r="I21" i="8"/>
  <c r="E21" i="8"/>
  <c r="K21" i="8" s="1"/>
  <c r="D21" i="8"/>
  <c r="J21" i="8" s="1"/>
  <c r="I20" i="8"/>
  <c r="E20" i="8"/>
  <c r="K20" i="8" s="1"/>
  <c r="D20" i="8"/>
  <c r="J20" i="8" s="1"/>
  <c r="I19" i="8"/>
  <c r="E19" i="8"/>
  <c r="K19" i="8" s="1"/>
  <c r="D19" i="8"/>
  <c r="J19" i="8" s="1"/>
  <c r="I18" i="8"/>
  <c r="E18" i="8"/>
  <c r="K18" i="8" s="1"/>
  <c r="D18" i="8"/>
  <c r="J18" i="8" s="1"/>
  <c r="I17" i="8"/>
  <c r="E17" i="8"/>
  <c r="K17" i="8" s="1"/>
  <c r="D17" i="8"/>
  <c r="J17" i="8" s="1"/>
  <c r="I16" i="8"/>
  <c r="E16" i="8"/>
  <c r="K16" i="8" s="1"/>
  <c r="D16" i="8"/>
  <c r="J16" i="8" s="1"/>
  <c r="I15" i="8"/>
  <c r="E15" i="8"/>
  <c r="K15" i="8" s="1"/>
  <c r="D15" i="8"/>
  <c r="J15" i="8" s="1"/>
  <c r="I14" i="8"/>
  <c r="E14" i="8"/>
  <c r="K14" i="8" s="1"/>
  <c r="D14" i="8"/>
  <c r="J14" i="8" s="1"/>
  <c r="I13" i="8"/>
  <c r="E13" i="8"/>
  <c r="K13" i="8" s="1"/>
  <c r="D13" i="8"/>
  <c r="J13" i="8" s="1"/>
  <c r="I12" i="8"/>
  <c r="E12" i="8"/>
  <c r="K12" i="8" s="1"/>
  <c r="D12" i="8"/>
  <c r="J12" i="8" s="1"/>
  <c r="I11" i="8"/>
  <c r="E11" i="8"/>
  <c r="K11" i="8" s="1"/>
  <c r="D11" i="8"/>
  <c r="J11" i="8" s="1"/>
  <c r="I10" i="8"/>
  <c r="E10" i="8"/>
  <c r="K10" i="8" s="1"/>
  <c r="D10" i="8"/>
  <c r="J10" i="8" s="1"/>
  <c r="I9" i="8"/>
  <c r="E9" i="8"/>
  <c r="K9" i="8" s="1"/>
  <c r="D9" i="8"/>
  <c r="J9" i="8" s="1"/>
  <c r="I8" i="8"/>
  <c r="E8" i="8"/>
  <c r="K8" i="8" s="1"/>
  <c r="D8" i="8"/>
  <c r="J8" i="8" s="1"/>
  <c r="I7" i="8"/>
  <c r="F7" i="8"/>
  <c r="L7" i="8" s="1"/>
  <c r="E7" i="8"/>
  <c r="K7" i="8" s="1"/>
  <c r="D7" i="8"/>
  <c r="J7" i="8" s="1"/>
  <c r="I6" i="8"/>
  <c r="E6" i="8"/>
  <c r="K6" i="8" s="1"/>
  <c r="D6" i="8"/>
  <c r="J6" i="8" s="1"/>
  <c r="I5" i="8"/>
  <c r="E5" i="8"/>
  <c r="K5" i="8" s="1"/>
  <c r="D5" i="8"/>
  <c r="J5" i="8" s="1"/>
  <c r="I4" i="8"/>
  <c r="E4" i="8"/>
  <c r="K4" i="8" s="1"/>
  <c r="D4" i="8"/>
  <c r="J4" i="8" s="1"/>
  <c r="I3" i="8"/>
  <c r="E3" i="8"/>
  <c r="K3" i="8" s="1"/>
  <c r="D3" i="8"/>
  <c r="J3" i="8" s="1"/>
  <c r="I2" i="8"/>
  <c r="E2" i="8"/>
  <c r="K2" i="8" s="1"/>
  <c r="D2" i="8"/>
  <c r="J2" i="8" s="1"/>
  <c r="E9" i="1"/>
  <c r="M35" i="8" l="1"/>
  <c r="M39" i="8"/>
  <c r="M43" i="8"/>
  <c r="M47" i="8"/>
  <c r="M52" i="8"/>
  <c r="M33" i="8"/>
  <c r="M37" i="8"/>
  <c r="M41" i="8"/>
  <c r="M45" i="8"/>
  <c r="M49" i="8"/>
  <c r="M54" i="8"/>
  <c r="M3" i="8"/>
  <c r="M5" i="8"/>
  <c r="M8" i="8"/>
  <c r="M10" i="8"/>
  <c r="M12" i="8"/>
  <c r="M14" i="8"/>
  <c r="M23" i="8"/>
  <c r="M25" i="8"/>
  <c r="M27" i="8"/>
  <c r="M29" i="8"/>
  <c r="M31" i="8"/>
  <c r="M53" i="8"/>
  <c r="M2" i="8"/>
  <c r="M4" i="8"/>
  <c r="M6" i="8"/>
  <c r="M7" i="8"/>
  <c r="M9" i="8"/>
  <c r="M11" i="8"/>
  <c r="M13" i="8"/>
  <c r="M15" i="8"/>
  <c r="M16" i="8"/>
  <c r="M17" i="8"/>
  <c r="M18" i="8"/>
  <c r="M19" i="8"/>
  <c r="M20" i="8"/>
  <c r="M21" i="8"/>
  <c r="M22" i="8"/>
  <c r="M24" i="8"/>
  <c r="M26" i="8"/>
  <c r="M28" i="8"/>
  <c r="M30" i="8"/>
  <c r="M32" i="8"/>
  <c r="M34" i="8"/>
  <c r="M36" i="8"/>
  <c r="M38" i="8"/>
  <c r="M40" i="8"/>
  <c r="M42" i="8"/>
  <c r="M44" i="8"/>
  <c r="M46" i="8"/>
  <c r="M48" i="8"/>
  <c r="M50" i="8"/>
  <c r="M51" i="8"/>
  <c r="M55" i="8"/>
  <c r="E2" i="1" l="1"/>
  <c r="M56" i="8"/>
  <c r="E4" i="1" l="1"/>
  <c r="G18" i="1" l="1"/>
  <c r="G8" i="1" s="1"/>
  <c r="I18" i="1"/>
  <c r="I19" i="1" s="1"/>
  <c r="H18" i="1"/>
  <c r="H19" i="1" s="1"/>
  <c r="D34" i="1" s="1"/>
  <c r="G11" i="1" l="1"/>
  <c r="G19" i="1"/>
  <c r="D23" i="1" s="1"/>
  <c r="F8" i="1" l="1"/>
  <c r="F11" i="1" l="1"/>
  <c r="H3" i="1" s="1"/>
  <c r="E8" i="1"/>
  <c r="E11" i="1" s="1"/>
  <c r="H8" i="1" l="1"/>
  <c r="H2" i="1"/>
  <c r="H6" i="1"/>
  <c r="H4" i="1"/>
  <c r="H10" i="1"/>
  <c r="H7" i="1"/>
  <c r="H9" i="1"/>
  <c r="D24" i="1"/>
  <c r="D25" i="1" s="1"/>
  <c r="D28" i="1" s="1"/>
  <c r="D29" i="1" s="1"/>
  <c r="D30" i="1" s="1"/>
  <c r="H5" i="1"/>
  <c r="D36" i="1" l="1"/>
  <c r="H11" i="1"/>
  <c r="D38" i="1" l="1"/>
  <c r="D37" i="1"/>
</calcChain>
</file>

<file path=xl/sharedStrings.xml><?xml version="1.0" encoding="utf-8"?>
<sst xmlns="http://schemas.openxmlformats.org/spreadsheetml/2006/main" count="765" uniqueCount="173">
  <si>
    <t>Project expenses</t>
  </si>
  <si>
    <r>
      <t xml:space="preserve">Total in </t>
    </r>
    <r>
      <rPr>
        <b/>
        <sz val="12"/>
        <rFont val="Rupee Foradian"/>
        <family val="2"/>
      </rPr>
      <t>`</t>
    </r>
  </si>
  <si>
    <t xml:space="preserve">Total Cost </t>
  </si>
  <si>
    <t xml:space="preserve">Particulars </t>
  </si>
  <si>
    <r>
      <t xml:space="preserve">Rate in </t>
    </r>
    <r>
      <rPr>
        <b/>
        <sz val="12"/>
        <rFont val="Rupee Foradian"/>
        <family val="2"/>
      </rPr>
      <t>`</t>
    </r>
  </si>
  <si>
    <t xml:space="preserve">Total </t>
  </si>
  <si>
    <t>Gross Estimated Revenue</t>
  </si>
  <si>
    <t>Less: Total projected Expenses</t>
  </si>
  <si>
    <t>Estimated Surplus</t>
  </si>
  <si>
    <t>Project Cost and Developer Profit</t>
  </si>
  <si>
    <t>Developer Profit @ 30% of estimated surplus</t>
  </si>
  <si>
    <t>Net Surplus (3-4)</t>
  </si>
  <si>
    <t>Add:</t>
  </si>
  <si>
    <t>Expenses already incurred as on date</t>
  </si>
  <si>
    <t>(as per the certified Trial Balance Sheet of the project)</t>
  </si>
  <si>
    <t>Less:</t>
  </si>
  <si>
    <t>The realizable value of the property</t>
  </si>
  <si>
    <t>Distress value of the property</t>
  </si>
  <si>
    <t>Land Cost</t>
  </si>
  <si>
    <t>TOTAL</t>
  </si>
  <si>
    <t>Flat No.</t>
  </si>
  <si>
    <t>Floor</t>
  </si>
  <si>
    <t>Sr. No</t>
  </si>
  <si>
    <t>Total Area in Sq. M.</t>
  </si>
  <si>
    <t>Carpet Area</t>
  </si>
  <si>
    <t>Balcony Area</t>
  </si>
  <si>
    <t>Cuboard Area</t>
  </si>
  <si>
    <t>Terrace</t>
  </si>
  <si>
    <t xml:space="preserve"> </t>
  </si>
  <si>
    <t>Particulars</t>
  </si>
  <si>
    <t>Built Up Area in Sq. M.</t>
  </si>
  <si>
    <t>Total Income from Sale in Cr.</t>
  </si>
  <si>
    <r>
      <t xml:space="preserve">To be Incurred Cost in </t>
    </r>
    <r>
      <rPr>
        <b/>
        <sz val="12"/>
        <color theme="1"/>
        <rFont val="Rupee Foradian"/>
        <family val="2"/>
      </rPr>
      <t>`</t>
    </r>
  </si>
  <si>
    <t>Total</t>
  </si>
  <si>
    <t>Interest Cost</t>
  </si>
  <si>
    <t>Ground Floor</t>
  </si>
  <si>
    <t>2nd Floor</t>
  </si>
  <si>
    <t>3rd Floor</t>
  </si>
  <si>
    <t>4th Floor</t>
  </si>
  <si>
    <t>5th Floor</t>
  </si>
  <si>
    <t>6th Floor</t>
  </si>
  <si>
    <t>7th Floor</t>
  </si>
  <si>
    <t>8th Floor</t>
  </si>
  <si>
    <t>9th Floor</t>
  </si>
  <si>
    <t>10th Floor</t>
  </si>
  <si>
    <t>11th Floor</t>
  </si>
  <si>
    <t>12th Floor</t>
  </si>
  <si>
    <t>13th Floor</t>
  </si>
  <si>
    <t>14th Floor</t>
  </si>
  <si>
    <r>
      <t xml:space="preserve">Received Amount in </t>
    </r>
    <r>
      <rPr>
        <b/>
        <sz val="12"/>
        <color theme="1"/>
        <rFont val="Rupee Foradian"/>
        <family val="2"/>
      </rPr>
      <t>`</t>
    </r>
  </si>
  <si>
    <t>Stamp Duty</t>
  </si>
  <si>
    <t>Total Carpet Area in Sq. Ft.</t>
  </si>
  <si>
    <t>Rate / Sq. Ft. on Carpet Area</t>
  </si>
  <si>
    <t>Present Value of the project potential as on Date</t>
  </si>
  <si>
    <t>Comp.</t>
  </si>
  <si>
    <t>1st Floor</t>
  </si>
  <si>
    <t>2 BHK</t>
  </si>
  <si>
    <t>Unsold</t>
  </si>
  <si>
    <t>Estimated Cost (Rs.)</t>
  </si>
  <si>
    <t>Sr. No.</t>
  </si>
  <si>
    <t>Other Area in Sq. M.</t>
  </si>
  <si>
    <t>Refuge Area in Sq.  M.</t>
  </si>
  <si>
    <t>Floors</t>
  </si>
  <si>
    <t>Land Cost Description</t>
  </si>
  <si>
    <t>Date</t>
  </si>
  <si>
    <t>Document Name</t>
  </si>
  <si>
    <t>Description</t>
  </si>
  <si>
    <t>Total Cost</t>
  </si>
  <si>
    <t>Incurred Cost</t>
  </si>
  <si>
    <t>Developer Agreement</t>
  </si>
  <si>
    <t>Reg. Fees</t>
  </si>
  <si>
    <t>1 BHK</t>
  </si>
  <si>
    <r>
      <t xml:space="preserve">Receivable Amount in </t>
    </r>
    <r>
      <rPr>
        <b/>
        <sz val="11"/>
        <rFont val="Rupee Foradian"/>
        <family val="2"/>
      </rPr>
      <t>`</t>
    </r>
  </si>
  <si>
    <r>
      <t xml:space="preserve">Value in </t>
    </r>
    <r>
      <rPr>
        <b/>
        <sz val="11"/>
        <rFont val="Rupee Foradian"/>
        <family val="2"/>
      </rPr>
      <t>`</t>
    </r>
  </si>
  <si>
    <t>No. of Units</t>
  </si>
  <si>
    <t>Contingency Cost</t>
  </si>
  <si>
    <r>
      <t>Total Cost (</t>
    </r>
    <r>
      <rPr>
        <b/>
        <sz val="12"/>
        <rFont val="Rupee Foradian"/>
        <family val="2"/>
      </rPr>
      <t>`</t>
    </r>
    <r>
      <rPr>
        <b/>
        <sz val="12"/>
        <rFont val="Arial Narrow"/>
        <family val="2"/>
      </rPr>
      <t xml:space="preserve"> in Cr.)</t>
    </r>
  </si>
  <si>
    <t>Stagewise pecentage of work completion</t>
  </si>
  <si>
    <t>Sr.</t>
  </si>
  <si>
    <t>Percentage</t>
  </si>
  <si>
    <t>Extra 10% for Excavation &amp; Piling Work</t>
  </si>
  <si>
    <t>RCC Footing/Foundation</t>
  </si>
  <si>
    <t>RCC Plinth</t>
  </si>
  <si>
    <t>Full Building RCC</t>
  </si>
  <si>
    <t>Internal Brick work</t>
  </si>
  <si>
    <t>External Brickwork</t>
  </si>
  <si>
    <t>Internal plastering</t>
  </si>
  <si>
    <t xml:space="preserve"> External plastering</t>
  </si>
  <si>
    <t>Doors &amp; Windows</t>
  </si>
  <si>
    <t>Flooring, Tiling, Kitchen Platform</t>
  </si>
  <si>
    <t>Internal painting</t>
  </si>
  <si>
    <t>External painting</t>
  </si>
  <si>
    <t>Electrification, plumbing &amp; Sanitary installation</t>
  </si>
  <si>
    <t>Lift Installation</t>
  </si>
  <si>
    <t>Passage, Staircase &amp; Lobby development</t>
  </si>
  <si>
    <t>External developments / Final finishing work</t>
  </si>
  <si>
    <t>COST OF CONSTRUCTION</t>
  </si>
  <si>
    <t>15th Floor</t>
  </si>
  <si>
    <t>16th Floor</t>
  </si>
  <si>
    <t>17th Floor</t>
  </si>
  <si>
    <t>18th Floor</t>
  </si>
  <si>
    <t>19th Floor</t>
  </si>
  <si>
    <t>Parking Tower in Sq. M.</t>
  </si>
  <si>
    <t>No. of Stack Car Parking</t>
  </si>
  <si>
    <t>Rate per Sq. M. for Cost of Construction</t>
  </si>
  <si>
    <t>Rate per Stack Car Parking</t>
  </si>
  <si>
    <t>Cost of Construction</t>
  </si>
  <si>
    <t>Cost of Stack Car Parking</t>
  </si>
  <si>
    <t>Cost of Deep Excavation &amp; Piling (10% of COC)</t>
  </si>
  <si>
    <t>Total Cost of Construction</t>
  </si>
  <si>
    <t>Part Basement Floor</t>
  </si>
  <si>
    <t>Rent Cost</t>
  </si>
  <si>
    <t>Construction Cost for Rehab cum Sale Building</t>
  </si>
  <si>
    <t>Unit</t>
  </si>
  <si>
    <t>No. of Tenants</t>
  </si>
  <si>
    <t>Nos.</t>
  </si>
  <si>
    <t>Rupees</t>
  </si>
  <si>
    <t>Hardship Cost per tenant</t>
  </si>
  <si>
    <t>Brokerage Cost per tenant</t>
  </si>
  <si>
    <t>Total Hardship Cost</t>
  </si>
  <si>
    <t>Total Brokerage Cost</t>
  </si>
  <si>
    <t>Total Rent Cost (3 + 5 + 7 + 9)</t>
  </si>
  <si>
    <t>Floor No.</t>
  </si>
  <si>
    <t>RERA Carpet Area (in Sq. Ft.)</t>
  </si>
  <si>
    <t>Sold / Unsold / Tenant Inventory List</t>
  </si>
  <si>
    <t>Built - Up Area (in Sq. Ft.)</t>
  </si>
  <si>
    <t>Fitness Centre</t>
  </si>
  <si>
    <t>Tenant</t>
  </si>
  <si>
    <t>Unsold Flat Inventory</t>
  </si>
  <si>
    <t>Unsold Flat</t>
  </si>
  <si>
    <t>Tenant Flat</t>
  </si>
  <si>
    <r>
      <t xml:space="preserve"> Mkt. Value in </t>
    </r>
    <r>
      <rPr>
        <b/>
        <sz val="12"/>
        <rFont val="Rupee Foradian"/>
        <family val="2"/>
      </rPr>
      <t>`</t>
    </r>
    <r>
      <rPr>
        <b/>
        <sz val="12"/>
        <rFont val="Arial Narrow"/>
        <family val="2"/>
      </rPr>
      <t xml:space="preserve"> </t>
    </r>
  </si>
  <si>
    <r>
      <t>Amount (</t>
    </r>
    <r>
      <rPr>
        <b/>
        <sz val="11"/>
        <color theme="1"/>
        <rFont val="Rupee Foradian"/>
        <family val="2"/>
      </rPr>
      <t xml:space="preserve"> </t>
    </r>
    <r>
      <rPr>
        <b/>
        <sz val="11"/>
        <rFont val="Rupee Foradian"/>
        <family val="2"/>
      </rPr>
      <t>`</t>
    </r>
    <r>
      <rPr>
        <b/>
        <sz val="11"/>
        <rFont val="Arial Narrow"/>
        <family val="2"/>
      </rPr>
      <t xml:space="preserve"> in Cr.)</t>
    </r>
  </si>
  <si>
    <r>
      <t xml:space="preserve">Incurred Cost as on 30.06.2024 in </t>
    </r>
    <r>
      <rPr>
        <b/>
        <sz val="12"/>
        <color theme="1"/>
        <rFont val="Rupee Foradian"/>
        <family val="2"/>
      </rPr>
      <t>`</t>
    </r>
  </si>
  <si>
    <t>Give the confirmation</t>
  </si>
  <si>
    <t>Scrutiny Fees</t>
  </si>
  <si>
    <t>Rent per Month per tenant (1st Year)</t>
  </si>
  <si>
    <t>Rent for 12 months (1st Year)</t>
  </si>
  <si>
    <t>Rent per Month per tenant (2nd Year)</t>
  </si>
  <si>
    <t>Rent for 12 months (2nd Year)</t>
  </si>
  <si>
    <t>Shifting Charges per Tenant</t>
  </si>
  <si>
    <t>Total Shifting Charges per Tenant</t>
  </si>
  <si>
    <t>Rent per Month per tenant (3rd Year)</t>
  </si>
  <si>
    <t>Rent for 12 months (3rd Year)</t>
  </si>
  <si>
    <t>28.08.2023</t>
  </si>
  <si>
    <t>Power of Attorney Agreement</t>
  </si>
  <si>
    <t>Meter Room</t>
  </si>
  <si>
    <t>Society Office</t>
  </si>
  <si>
    <t>Basement</t>
  </si>
  <si>
    <t>Tank</t>
  </si>
  <si>
    <t>RERA Carpet Area (in Sq. M.)</t>
  </si>
  <si>
    <t>Refuge</t>
  </si>
  <si>
    <t>Approval Cost</t>
  </si>
  <si>
    <t>Professional Charges</t>
  </si>
  <si>
    <t>Marketing Cost</t>
  </si>
  <si>
    <t>Admin Cost</t>
  </si>
  <si>
    <t>PV (discounted @ 8% for 4 years)</t>
  </si>
  <si>
    <t>BMC</t>
  </si>
  <si>
    <t>BMC Regal Apartment</t>
  </si>
  <si>
    <t xml:space="preserve">BMC for Sewerage </t>
  </si>
  <si>
    <t>Duty of DOC Voluntarily Tax</t>
  </si>
  <si>
    <t>NOC Proposed Fees</t>
  </si>
  <si>
    <t>BMC Building Permission Cell</t>
  </si>
  <si>
    <t>Labour Charge</t>
  </si>
  <si>
    <t>Assistant Accounts Officer / Mumbai Board</t>
  </si>
  <si>
    <t>Fire Service Fees</t>
  </si>
  <si>
    <t>Fire NOC</t>
  </si>
  <si>
    <t>20th Floor</t>
  </si>
  <si>
    <t>21st Floor</t>
  </si>
  <si>
    <t>22nd Floor</t>
  </si>
  <si>
    <t>Proposed Unsold Flat</t>
  </si>
  <si>
    <t>Proposed Unsold Flat Inventory</t>
  </si>
  <si>
    <t>Staircase Area in Sq. 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</si>
</sst>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 * #,##0.00_ ;_ * \-#,##0.00_ ;_ * &quot;-&quot;??_ ;_ @_ "/>
    <numFmt numFmtId="164" formatCode="_(* #,##0.00_);_(* \(#,##0.00\);_(* &quot;-&quot;??_);_(@_)"/>
    <numFmt numFmtId="165" formatCode="_-* #,##0_-;\-* #,##0_-;_-* &quot;-&quot;??_-;_-@"/>
    <numFmt numFmtId="166" formatCode="#,##0.0000"/>
    <numFmt numFmtId="167" formatCode="&quot;Rs.&quot;\ #,##0.00;[Red]&quot;Rs.&quot;\ \-#,##0.00"/>
    <numFmt numFmtId="168" formatCode="&quot;£&quot;#,##0;\-&quot;£&quot;#,##0"/>
  </numFmts>
  <fonts count="40">
    <font>
      <sz val="11"/>
      <color theme="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theme="1"/>
      <name val="Arial Narrow"/>
      <family val="2"/>
    </font>
    <font>
      <sz val="11"/>
      <color theme="1"/>
      <name val="Calibri"/>
      <family val="2"/>
    </font>
    <font>
      <sz val="12"/>
      <name val="Arial Narrow"/>
      <family val="2"/>
    </font>
    <font>
      <b/>
      <sz val="11"/>
      <color rgb="FF000000"/>
      <name val="Arial Narrow"/>
      <family val="2"/>
    </font>
    <font>
      <sz val="11"/>
      <color theme="1"/>
      <name val="Arial"/>
      <family val="2"/>
    </font>
    <font>
      <b/>
      <sz val="12"/>
      <name val="Rupee Foradian"/>
      <family val="2"/>
    </font>
    <font>
      <b/>
      <sz val="12"/>
      <name val="Arial Narrow"/>
      <family val="2"/>
    </font>
    <font>
      <b/>
      <sz val="11"/>
      <name val="Rupee Foradian"/>
      <family val="2"/>
    </font>
    <font>
      <b/>
      <sz val="11"/>
      <name val="Arial Narrow"/>
      <family val="2"/>
    </font>
    <font>
      <b/>
      <sz val="12"/>
      <color theme="1"/>
      <name val="Rupee Foradian"/>
      <family val="2"/>
    </font>
    <font>
      <sz val="10"/>
      <color theme="1"/>
      <name val="Verdana"/>
      <family val="2"/>
    </font>
    <font>
      <sz val="10"/>
      <name val="Arial"/>
      <family val="2"/>
    </font>
    <font>
      <sz val="8"/>
      <name val="Arial"/>
      <family val="2"/>
    </font>
    <font>
      <sz val="11"/>
      <color theme="1"/>
      <name val="Arial Narrow"/>
      <family val="2"/>
    </font>
    <font>
      <sz val="13.5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4"/>
      <color theme="1"/>
      <name val="Arial Narrow"/>
      <family val="2"/>
    </font>
    <font>
      <sz val="11"/>
      <name val="Arial Narrow"/>
      <family val="2"/>
    </font>
    <font>
      <sz val="11"/>
      <name val="Zurich BT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2"/>
      <color rgb="FFFF0000"/>
      <name val="Arial Narrow"/>
      <family val="2"/>
    </font>
    <font>
      <sz val="12"/>
      <color rgb="FFFF0000"/>
      <name val="Arial Narrow"/>
      <family val="2"/>
    </font>
    <font>
      <b/>
      <sz val="11"/>
      <color theme="1"/>
      <name val="Rupee Foradian"/>
      <family val="2"/>
    </font>
    <font>
      <sz val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DE4D0"/>
        <bgColor rgb="FFFDE4D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164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4" fillId="0" borderId="0"/>
    <xf numFmtId="0" fontId="25" fillId="0" borderId="0"/>
    <xf numFmtId="0" fontId="10" fillId="0" borderId="0"/>
    <xf numFmtId="0" fontId="25" fillId="0" borderId="0"/>
    <xf numFmtId="0" fontId="25" fillId="0" borderId="0"/>
    <xf numFmtId="0" fontId="18" fillId="0" borderId="0"/>
    <xf numFmtId="43" fontId="18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8" fontId="33" fillId="0" borderId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200">
    <xf numFmtId="0" fontId="0" fillId="0" borderId="0" xfId="0"/>
    <xf numFmtId="165" fontId="12" fillId="0" borderId="1" xfId="0" applyNumberFormat="1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2" borderId="1" xfId="0" applyFont="1" applyFill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7" fillId="2" borderId="1" xfId="0" applyFont="1" applyFill="1" applyBorder="1" applyAlignment="1">
      <alignment vertical="top" wrapText="1"/>
    </xf>
    <xf numFmtId="0" fontId="15" fillId="0" borderId="0" xfId="0" applyFont="1"/>
    <xf numFmtId="0" fontId="12" fillId="0" borderId="2" xfId="0" applyFont="1" applyBorder="1" applyAlignment="1">
      <alignment horizontal="center" vertical="center" wrapText="1"/>
    </xf>
    <xf numFmtId="43" fontId="12" fillId="0" borderId="9" xfId="0" applyNumberFormat="1" applyFont="1" applyBorder="1" applyAlignment="1">
      <alignment vertical="center"/>
    </xf>
    <xf numFmtId="0" fontId="12" fillId="0" borderId="9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left" wrapText="1"/>
    </xf>
    <xf numFmtId="43" fontId="13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left" wrapText="1"/>
    </xf>
    <xf numFmtId="43" fontId="12" fillId="0" borderId="9" xfId="0" applyNumberFormat="1" applyFont="1" applyBorder="1" applyAlignment="1">
      <alignment horizontal="center" vertical="center"/>
    </xf>
    <xf numFmtId="0" fontId="14" fillId="0" borderId="12" xfId="0" applyFont="1" applyBorder="1" applyAlignment="1">
      <alignment horizontal="left" vertical="center" wrapText="1"/>
    </xf>
    <xf numFmtId="0" fontId="14" fillId="0" borderId="7" xfId="0" applyFont="1" applyBorder="1" applyAlignment="1">
      <alignment vertical="center" wrapText="1"/>
    </xf>
    <xf numFmtId="0" fontId="14" fillId="0" borderId="7" xfId="0" applyFont="1" applyBorder="1" applyAlignment="1">
      <alignment wrapText="1"/>
    </xf>
    <xf numFmtId="43" fontId="12" fillId="0" borderId="4" xfId="0" applyNumberFormat="1" applyFont="1" applyBorder="1" applyAlignment="1">
      <alignment horizontal="right" wrapText="1"/>
    </xf>
    <xf numFmtId="43" fontId="14" fillId="0" borderId="9" xfId="0" applyNumberFormat="1" applyFont="1" applyBorder="1" applyAlignment="1">
      <alignment horizontal="right" wrapText="1"/>
    </xf>
    <xf numFmtId="43" fontId="16" fillId="0" borderId="9" xfId="0" applyNumberFormat="1" applyFont="1" applyBorder="1" applyAlignment="1">
      <alignment horizontal="right"/>
    </xf>
    <xf numFmtId="164" fontId="14" fillId="0" borderId="9" xfId="1" applyFont="1" applyBorder="1" applyAlignment="1">
      <alignment horizontal="right" wrapText="1"/>
    </xf>
    <xf numFmtId="164" fontId="12" fillId="0" borderId="4" xfId="1" applyFont="1" applyBorder="1" applyAlignment="1">
      <alignment horizontal="right" wrapText="1"/>
    </xf>
    <xf numFmtId="0" fontId="5" fillId="0" borderId="0" xfId="17"/>
    <xf numFmtId="0" fontId="28" fillId="0" borderId="0" xfId="17" applyFont="1" applyAlignment="1">
      <alignment horizontal="justify" vertical="center"/>
    </xf>
    <xf numFmtId="0" fontId="29" fillId="0" borderId="0" xfId="17" applyFont="1"/>
    <xf numFmtId="43" fontId="5" fillId="0" borderId="16" xfId="17" applyNumberFormat="1" applyBorder="1"/>
    <xf numFmtId="0" fontId="27" fillId="0" borderId="14" xfId="17" applyFont="1" applyBorder="1" applyAlignment="1">
      <alignment horizontal="center"/>
    </xf>
    <xf numFmtId="43" fontId="27" fillId="0" borderId="16" xfId="17" applyNumberFormat="1" applyFont="1" applyBorder="1"/>
    <xf numFmtId="0" fontId="13" fillId="0" borderId="15" xfId="17" applyFont="1" applyBorder="1" applyAlignment="1">
      <alignment horizontal="justify" vertical="center"/>
    </xf>
    <xf numFmtId="0" fontId="13" fillId="0" borderId="13" xfId="17" applyFont="1" applyBorder="1" applyAlignment="1">
      <alignment horizontal="justify" vertical="center"/>
    </xf>
    <xf numFmtId="0" fontId="5" fillId="0" borderId="0" xfId="17" applyAlignment="1">
      <alignment wrapText="1"/>
    </xf>
    <xf numFmtId="0" fontId="13" fillId="0" borderId="13" xfId="17" applyFont="1" applyBorder="1" applyAlignment="1">
      <alignment horizontal="justify" vertical="center" wrapText="1"/>
    </xf>
    <xf numFmtId="0" fontId="27" fillId="0" borderId="9" xfId="17" applyFont="1" applyBorder="1" applyAlignment="1">
      <alignment wrapText="1"/>
    </xf>
    <xf numFmtId="164" fontId="31" fillId="0" borderId="0" xfId="1" applyFont="1" applyAlignment="1">
      <alignment horizontal="left"/>
    </xf>
    <xf numFmtId="164" fontId="27" fillId="0" borderId="0" xfId="1" applyFont="1" applyAlignment="1"/>
    <xf numFmtId="0" fontId="27" fillId="0" borderId="0" xfId="0" applyFont="1"/>
    <xf numFmtId="43" fontId="31" fillId="0" borderId="0" xfId="0" applyNumberFormat="1" applyFont="1" applyAlignment="1">
      <alignment horizontal="left"/>
    </xf>
    <xf numFmtId="0" fontId="31" fillId="0" borderId="0" xfId="0" applyFont="1" applyAlignment="1">
      <alignment horizontal="left"/>
    </xf>
    <xf numFmtId="0" fontId="22" fillId="0" borderId="4" xfId="0" applyFont="1" applyBorder="1" applyAlignment="1">
      <alignment horizontal="center" vertical="center" wrapText="1"/>
    </xf>
    <xf numFmtId="43" fontId="22" fillId="0" borderId="4" xfId="0" applyNumberFormat="1" applyFont="1" applyBorder="1" applyAlignment="1">
      <alignment horizontal="center" vertical="center" wrapText="1"/>
    </xf>
    <xf numFmtId="164" fontId="22" fillId="0" borderId="4" xfId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43" fontId="32" fillId="0" borderId="1" xfId="0" applyNumberFormat="1" applyFont="1" applyBorder="1" applyAlignment="1">
      <alignment horizontal="center" vertical="center" wrapText="1"/>
    </xf>
    <xf numFmtId="164" fontId="32" fillId="0" borderId="1" xfId="1" applyFont="1" applyBorder="1" applyAlignment="1">
      <alignment horizontal="center" vertical="center" wrapText="1"/>
    </xf>
    <xf numFmtId="164" fontId="27" fillId="0" borderId="0" xfId="1" applyFont="1" applyAlignment="1">
      <alignment horizontal="left"/>
    </xf>
    <xf numFmtId="0" fontId="27" fillId="0" borderId="0" xfId="0" applyFont="1" applyAlignment="1">
      <alignment horizontal="left"/>
    </xf>
    <xf numFmtId="0" fontId="22" fillId="0" borderId="0" xfId="0" applyFont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 wrapText="1"/>
    </xf>
    <xf numFmtId="43" fontId="22" fillId="0" borderId="0" xfId="0" applyNumberFormat="1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43" fontId="27" fillId="0" borderId="0" xfId="0" applyNumberFormat="1" applyFont="1" applyAlignment="1">
      <alignment horizontal="left"/>
    </xf>
    <xf numFmtId="43" fontId="27" fillId="0" borderId="0" xfId="0" applyNumberFormat="1" applyFont="1" applyAlignment="1">
      <alignment horizontal="center"/>
    </xf>
    <xf numFmtId="2" fontId="32" fillId="0" borderId="1" xfId="0" applyNumberFormat="1" applyFont="1" applyBorder="1" applyAlignment="1">
      <alignment horizontal="center" vertical="center"/>
    </xf>
    <xf numFmtId="2" fontId="32" fillId="0" borderId="1" xfId="0" applyNumberFormat="1" applyFont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43" fontId="27" fillId="3" borderId="9" xfId="0" applyNumberFormat="1" applyFont="1" applyFill="1" applyBorder="1" applyAlignment="1">
      <alignment horizontal="center" vertical="center" wrapText="1"/>
    </xf>
    <xf numFmtId="164" fontId="27" fillId="3" borderId="9" xfId="1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vertical="center" wrapText="1"/>
    </xf>
    <xf numFmtId="43" fontId="27" fillId="3" borderId="9" xfId="0" applyNumberFormat="1" applyFont="1" applyFill="1" applyBorder="1" applyAlignment="1">
      <alignment vertical="center"/>
    </xf>
    <xf numFmtId="164" fontId="27" fillId="3" borderId="9" xfId="1" applyFont="1" applyFill="1" applyBorder="1" applyAlignment="1">
      <alignment horizontal="right" vertical="center"/>
    </xf>
    <xf numFmtId="43" fontId="13" fillId="3" borderId="10" xfId="0" applyNumberFormat="1" applyFont="1" applyFill="1" applyBorder="1" applyAlignment="1">
      <alignment vertical="center"/>
    </xf>
    <xf numFmtId="164" fontId="32" fillId="0" borderId="9" xfId="1" applyFont="1" applyBorder="1" applyAlignment="1">
      <alignment horizontal="center"/>
    </xf>
    <xf numFmtId="164" fontId="13" fillId="0" borderId="9" xfId="0" applyNumberFormat="1" applyFont="1" applyBorder="1"/>
    <xf numFmtId="164" fontId="22" fillId="0" borderId="9" xfId="1" applyFont="1" applyBorder="1" applyAlignment="1">
      <alignment horizontal="center" vertical="center" wrapText="1"/>
    </xf>
    <xf numFmtId="0" fontId="22" fillId="0" borderId="9" xfId="1" applyNumberFormat="1" applyFont="1" applyBorder="1" applyAlignment="1">
      <alignment horizontal="center" vertical="center" wrapText="1"/>
    </xf>
    <xf numFmtId="0" fontId="34" fillId="0" borderId="0" xfId="27" applyFont="1" applyAlignment="1">
      <alignment horizontal="center" vertical="top"/>
    </xf>
    <xf numFmtId="43" fontId="2" fillId="0" borderId="0" xfId="28" applyFont="1" applyAlignment="1">
      <alignment horizontal="center" vertical="top"/>
    </xf>
    <xf numFmtId="0" fontId="2" fillId="0" borderId="0" xfId="27" applyAlignment="1">
      <alignment horizontal="center" vertical="top"/>
    </xf>
    <xf numFmtId="0" fontId="2" fillId="0" borderId="0" xfId="27" applyAlignment="1">
      <alignment horizontal="center" vertical="top" wrapText="1"/>
    </xf>
    <xf numFmtId="49" fontId="2" fillId="0" borderId="0" xfId="27" applyNumberFormat="1" applyAlignment="1">
      <alignment horizontal="center" vertical="top"/>
    </xf>
    <xf numFmtId="0" fontId="34" fillId="0" borderId="15" xfId="27" applyFont="1" applyBorder="1" applyAlignment="1">
      <alignment horizontal="center" vertical="top"/>
    </xf>
    <xf numFmtId="0" fontId="34" fillId="0" borderId="15" xfId="27" applyFont="1" applyBorder="1" applyAlignment="1">
      <alignment horizontal="center" vertical="top" wrapText="1"/>
    </xf>
    <xf numFmtId="49" fontId="34" fillId="0" borderId="15" xfId="27" applyNumberFormat="1" applyFont="1" applyBorder="1" applyAlignment="1">
      <alignment horizontal="center" vertical="top"/>
    </xf>
    <xf numFmtId="43" fontId="34" fillId="0" borderId="0" xfId="28" applyFont="1" applyAlignment="1">
      <alignment horizontal="center" vertical="top"/>
    </xf>
    <xf numFmtId="0" fontId="2" fillId="0" borderId="20" xfId="27" applyBorder="1" applyAlignment="1">
      <alignment horizontal="center" vertical="top"/>
    </xf>
    <xf numFmtId="0" fontId="2" fillId="0" borderId="10" xfId="27" applyBorder="1" applyAlignment="1">
      <alignment horizontal="center" vertical="top" wrapText="1"/>
    </xf>
    <xf numFmtId="2" fontId="2" fillId="0" borderId="21" xfId="27" applyNumberFormat="1" applyBorder="1" applyAlignment="1">
      <alignment horizontal="center" vertical="top"/>
    </xf>
    <xf numFmtId="10" fontId="2" fillId="0" borderId="0" xfId="29" applyNumberFormat="1" applyFont="1" applyAlignment="1">
      <alignment horizontal="center" vertical="top"/>
    </xf>
    <xf numFmtId="0" fontId="2" fillId="0" borderId="14" xfId="27" applyBorder="1" applyAlignment="1">
      <alignment horizontal="center" vertical="top"/>
    </xf>
    <xf numFmtId="0" fontId="2" fillId="0" borderId="9" xfId="27" applyBorder="1" applyAlignment="1">
      <alignment horizontal="center" vertical="top" wrapText="1"/>
    </xf>
    <xf numFmtId="43" fontId="2" fillId="0" borderId="0" xfId="27" applyNumberFormat="1" applyAlignment="1">
      <alignment horizontal="center" vertical="top"/>
    </xf>
    <xf numFmtId="0" fontId="2" fillId="0" borderId="22" xfId="27" applyBorder="1" applyAlignment="1">
      <alignment horizontal="center" vertical="top" wrapText="1"/>
    </xf>
    <xf numFmtId="2" fontId="2" fillId="0" borderId="23" xfId="27" applyNumberFormat="1" applyBorder="1" applyAlignment="1">
      <alignment horizontal="center" vertical="top"/>
    </xf>
    <xf numFmtId="2" fontId="2" fillId="0" borderId="0" xfId="27" applyNumberFormat="1" applyAlignment="1">
      <alignment horizontal="center" vertical="top"/>
    </xf>
    <xf numFmtId="10" fontId="2" fillId="0" borderId="0" xfId="27" applyNumberFormat="1" applyAlignment="1">
      <alignment horizontal="center" vertical="top"/>
    </xf>
    <xf numFmtId="10" fontId="2" fillId="0" borderId="0" xfId="20" applyNumberFormat="1" applyFont="1" applyAlignment="1">
      <alignment horizontal="center" vertical="top"/>
    </xf>
    <xf numFmtId="164" fontId="2" fillId="0" borderId="0" xfId="1" applyFont="1" applyAlignment="1">
      <alignment horizontal="center" vertical="top"/>
    </xf>
    <xf numFmtId="43" fontId="27" fillId="0" borderId="0" xfId="0" applyNumberFormat="1" applyFont="1"/>
    <xf numFmtId="43" fontId="22" fillId="0" borderId="2" xfId="0" applyNumberFormat="1" applyFont="1" applyBorder="1" applyAlignment="1">
      <alignment horizontal="center" vertical="center" wrapText="1"/>
    </xf>
    <xf numFmtId="43" fontId="22" fillId="0" borderId="9" xfId="0" applyNumberFormat="1" applyFont="1" applyBorder="1" applyAlignment="1">
      <alignment horizontal="center" vertical="center" wrapText="1"/>
    </xf>
    <xf numFmtId="0" fontId="27" fillId="0" borderId="0" xfId="17" applyFont="1" applyAlignment="1">
      <alignment vertical="center"/>
    </xf>
    <xf numFmtId="164" fontId="27" fillId="0" borderId="0" xfId="1" applyFont="1" applyAlignment="1">
      <alignment vertical="center"/>
    </xf>
    <xf numFmtId="0" fontId="27" fillId="0" borderId="9" xfId="17" applyFont="1" applyBorder="1" applyAlignment="1">
      <alignment vertical="center"/>
    </xf>
    <xf numFmtId="164" fontId="27" fillId="0" borderId="9" xfId="1" applyFont="1" applyBorder="1" applyAlignment="1">
      <alignment vertical="center"/>
    </xf>
    <xf numFmtId="0" fontId="13" fillId="0" borderId="9" xfId="17" applyFont="1" applyBorder="1" applyAlignment="1">
      <alignment vertical="center"/>
    </xf>
    <xf numFmtId="164" fontId="13" fillId="0" borderId="9" xfId="1" applyFont="1" applyBorder="1" applyAlignment="1">
      <alignment vertical="center"/>
    </xf>
    <xf numFmtId="0" fontId="13" fillId="0" borderId="9" xfId="17" applyFont="1" applyBorder="1" applyAlignment="1">
      <alignment horizontal="center" vertical="center"/>
    </xf>
    <xf numFmtId="164" fontId="13" fillId="0" borderId="9" xfId="1" applyFont="1" applyBorder="1" applyAlignment="1">
      <alignment horizontal="center" vertical="center"/>
    </xf>
    <xf numFmtId="1" fontId="22" fillId="0" borderId="9" xfId="3" applyNumberFormat="1" applyFont="1" applyBorder="1" applyAlignment="1" applyProtection="1">
      <alignment horizontal="center" vertical="center" wrapText="1"/>
      <protection locked="0"/>
    </xf>
    <xf numFmtId="2" fontId="22" fillId="0" borderId="9" xfId="3" applyNumberFormat="1" applyFont="1" applyBorder="1" applyAlignment="1" applyProtection="1">
      <alignment horizontal="center" vertical="center" wrapText="1"/>
      <protection locked="0"/>
    </xf>
    <xf numFmtId="0" fontId="27" fillId="0" borderId="0" xfId="3" applyFont="1" applyAlignment="1">
      <alignment horizontal="center" vertical="center"/>
    </xf>
    <xf numFmtId="1" fontId="32" fillId="0" borderId="9" xfId="3" applyNumberFormat="1" applyFont="1" applyBorder="1" applyAlignment="1" applyProtection="1">
      <alignment horizontal="center" vertical="center" wrapText="1"/>
      <protection locked="0"/>
    </xf>
    <xf numFmtId="2" fontId="32" fillId="0" borderId="9" xfId="3" applyNumberFormat="1" applyFont="1" applyBorder="1" applyAlignment="1" applyProtection="1">
      <alignment horizontal="center" vertical="center" wrapText="1"/>
      <protection locked="0"/>
    </xf>
    <xf numFmtId="0" fontId="27" fillId="0" borderId="9" xfId="30" applyFont="1" applyBorder="1" applyAlignment="1">
      <alignment horizontal="center" vertical="center"/>
    </xf>
    <xf numFmtId="1" fontId="32" fillId="0" borderId="9" xfId="3" applyNumberFormat="1" applyFont="1" applyBorder="1" applyAlignment="1">
      <alignment horizontal="center" vertical="center" wrapText="1"/>
    </xf>
    <xf numFmtId="0" fontId="32" fillId="3" borderId="9" xfId="30" applyFont="1" applyFill="1" applyBorder="1" applyAlignment="1">
      <alignment horizontal="center" vertical="center" wrapText="1"/>
    </xf>
    <xf numFmtId="0" fontId="32" fillId="0" borderId="9" xfId="30" applyFont="1" applyBorder="1" applyAlignment="1">
      <alignment horizontal="center" vertical="center" wrapText="1"/>
    </xf>
    <xf numFmtId="2" fontId="32" fillId="0" borderId="0" xfId="3" applyNumberFormat="1" applyFont="1" applyAlignment="1">
      <alignment vertical="center" wrapText="1"/>
    </xf>
    <xf numFmtId="1" fontId="35" fillId="0" borderId="9" xfId="30" applyNumberFormat="1" applyFont="1" applyBorder="1" applyAlignment="1">
      <alignment horizontal="center" vertical="center" shrinkToFit="1"/>
    </xf>
    <xf numFmtId="1" fontId="35" fillId="3" borderId="9" xfId="30" applyNumberFormat="1" applyFont="1" applyFill="1" applyBorder="1" applyAlignment="1">
      <alignment horizontal="center" vertical="center" shrinkToFit="1"/>
    </xf>
    <xf numFmtId="0" fontId="13" fillId="0" borderId="9" xfId="3" applyFont="1" applyBorder="1" applyAlignment="1">
      <alignment horizontal="center"/>
    </xf>
    <xf numFmtId="0" fontId="13" fillId="0" borderId="0" xfId="3" applyFont="1" applyAlignment="1">
      <alignment horizontal="center" vertical="center"/>
    </xf>
    <xf numFmtId="1" fontId="13" fillId="0" borderId="0" xfId="3" applyNumberFormat="1" applyFont="1" applyAlignment="1">
      <alignment horizontal="center" vertical="center"/>
    </xf>
    <xf numFmtId="164" fontId="32" fillId="0" borderId="9" xfId="1" applyFont="1" applyBorder="1" applyAlignment="1" applyProtection="1">
      <alignment horizontal="center" vertical="center" wrapText="1"/>
      <protection locked="0"/>
    </xf>
    <xf numFmtId="0" fontId="36" fillId="0" borderId="0" xfId="0" applyFont="1" applyAlignment="1">
      <alignment vertical="center" wrapText="1"/>
    </xf>
    <xf numFmtId="0" fontId="36" fillId="0" borderId="1" xfId="0" applyFont="1" applyBorder="1" applyAlignment="1">
      <alignment vertical="center" wrapText="1"/>
    </xf>
    <xf numFmtId="43" fontId="27" fillId="0" borderId="3" xfId="0" applyNumberFormat="1" applyFont="1" applyBorder="1" applyAlignment="1">
      <alignment wrapText="1"/>
    </xf>
    <xf numFmtId="43" fontId="27" fillId="0" borderId="0" xfId="0" applyNumberFormat="1" applyFont="1" applyAlignment="1">
      <alignment wrapText="1"/>
    </xf>
    <xf numFmtId="4" fontId="27" fillId="0" borderId="0" xfId="0" applyNumberFormat="1" applyFont="1" applyAlignment="1">
      <alignment wrapText="1"/>
    </xf>
    <xf numFmtId="0" fontId="27" fillId="0" borderId="0" xfId="0" applyFont="1" applyAlignment="1">
      <alignment wrapText="1"/>
    </xf>
    <xf numFmtId="0" fontId="14" fillId="0" borderId="0" xfId="0" applyFont="1" applyAlignment="1">
      <alignment vertical="center"/>
    </xf>
    <xf numFmtId="0" fontId="14" fillId="0" borderId="1" xfId="0" applyFont="1" applyBorder="1" applyAlignment="1">
      <alignment vertical="center"/>
    </xf>
    <xf numFmtId="43" fontId="27" fillId="0" borderId="8" xfId="0" applyNumberFormat="1" applyFont="1" applyBorder="1" applyAlignment="1">
      <alignment horizontal="right"/>
    </xf>
    <xf numFmtId="43" fontId="27" fillId="0" borderId="5" xfId="0" applyNumberFormat="1" applyFont="1" applyBorder="1"/>
    <xf numFmtId="4" fontId="27" fillId="0" borderId="0" xfId="0" applyNumberFormat="1" applyFont="1"/>
    <xf numFmtId="0" fontId="37" fillId="0" borderId="0" xfId="0" applyFont="1" applyAlignment="1">
      <alignment vertical="center"/>
    </xf>
    <xf numFmtId="0" fontId="37" fillId="0" borderId="1" xfId="0" applyFont="1" applyBorder="1" applyAlignment="1">
      <alignment vertical="center"/>
    </xf>
    <xf numFmtId="10" fontId="27" fillId="0" borderId="0" xfId="20" applyNumberFormat="1" applyFont="1"/>
    <xf numFmtId="0" fontId="14" fillId="0" borderId="0" xfId="0" applyFont="1"/>
    <xf numFmtId="0" fontId="14" fillId="0" borderId="6" xfId="0" applyFont="1" applyBorder="1" applyAlignment="1">
      <alignment wrapText="1"/>
    </xf>
    <xf numFmtId="164" fontId="14" fillId="0" borderId="0" xfId="1" applyFont="1"/>
    <xf numFmtId="166" fontId="14" fillId="0" borderId="0" xfId="0" applyNumberFormat="1" applyFont="1"/>
    <xf numFmtId="0" fontId="14" fillId="0" borderId="7" xfId="0" applyFont="1" applyBorder="1"/>
    <xf numFmtId="0" fontId="12" fillId="0" borderId="9" xfId="0" applyFont="1" applyBorder="1" applyAlignment="1">
      <alignment wrapText="1"/>
    </xf>
    <xf numFmtId="0" fontId="14" fillId="0" borderId="9" xfId="0" applyFont="1" applyBorder="1"/>
    <xf numFmtId="43" fontId="14" fillId="0" borderId="9" xfId="0" applyNumberFormat="1" applyFont="1" applyBorder="1"/>
    <xf numFmtId="43" fontId="14" fillId="0" borderId="0" xfId="0" applyNumberFormat="1" applyFont="1"/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2" fillId="0" borderId="1" xfId="0" applyFont="1" applyBorder="1" applyAlignment="1">
      <alignment wrapText="1"/>
    </xf>
    <xf numFmtId="4" fontId="14" fillId="0" borderId="1" xfId="0" applyNumberFormat="1" applyFont="1" applyBorder="1"/>
    <xf numFmtId="4" fontId="14" fillId="0" borderId="0" xfId="0" applyNumberFormat="1" applyFont="1"/>
    <xf numFmtId="0" fontId="14" fillId="0" borderId="1" xfId="0" applyFont="1" applyBorder="1"/>
    <xf numFmtId="167" fontId="14" fillId="0" borderId="1" xfId="0" applyNumberFormat="1" applyFont="1" applyBorder="1"/>
    <xf numFmtId="167" fontId="14" fillId="0" borderId="0" xfId="0" applyNumberFormat="1" applyFont="1"/>
    <xf numFmtId="43" fontId="14" fillId="0" borderId="1" xfId="0" applyNumberFormat="1" applyFont="1" applyBorder="1"/>
    <xf numFmtId="167" fontId="12" fillId="0" borderId="1" xfId="0" applyNumberFormat="1" applyFont="1" applyBorder="1"/>
    <xf numFmtId="167" fontId="12" fillId="0" borderId="0" xfId="0" applyNumberFormat="1" applyFont="1"/>
    <xf numFmtId="0" fontId="12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4" fillId="4" borderId="7" xfId="0" applyFont="1" applyFill="1" applyBorder="1" applyAlignment="1">
      <alignment wrapText="1"/>
    </xf>
    <xf numFmtId="164" fontId="14" fillId="4" borderId="9" xfId="1" applyFont="1" applyFill="1" applyBorder="1" applyAlignment="1">
      <alignment horizontal="right" wrapText="1"/>
    </xf>
    <xf numFmtId="43" fontId="14" fillId="4" borderId="9" xfId="0" applyNumberFormat="1" applyFont="1" applyFill="1" applyBorder="1" applyAlignment="1">
      <alignment horizontal="right" wrapText="1"/>
    </xf>
    <xf numFmtId="43" fontId="27" fillId="4" borderId="8" xfId="0" applyNumberFormat="1" applyFont="1" applyFill="1" applyBorder="1" applyAlignment="1">
      <alignment horizontal="right"/>
    </xf>
    <xf numFmtId="164" fontId="5" fillId="0" borderId="0" xfId="1" applyFont="1"/>
    <xf numFmtId="164" fontId="14" fillId="0" borderId="9" xfId="1" applyFont="1" applyBorder="1" applyAlignment="1">
      <alignment wrapText="1"/>
    </xf>
    <xf numFmtId="43" fontId="14" fillId="0" borderId="9" xfId="0" applyNumberFormat="1" applyFont="1" applyBorder="1" applyAlignment="1">
      <alignment wrapText="1"/>
    </xf>
    <xf numFmtId="164" fontId="32" fillId="0" borderId="9" xfId="1" applyFont="1" applyBorder="1" applyAlignment="1">
      <alignment horizontal="center" vertical="center" wrapText="1"/>
    </xf>
    <xf numFmtId="164" fontId="32" fillId="3" borderId="9" xfId="1" applyFont="1" applyFill="1" applyBorder="1" applyAlignment="1">
      <alignment horizontal="center" vertical="center" wrapText="1"/>
    </xf>
    <xf numFmtId="164" fontId="13" fillId="0" borderId="19" xfId="1" applyFont="1" applyBorder="1" applyAlignment="1">
      <alignment horizontal="center"/>
    </xf>
    <xf numFmtId="43" fontId="27" fillId="4" borderId="0" xfId="0" applyNumberFormat="1" applyFont="1" applyFill="1"/>
    <xf numFmtId="0" fontId="14" fillId="0" borderId="7" xfId="0" applyFont="1" applyBorder="1" applyAlignment="1">
      <alignment vertical="center"/>
    </xf>
    <xf numFmtId="164" fontId="14" fillId="0" borderId="9" xfId="1" applyFont="1" applyFill="1" applyBorder="1" applyAlignment="1">
      <alignment horizontal="right" wrapText="1"/>
    </xf>
    <xf numFmtId="1" fontId="32" fillId="4" borderId="9" xfId="3" applyNumberFormat="1" applyFont="1" applyFill="1" applyBorder="1" applyAlignment="1" applyProtection="1">
      <alignment horizontal="center" vertical="center" wrapText="1"/>
      <protection locked="0"/>
    </xf>
    <xf numFmtId="1" fontId="32" fillId="4" borderId="9" xfId="3" applyNumberFormat="1" applyFont="1" applyFill="1" applyBorder="1" applyAlignment="1">
      <alignment horizontal="center" vertical="center" wrapText="1"/>
    </xf>
    <xf numFmtId="1" fontId="35" fillId="4" borderId="9" xfId="30" applyNumberFormat="1" applyFont="1" applyFill="1" applyBorder="1" applyAlignment="1">
      <alignment horizontal="center" vertical="center" shrinkToFit="1"/>
    </xf>
    <xf numFmtId="0" fontId="32" fillId="4" borderId="9" xfId="30" applyFont="1" applyFill="1" applyBorder="1" applyAlignment="1">
      <alignment horizontal="center" vertical="center" wrapText="1"/>
    </xf>
    <xf numFmtId="164" fontId="32" fillId="4" borderId="9" xfId="1" applyFont="1" applyFill="1" applyBorder="1" applyAlignment="1">
      <alignment horizontal="center" vertical="center" wrapText="1"/>
    </xf>
    <xf numFmtId="164" fontId="32" fillId="4" borderId="9" xfId="1" applyFont="1" applyFill="1" applyBorder="1" applyAlignment="1" applyProtection="1">
      <alignment horizontal="center" vertical="center" wrapText="1"/>
      <protection locked="0"/>
    </xf>
    <xf numFmtId="0" fontId="27" fillId="4" borderId="9" xfId="30" applyFont="1" applyFill="1" applyBorder="1" applyAlignment="1">
      <alignment horizontal="center" vertical="center"/>
    </xf>
    <xf numFmtId="164" fontId="27" fillId="0" borderId="0" xfId="1" applyFont="1"/>
    <xf numFmtId="9" fontId="27" fillId="0" borderId="0" xfId="20" applyFont="1"/>
    <xf numFmtId="0" fontId="13" fillId="3" borderId="9" xfId="0" applyFont="1" applyFill="1" applyBorder="1" applyAlignment="1">
      <alignment horizontal="center" vertical="center"/>
    </xf>
    <xf numFmtId="14" fontId="27" fillId="3" borderId="11" xfId="0" applyNumberFormat="1" applyFont="1" applyFill="1" applyBorder="1" applyAlignment="1">
      <alignment horizontal="center" vertical="center"/>
    </xf>
    <xf numFmtId="0" fontId="27" fillId="3" borderId="17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7" xfId="0" applyFont="1" applyFill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13" fillId="0" borderId="16" xfId="17" applyFont="1" applyBorder="1" applyAlignment="1">
      <alignment horizontal="center" vertical="center"/>
    </xf>
    <xf numFmtId="0" fontId="13" fillId="0" borderId="19" xfId="17" applyFont="1" applyBorder="1" applyAlignment="1">
      <alignment horizontal="center" vertical="center"/>
    </xf>
    <xf numFmtId="0" fontId="13" fillId="3" borderId="10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/>
    </xf>
    <xf numFmtId="2" fontId="22" fillId="0" borderId="24" xfId="0" applyNumberFormat="1" applyFont="1" applyBorder="1" applyAlignment="1">
      <alignment horizontal="center" vertical="center" wrapText="1"/>
    </xf>
    <xf numFmtId="2" fontId="22" fillId="0" borderId="25" xfId="0" applyNumberFormat="1" applyFont="1" applyBorder="1" applyAlignment="1">
      <alignment horizontal="center" vertical="center" wrapText="1"/>
    </xf>
    <xf numFmtId="0" fontId="13" fillId="0" borderId="16" xfId="3" applyFont="1" applyBorder="1" applyAlignment="1">
      <alignment horizontal="center"/>
    </xf>
    <xf numFmtId="0" fontId="13" fillId="0" borderId="18" xfId="3" applyFont="1" applyBorder="1" applyAlignment="1">
      <alignment horizontal="center"/>
    </xf>
    <xf numFmtId="0" fontId="13" fillId="0" borderId="19" xfId="3" applyFont="1" applyBorder="1" applyAlignment="1">
      <alignment horizontal="center"/>
    </xf>
    <xf numFmtId="0" fontId="13" fillId="0" borderId="26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34" fillId="0" borderId="0" xfId="27" applyFont="1" applyAlignment="1">
      <alignment horizontal="center" vertical="top"/>
    </xf>
    <xf numFmtId="164" fontId="0" fillId="0" borderId="0" xfId="1" applyFont="1"/>
    <xf numFmtId="0" fontId="13" fillId="0" borderId="27" xfId="17" applyFont="1" applyBorder="1" applyAlignment="1">
      <alignment horizontal="center" wrapText="1"/>
    </xf>
    <xf numFmtId="0" fontId="13" fillId="0" borderId="19" xfId="17" applyFont="1" applyBorder="1" applyAlignment="1">
      <alignment horizontal="center" wrapText="1"/>
    </xf>
  </cellXfs>
  <cellStyles count="32">
    <cellStyle name="Comma" xfId="1" builtinId="3"/>
    <cellStyle name="Comma 10" xfId="31" xr:uid="{314BFBA9-7115-412D-9006-8C3753A3200D}"/>
    <cellStyle name="Comma 2" xfId="9" xr:uid="{0C263D9B-1A10-4391-848D-379F2A7A3914}"/>
    <cellStyle name="Comma 2 2 2" xfId="23" xr:uid="{1B8ADB43-B520-406E-9D61-8F8B8D51394D}"/>
    <cellStyle name="Comma 3" xfId="11" xr:uid="{3E804BE4-9300-48E2-A307-ED2CE67C718E}"/>
    <cellStyle name="Comma 4" xfId="13" xr:uid="{39DE0E19-16DD-40D8-8558-1F005A476FB3}"/>
    <cellStyle name="Comma 4 3" xfId="2" xr:uid="{00000000-0005-0000-0000-000001000000}"/>
    <cellStyle name="Comma 5" xfId="15" xr:uid="{338CAF8D-659A-4B93-92B2-ED1E698C51E0}"/>
    <cellStyle name="Comma 6" xfId="18" xr:uid="{1CAAF072-56CE-49BC-9F43-DC70DD26CDA3}"/>
    <cellStyle name="Comma 7" xfId="22" xr:uid="{1F1D1777-AF1D-4102-A30B-F38E8C137B43}"/>
    <cellStyle name="Comma 8" xfId="26" xr:uid="{5C9E0987-268C-46EA-B6ED-DB8132C4B14F}"/>
    <cellStyle name="Comma 9" xfId="28" xr:uid="{FFCB4AE4-0828-4CD5-BA9D-A86B1A2A4604}"/>
    <cellStyle name="Normal" xfId="0" builtinId="0"/>
    <cellStyle name="Normal 10" xfId="21" xr:uid="{F9788BC2-E855-4F1B-B756-C03ECF5EEFDD}"/>
    <cellStyle name="Normal 11" xfId="25" xr:uid="{24A67AF0-AFE7-4F25-8B63-01A942830309}"/>
    <cellStyle name="Normal 12" xfId="27" xr:uid="{04307DBB-A1BB-4F27-A2E3-8EF97CD13804}"/>
    <cellStyle name="Normal 13" xfId="30" xr:uid="{5B3522D3-09D0-4B03-8C5E-AB64856334AE}"/>
    <cellStyle name="Normal 2" xfId="3" xr:uid="{00000000-0005-0000-0000-000003000000}"/>
    <cellStyle name="Normal 2 10 2" xfId="7" xr:uid="{F2456517-5E4E-414B-ACF1-5BD47CCB9BF7}"/>
    <cellStyle name="Normal 2 2" xfId="10" xr:uid="{F3569127-1C74-4FDB-8F3A-1C58A22CA288}"/>
    <cellStyle name="Normal 3" xfId="4" xr:uid="{00000000-0005-0000-0000-000004000000}"/>
    <cellStyle name="Normal 3 10" xfId="6" xr:uid="{197E95FD-B08F-4BA2-B8C9-123B147B312D}"/>
    <cellStyle name="Normal 4" xfId="5" xr:uid="{122BDB1E-6359-4E1E-9D3E-9737F53BB430}"/>
    <cellStyle name="Normal 5" xfId="8" xr:uid="{62A46B3E-EEC4-4955-B9AD-995F05280017}"/>
    <cellStyle name="Normal 6" xfId="12" xr:uid="{E7D6926A-21DE-490D-9B00-5DA84BD6CD56}"/>
    <cellStyle name="Normal 7" xfId="14" xr:uid="{5424FD2D-0391-495F-8757-7FCD4532BDCE}"/>
    <cellStyle name="Normal 8" xfId="16" xr:uid="{3FFDC21E-B5BD-4C93-BC09-64BFB64F2E69}"/>
    <cellStyle name="Normal 9" xfId="17" xr:uid="{4F8EEBAD-50DB-4C2C-8832-173C1FB6726A}"/>
    <cellStyle name="Percent" xfId="20" builtinId="5"/>
    <cellStyle name="Percent 2" xfId="19" xr:uid="{B8D83B57-7422-4832-A294-32319BA2F70A}"/>
    <cellStyle name="Percent 3" xfId="24" xr:uid="{93B560BF-9FE9-4281-A86F-E86F4D9EE6D5}"/>
    <cellStyle name="Percent 4" xfId="29" xr:uid="{ECFB3139-8EBB-4E89-9598-A510D45EAEF4}"/>
  </cellStyles>
  <dxfs count="7"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BE5F1"/>
          <bgColor rgb="FFDBE5F1"/>
        </patternFill>
      </fill>
    </dxf>
    <dxf>
      <fill>
        <patternFill patternType="solid">
          <fgColor rgb="FFB8CCE4"/>
          <bgColor rgb="FFB8CCE4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theme="4"/>
          <bgColor theme="4"/>
        </patternFill>
      </fill>
    </dxf>
  </dxfs>
  <tableStyles count="2">
    <tableStyle name="Flatwise &amp; Unsold Inventory-style" pivot="0" count="4" xr9:uid="{00000000-0011-0000-FFFF-FFFF00000000}">
      <tableStyleElement type="headerRow" dxfId="6"/>
      <tableStyleElement type="totalRow" dxfId="5"/>
      <tableStyleElement type="firstRowStripe" dxfId="4"/>
      <tableStyleElement type="secondRowStripe" dxfId="3"/>
    </tableStyle>
    <tableStyle name="Listing List-style" pivot="0" count="3" xr9:uid="{00000000-0011-0000-FFFF-FFFF01000000}">
      <tableStyleElement type="headerRow" dxfId="2"/>
      <tableStyleElement type="firstRowStripe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" name="Shape 3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4171950" y="5619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60B0B47A-05DE-472B-9CAB-915D8AE76122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7589EF1-BF18-4AAE-8243-4B4C9469AA6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9" name="Shape 3">
          <a:extLst>
            <a:ext uri="{FF2B5EF4-FFF2-40B4-BE49-F238E27FC236}">
              <a16:creationId xmlns:a16="http://schemas.microsoft.com/office/drawing/2014/main" id="{2CA8D1DC-7D1A-4C18-B584-015FA83566A2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8CA27F77-7138-45D4-AEDB-EDBB133060B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1" name="Shape 4">
          <a:extLst>
            <a:ext uri="{FF2B5EF4-FFF2-40B4-BE49-F238E27FC236}">
              <a16:creationId xmlns:a16="http://schemas.microsoft.com/office/drawing/2014/main" id="{767D0A2A-8026-4275-93C0-99B8C635DE07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2" name="Shape 3">
          <a:extLst>
            <a:ext uri="{FF2B5EF4-FFF2-40B4-BE49-F238E27FC236}">
              <a16:creationId xmlns:a16="http://schemas.microsoft.com/office/drawing/2014/main" id="{E8EBCD55-A459-4745-847C-D00FED4043D7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3" name="Shape 4">
          <a:extLst>
            <a:ext uri="{FF2B5EF4-FFF2-40B4-BE49-F238E27FC236}">
              <a16:creationId xmlns:a16="http://schemas.microsoft.com/office/drawing/2014/main" id="{31794B82-FE56-4B20-AD72-3EECABF6088A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4" name="Shape 4">
          <a:extLst>
            <a:ext uri="{FF2B5EF4-FFF2-40B4-BE49-F238E27FC236}">
              <a16:creationId xmlns:a16="http://schemas.microsoft.com/office/drawing/2014/main" id="{EBF9F85E-2A4F-48EB-B04F-A67C40B7A57F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5" name="Shape 3">
          <a:extLst>
            <a:ext uri="{FF2B5EF4-FFF2-40B4-BE49-F238E27FC236}">
              <a16:creationId xmlns:a16="http://schemas.microsoft.com/office/drawing/2014/main" id="{2E1FB6B4-8CCF-4CE5-9C22-B787EF610BD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6" name="Shape 4">
          <a:extLst>
            <a:ext uri="{FF2B5EF4-FFF2-40B4-BE49-F238E27FC236}">
              <a16:creationId xmlns:a16="http://schemas.microsoft.com/office/drawing/2014/main" id="{47A3301A-31B3-4889-BCE5-4EB7187C063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7" name="Shape 4">
          <a:extLst>
            <a:ext uri="{FF2B5EF4-FFF2-40B4-BE49-F238E27FC236}">
              <a16:creationId xmlns:a16="http://schemas.microsoft.com/office/drawing/2014/main" id="{BC974FCE-4665-4BAF-BE6A-B953AD812D55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8" name="Shape 3">
          <a:extLst>
            <a:ext uri="{FF2B5EF4-FFF2-40B4-BE49-F238E27FC236}">
              <a16:creationId xmlns:a16="http://schemas.microsoft.com/office/drawing/2014/main" id="{B19C7D7F-0043-470F-B465-DE64B124113D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19" name="Shape 4">
          <a:extLst>
            <a:ext uri="{FF2B5EF4-FFF2-40B4-BE49-F238E27FC236}">
              <a16:creationId xmlns:a16="http://schemas.microsoft.com/office/drawing/2014/main" id="{BF33F296-D258-4AA5-8AF5-7C6A736C429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0" name="Shape 4">
          <a:extLst>
            <a:ext uri="{FF2B5EF4-FFF2-40B4-BE49-F238E27FC236}">
              <a16:creationId xmlns:a16="http://schemas.microsoft.com/office/drawing/2014/main" id="{93E2F6EB-F633-417E-A478-C07C7DD7BFD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1" name="Shape 3">
          <a:extLst>
            <a:ext uri="{FF2B5EF4-FFF2-40B4-BE49-F238E27FC236}">
              <a16:creationId xmlns:a16="http://schemas.microsoft.com/office/drawing/2014/main" id="{916E83B3-A79D-4DCE-9B48-C334EC67E1E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2" name="Shape 4">
          <a:extLst>
            <a:ext uri="{FF2B5EF4-FFF2-40B4-BE49-F238E27FC236}">
              <a16:creationId xmlns:a16="http://schemas.microsoft.com/office/drawing/2014/main" id="{D2067E9B-356C-4CC9-ADD9-C2BC4BAFF69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3" name="Shape 4">
          <a:extLst>
            <a:ext uri="{FF2B5EF4-FFF2-40B4-BE49-F238E27FC236}">
              <a16:creationId xmlns:a16="http://schemas.microsoft.com/office/drawing/2014/main" id="{AFAD7F40-0E0B-4337-88C8-3FF367957BFB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4" name="Shape 3">
          <a:extLst>
            <a:ext uri="{FF2B5EF4-FFF2-40B4-BE49-F238E27FC236}">
              <a16:creationId xmlns:a16="http://schemas.microsoft.com/office/drawing/2014/main" id="{18699C01-EFCF-421F-B610-E3BF2DC8232E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5" name="Shape 4">
          <a:extLst>
            <a:ext uri="{FF2B5EF4-FFF2-40B4-BE49-F238E27FC236}">
              <a16:creationId xmlns:a16="http://schemas.microsoft.com/office/drawing/2014/main" id="{D89DFD52-BAE7-4DA4-9940-6742B04EDA8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6" name="Shape 4">
          <a:extLst>
            <a:ext uri="{FF2B5EF4-FFF2-40B4-BE49-F238E27FC236}">
              <a16:creationId xmlns:a16="http://schemas.microsoft.com/office/drawing/2014/main" id="{1926B1B8-850B-40B2-B368-9217EFB109A2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7" name="Shape 3">
          <a:extLst>
            <a:ext uri="{FF2B5EF4-FFF2-40B4-BE49-F238E27FC236}">
              <a16:creationId xmlns:a16="http://schemas.microsoft.com/office/drawing/2014/main" id="{5FA80F51-A6FD-4F59-B879-57CC99D7C346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8" name="Shape 4">
          <a:extLst>
            <a:ext uri="{FF2B5EF4-FFF2-40B4-BE49-F238E27FC236}">
              <a16:creationId xmlns:a16="http://schemas.microsoft.com/office/drawing/2014/main" id="{61F46BAC-B8A6-4E8D-9FD1-D746F02859F5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29" name="Shape 4">
          <a:extLst>
            <a:ext uri="{FF2B5EF4-FFF2-40B4-BE49-F238E27FC236}">
              <a16:creationId xmlns:a16="http://schemas.microsoft.com/office/drawing/2014/main" id="{FE2613EF-3F26-46DA-87CA-8456DF86B07F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0" name="Shape 3">
          <a:extLst>
            <a:ext uri="{FF2B5EF4-FFF2-40B4-BE49-F238E27FC236}">
              <a16:creationId xmlns:a16="http://schemas.microsoft.com/office/drawing/2014/main" id="{705BA24B-2BFD-4B13-9A8A-926BD3C33B0B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1" name="Shape 4">
          <a:extLst>
            <a:ext uri="{FF2B5EF4-FFF2-40B4-BE49-F238E27FC236}">
              <a16:creationId xmlns:a16="http://schemas.microsoft.com/office/drawing/2014/main" id="{086CFE2A-0508-49D2-B7C2-CFD7B9EF276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2" name="Shape 4">
          <a:extLst>
            <a:ext uri="{FF2B5EF4-FFF2-40B4-BE49-F238E27FC236}">
              <a16:creationId xmlns:a16="http://schemas.microsoft.com/office/drawing/2014/main" id="{B4F79EA1-5A06-480A-B607-1A4962A17DFB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3" name="Shape 3">
          <a:extLst>
            <a:ext uri="{FF2B5EF4-FFF2-40B4-BE49-F238E27FC236}">
              <a16:creationId xmlns:a16="http://schemas.microsoft.com/office/drawing/2014/main" id="{2218674C-4E02-4B13-8D80-0DF1109C24E1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4" name="Shape 4">
          <a:extLst>
            <a:ext uri="{FF2B5EF4-FFF2-40B4-BE49-F238E27FC236}">
              <a16:creationId xmlns:a16="http://schemas.microsoft.com/office/drawing/2014/main" id="{B1A221A3-87CB-4E1F-AFBD-59D89CFF352A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5" name="Shape 4">
          <a:extLst>
            <a:ext uri="{FF2B5EF4-FFF2-40B4-BE49-F238E27FC236}">
              <a16:creationId xmlns:a16="http://schemas.microsoft.com/office/drawing/2014/main" id="{84DD4A85-796A-42B6-BDFB-6BA7AE479C1E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6" name="Shape 3">
          <a:extLst>
            <a:ext uri="{FF2B5EF4-FFF2-40B4-BE49-F238E27FC236}">
              <a16:creationId xmlns:a16="http://schemas.microsoft.com/office/drawing/2014/main" id="{B9A83A21-1BF7-4AE0-B829-0A017C9E7AF9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7" name="Shape 4">
          <a:extLst>
            <a:ext uri="{FF2B5EF4-FFF2-40B4-BE49-F238E27FC236}">
              <a16:creationId xmlns:a16="http://schemas.microsoft.com/office/drawing/2014/main" id="{54B02FDF-7233-4B95-92F6-79F71B59D11A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8" name="Shape 4">
          <a:extLst>
            <a:ext uri="{FF2B5EF4-FFF2-40B4-BE49-F238E27FC236}">
              <a16:creationId xmlns:a16="http://schemas.microsoft.com/office/drawing/2014/main" id="{0BEA5FE1-042B-4168-BCAE-9E070BC8E871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39" name="Shape 3">
          <a:extLst>
            <a:ext uri="{FF2B5EF4-FFF2-40B4-BE49-F238E27FC236}">
              <a16:creationId xmlns:a16="http://schemas.microsoft.com/office/drawing/2014/main" id="{E4171C55-9CA8-4469-BB40-D14856327EF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0" name="Shape 4">
          <a:extLst>
            <a:ext uri="{FF2B5EF4-FFF2-40B4-BE49-F238E27FC236}">
              <a16:creationId xmlns:a16="http://schemas.microsoft.com/office/drawing/2014/main" id="{4A4BBD5B-FDC7-4627-A076-FF5368E68A9E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1" name="Shape 4">
          <a:extLst>
            <a:ext uri="{FF2B5EF4-FFF2-40B4-BE49-F238E27FC236}">
              <a16:creationId xmlns:a16="http://schemas.microsoft.com/office/drawing/2014/main" id="{14D7252F-7DC5-431B-99C1-6CA9A35DAC54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2" name="Shape 3">
          <a:extLst>
            <a:ext uri="{FF2B5EF4-FFF2-40B4-BE49-F238E27FC236}">
              <a16:creationId xmlns:a16="http://schemas.microsoft.com/office/drawing/2014/main" id="{67D47451-77DA-4258-B090-B6411BCB5C3E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3" name="Shape 4">
          <a:extLst>
            <a:ext uri="{FF2B5EF4-FFF2-40B4-BE49-F238E27FC236}">
              <a16:creationId xmlns:a16="http://schemas.microsoft.com/office/drawing/2014/main" id="{44E7E57B-52C5-481D-BC4F-E22F17569D3C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4" name="Shape 4">
          <a:extLst>
            <a:ext uri="{FF2B5EF4-FFF2-40B4-BE49-F238E27FC236}">
              <a16:creationId xmlns:a16="http://schemas.microsoft.com/office/drawing/2014/main" id="{8257AE4F-B873-4646-A44D-3298ACD8325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5" name="Shape 3">
          <a:extLst>
            <a:ext uri="{FF2B5EF4-FFF2-40B4-BE49-F238E27FC236}">
              <a16:creationId xmlns:a16="http://schemas.microsoft.com/office/drawing/2014/main" id="{F3D85EC7-6701-4234-8629-3623E14BC2D1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6" name="Shape 4">
          <a:extLst>
            <a:ext uri="{FF2B5EF4-FFF2-40B4-BE49-F238E27FC236}">
              <a16:creationId xmlns:a16="http://schemas.microsoft.com/office/drawing/2014/main" id="{935065F9-FF5C-4A20-8D94-E1B59968537D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7" name="Shape 4">
          <a:extLst>
            <a:ext uri="{FF2B5EF4-FFF2-40B4-BE49-F238E27FC236}">
              <a16:creationId xmlns:a16="http://schemas.microsoft.com/office/drawing/2014/main" id="{62D5AC1F-C639-48FD-A410-ACCA40CB4886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8" name="Shape 3">
          <a:extLst>
            <a:ext uri="{FF2B5EF4-FFF2-40B4-BE49-F238E27FC236}">
              <a16:creationId xmlns:a16="http://schemas.microsoft.com/office/drawing/2014/main" id="{B54D48F8-C2B8-473A-A974-6677016E738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49" name="Shape 4">
          <a:extLst>
            <a:ext uri="{FF2B5EF4-FFF2-40B4-BE49-F238E27FC236}">
              <a16:creationId xmlns:a16="http://schemas.microsoft.com/office/drawing/2014/main" id="{8C9400B8-7F2A-43B9-8047-4BB871CE2521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0" name="Shape 4">
          <a:extLst>
            <a:ext uri="{FF2B5EF4-FFF2-40B4-BE49-F238E27FC236}">
              <a16:creationId xmlns:a16="http://schemas.microsoft.com/office/drawing/2014/main" id="{1609D52A-5B24-4C9A-83FC-834FAC5B63B8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1" name="Shape 3">
          <a:extLst>
            <a:ext uri="{FF2B5EF4-FFF2-40B4-BE49-F238E27FC236}">
              <a16:creationId xmlns:a16="http://schemas.microsoft.com/office/drawing/2014/main" id="{F28E08F4-AAB2-4790-9BFC-D09BAFEE38F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2" name="Shape 4">
          <a:extLst>
            <a:ext uri="{FF2B5EF4-FFF2-40B4-BE49-F238E27FC236}">
              <a16:creationId xmlns:a16="http://schemas.microsoft.com/office/drawing/2014/main" id="{8B5A5B0B-272D-4BC1-BA67-5DB9C3AEF0E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3" name="Shape 4">
          <a:extLst>
            <a:ext uri="{FF2B5EF4-FFF2-40B4-BE49-F238E27FC236}">
              <a16:creationId xmlns:a16="http://schemas.microsoft.com/office/drawing/2014/main" id="{631212CE-83D4-4CB4-9A0C-7BDE4962EE32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4" name="Shape 3">
          <a:extLst>
            <a:ext uri="{FF2B5EF4-FFF2-40B4-BE49-F238E27FC236}">
              <a16:creationId xmlns:a16="http://schemas.microsoft.com/office/drawing/2014/main" id="{56DDD635-3051-4974-897C-C5156945619E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5" name="Shape 4">
          <a:extLst>
            <a:ext uri="{FF2B5EF4-FFF2-40B4-BE49-F238E27FC236}">
              <a16:creationId xmlns:a16="http://schemas.microsoft.com/office/drawing/2014/main" id="{0343BD82-7840-4C8F-B13C-AAEE1FCE4ABF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6" name="Shape 4">
          <a:extLst>
            <a:ext uri="{FF2B5EF4-FFF2-40B4-BE49-F238E27FC236}">
              <a16:creationId xmlns:a16="http://schemas.microsoft.com/office/drawing/2014/main" id="{F5142202-0B5B-4427-9FEC-18E45D1EAFED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7" name="Shape 3">
          <a:extLst>
            <a:ext uri="{FF2B5EF4-FFF2-40B4-BE49-F238E27FC236}">
              <a16:creationId xmlns:a16="http://schemas.microsoft.com/office/drawing/2014/main" id="{36BB5EA7-3A22-464C-B177-1EC438B32FA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8" name="Shape 4">
          <a:extLst>
            <a:ext uri="{FF2B5EF4-FFF2-40B4-BE49-F238E27FC236}">
              <a16:creationId xmlns:a16="http://schemas.microsoft.com/office/drawing/2014/main" id="{3C99CE6A-5621-4376-9701-AD1789D4BC1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59" name="Shape 4">
          <a:extLst>
            <a:ext uri="{FF2B5EF4-FFF2-40B4-BE49-F238E27FC236}">
              <a16:creationId xmlns:a16="http://schemas.microsoft.com/office/drawing/2014/main" id="{FE726DBA-2C81-423A-A6CE-320F7B26C239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0" name="Shape 3">
          <a:extLst>
            <a:ext uri="{FF2B5EF4-FFF2-40B4-BE49-F238E27FC236}">
              <a16:creationId xmlns:a16="http://schemas.microsoft.com/office/drawing/2014/main" id="{D9F28A5F-32BA-4717-8DD7-2FB34006FE17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1" name="Shape 4">
          <a:extLst>
            <a:ext uri="{FF2B5EF4-FFF2-40B4-BE49-F238E27FC236}">
              <a16:creationId xmlns:a16="http://schemas.microsoft.com/office/drawing/2014/main" id="{91B4F87F-4441-4A41-A816-136DD2B5A72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2" name="Shape 4">
          <a:extLst>
            <a:ext uri="{FF2B5EF4-FFF2-40B4-BE49-F238E27FC236}">
              <a16:creationId xmlns:a16="http://schemas.microsoft.com/office/drawing/2014/main" id="{295988A6-20F1-4356-ACEC-B3AA970CC64F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3" name="Shape 3">
          <a:extLst>
            <a:ext uri="{FF2B5EF4-FFF2-40B4-BE49-F238E27FC236}">
              <a16:creationId xmlns:a16="http://schemas.microsoft.com/office/drawing/2014/main" id="{632CC005-5509-4546-A991-1C802B88B1C0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4" name="Shape 4">
          <a:extLst>
            <a:ext uri="{FF2B5EF4-FFF2-40B4-BE49-F238E27FC236}">
              <a16:creationId xmlns:a16="http://schemas.microsoft.com/office/drawing/2014/main" id="{CAF35171-AFA7-4713-807D-6CC16FE9D5D9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5" name="Shape 4">
          <a:extLst>
            <a:ext uri="{FF2B5EF4-FFF2-40B4-BE49-F238E27FC236}">
              <a16:creationId xmlns:a16="http://schemas.microsoft.com/office/drawing/2014/main" id="{ECE046D6-89EB-409D-876F-914287B958E2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6" name="Shape 3">
          <a:extLst>
            <a:ext uri="{FF2B5EF4-FFF2-40B4-BE49-F238E27FC236}">
              <a16:creationId xmlns:a16="http://schemas.microsoft.com/office/drawing/2014/main" id="{8A767049-DE9E-4CFA-957C-3A3A8B08C545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7" name="Shape 4">
          <a:extLst>
            <a:ext uri="{FF2B5EF4-FFF2-40B4-BE49-F238E27FC236}">
              <a16:creationId xmlns:a16="http://schemas.microsoft.com/office/drawing/2014/main" id="{6B1ED00D-5396-4B0C-A12D-A7304C8C6A5C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8" name="Shape 4">
          <a:extLst>
            <a:ext uri="{FF2B5EF4-FFF2-40B4-BE49-F238E27FC236}">
              <a16:creationId xmlns:a16="http://schemas.microsoft.com/office/drawing/2014/main" id="{06FBBA61-FA46-4CCB-967E-DFB37DF8644B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69" name="Shape 3">
          <a:extLst>
            <a:ext uri="{FF2B5EF4-FFF2-40B4-BE49-F238E27FC236}">
              <a16:creationId xmlns:a16="http://schemas.microsoft.com/office/drawing/2014/main" id="{5DFD3CF8-55AB-4B36-A788-E348192E9419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0" name="Shape 4">
          <a:extLst>
            <a:ext uri="{FF2B5EF4-FFF2-40B4-BE49-F238E27FC236}">
              <a16:creationId xmlns:a16="http://schemas.microsoft.com/office/drawing/2014/main" id="{741DF032-6548-4125-AF99-2A0BF067E797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1" name="Shape 4">
          <a:extLst>
            <a:ext uri="{FF2B5EF4-FFF2-40B4-BE49-F238E27FC236}">
              <a16:creationId xmlns:a16="http://schemas.microsoft.com/office/drawing/2014/main" id="{0540A6E4-5CEE-452C-A123-99967825BBE3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2" name="Shape 3">
          <a:extLst>
            <a:ext uri="{FF2B5EF4-FFF2-40B4-BE49-F238E27FC236}">
              <a16:creationId xmlns:a16="http://schemas.microsoft.com/office/drawing/2014/main" id="{C0FD0469-054A-4C5F-A09D-53D3CD37418A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3" name="Shape 4">
          <a:extLst>
            <a:ext uri="{FF2B5EF4-FFF2-40B4-BE49-F238E27FC236}">
              <a16:creationId xmlns:a16="http://schemas.microsoft.com/office/drawing/2014/main" id="{4919AA69-CBEE-460B-8AF5-6B93E0C8EBD9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4" name="Shape 4">
          <a:extLst>
            <a:ext uri="{FF2B5EF4-FFF2-40B4-BE49-F238E27FC236}">
              <a16:creationId xmlns:a16="http://schemas.microsoft.com/office/drawing/2014/main" id="{BA16C9B1-5806-49B8-8687-2B576A9C5EB5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0</xdr:row>
      <xdr:rowOff>0</xdr:rowOff>
    </xdr:from>
    <xdr:ext cx="190500" cy="266700"/>
    <xdr:sp macro="" textlink="">
      <xdr:nvSpPr>
        <xdr:cNvPr id="75" name="Shape 3">
          <a:extLst>
            <a:ext uri="{FF2B5EF4-FFF2-40B4-BE49-F238E27FC236}">
              <a16:creationId xmlns:a16="http://schemas.microsoft.com/office/drawing/2014/main" id="{210551F1-B7BE-4BF1-BA98-1B7029CB4815}"/>
            </a:ext>
          </a:extLst>
        </xdr:cNvPr>
        <xdr:cNvSpPr txBox="1"/>
      </xdr:nvSpPr>
      <xdr:spPr>
        <a:xfrm>
          <a:off x="9353550" y="752475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630360C2-2BCA-4767-8427-F3A6DC6E6937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76" name="Shape 4">
          <a:extLst>
            <a:ext uri="{FF2B5EF4-FFF2-40B4-BE49-F238E27FC236}">
              <a16:creationId xmlns:a16="http://schemas.microsoft.com/office/drawing/2014/main" id="{C2255900-FFB3-4520-8497-E956EF1CAA29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77" name="Shape 3">
          <a:extLst>
            <a:ext uri="{FF2B5EF4-FFF2-40B4-BE49-F238E27FC236}">
              <a16:creationId xmlns:a16="http://schemas.microsoft.com/office/drawing/2014/main" id="{65C21332-B9E5-45F4-B440-16950696EB49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79" name="Shape 4">
          <a:extLst>
            <a:ext uri="{FF2B5EF4-FFF2-40B4-BE49-F238E27FC236}">
              <a16:creationId xmlns:a16="http://schemas.microsoft.com/office/drawing/2014/main" id="{F8A560FD-E2DE-4FF7-98B3-C56B1F0E75CB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0" name="Shape 4">
          <a:extLst>
            <a:ext uri="{FF2B5EF4-FFF2-40B4-BE49-F238E27FC236}">
              <a16:creationId xmlns:a16="http://schemas.microsoft.com/office/drawing/2014/main" id="{57A86BB1-28B9-42FA-B167-548D437B6C5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1" name="Shape 3">
          <a:extLst>
            <a:ext uri="{FF2B5EF4-FFF2-40B4-BE49-F238E27FC236}">
              <a16:creationId xmlns:a16="http://schemas.microsoft.com/office/drawing/2014/main" id="{678D74C5-282E-4D12-83CC-1A3F200C3BD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2" name="Shape 4">
          <a:extLst>
            <a:ext uri="{FF2B5EF4-FFF2-40B4-BE49-F238E27FC236}">
              <a16:creationId xmlns:a16="http://schemas.microsoft.com/office/drawing/2014/main" id="{B3B68531-67BE-4351-AFAE-69903855829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3" name="Shape 4">
          <a:extLst>
            <a:ext uri="{FF2B5EF4-FFF2-40B4-BE49-F238E27FC236}">
              <a16:creationId xmlns:a16="http://schemas.microsoft.com/office/drawing/2014/main" id="{7442DD7B-AB09-4847-8E9B-E830500273CA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4" name="Shape 3">
          <a:extLst>
            <a:ext uri="{FF2B5EF4-FFF2-40B4-BE49-F238E27FC236}">
              <a16:creationId xmlns:a16="http://schemas.microsoft.com/office/drawing/2014/main" id="{ABE5A093-F100-44B1-8808-CBFB497B6FE9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5" name="Shape 4">
          <a:extLst>
            <a:ext uri="{FF2B5EF4-FFF2-40B4-BE49-F238E27FC236}">
              <a16:creationId xmlns:a16="http://schemas.microsoft.com/office/drawing/2014/main" id="{5B533FA9-6E69-4952-95BD-562FF90E6626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6" name="Shape 4">
          <a:extLst>
            <a:ext uri="{FF2B5EF4-FFF2-40B4-BE49-F238E27FC236}">
              <a16:creationId xmlns:a16="http://schemas.microsoft.com/office/drawing/2014/main" id="{07B3C9FC-197B-4515-A54C-D2518272C18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7" name="Shape 3">
          <a:extLst>
            <a:ext uri="{FF2B5EF4-FFF2-40B4-BE49-F238E27FC236}">
              <a16:creationId xmlns:a16="http://schemas.microsoft.com/office/drawing/2014/main" id="{E8261BBF-F664-4077-BC15-BE49DFA1429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8" name="Shape 4">
          <a:extLst>
            <a:ext uri="{FF2B5EF4-FFF2-40B4-BE49-F238E27FC236}">
              <a16:creationId xmlns:a16="http://schemas.microsoft.com/office/drawing/2014/main" id="{A0DA654D-1929-4E74-BF63-BE16ACB93D34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89" name="Shape 4">
          <a:extLst>
            <a:ext uri="{FF2B5EF4-FFF2-40B4-BE49-F238E27FC236}">
              <a16:creationId xmlns:a16="http://schemas.microsoft.com/office/drawing/2014/main" id="{CAFE0DC5-1625-4262-AF06-080C0A2558B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0" name="Shape 3">
          <a:extLst>
            <a:ext uri="{FF2B5EF4-FFF2-40B4-BE49-F238E27FC236}">
              <a16:creationId xmlns:a16="http://schemas.microsoft.com/office/drawing/2014/main" id="{6FAC621C-093B-4446-AB31-D23F27E5670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1" name="Shape 4">
          <a:extLst>
            <a:ext uri="{FF2B5EF4-FFF2-40B4-BE49-F238E27FC236}">
              <a16:creationId xmlns:a16="http://schemas.microsoft.com/office/drawing/2014/main" id="{4632711B-72E7-44F3-A32F-3B6E7F4C1DD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2" name="Shape 4">
          <a:extLst>
            <a:ext uri="{FF2B5EF4-FFF2-40B4-BE49-F238E27FC236}">
              <a16:creationId xmlns:a16="http://schemas.microsoft.com/office/drawing/2014/main" id="{BFCFD94E-E533-4982-A95B-AD8963AE5090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3" name="Shape 3">
          <a:extLst>
            <a:ext uri="{FF2B5EF4-FFF2-40B4-BE49-F238E27FC236}">
              <a16:creationId xmlns:a16="http://schemas.microsoft.com/office/drawing/2014/main" id="{F9B92D1B-7330-4636-B8B1-ACC991F0B0A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4" name="Shape 4">
          <a:extLst>
            <a:ext uri="{FF2B5EF4-FFF2-40B4-BE49-F238E27FC236}">
              <a16:creationId xmlns:a16="http://schemas.microsoft.com/office/drawing/2014/main" id="{ABFD1BC1-029B-4BBC-B1F1-D58AB857EDB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5" name="Shape 4">
          <a:extLst>
            <a:ext uri="{FF2B5EF4-FFF2-40B4-BE49-F238E27FC236}">
              <a16:creationId xmlns:a16="http://schemas.microsoft.com/office/drawing/2014/main" id="{BBD7ABB7-594E-4F30-9680-85D344539E96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6" name="Shape 3">
          <a:extLst>
            <a:ext uri="{FF2B5EF4-FFF2-40B4-BE49-F238E27FC236}">
              <a16:creationId xmlns:a16="http://schemas.microsoft.com/office/drawing/2014/main" id="{F725E123-281B-45B9-BEDB-47AB6FFD0BD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7" name="Shape 4">
          <a:extLst>
            <a:ext uri="{FF2B5EF4-FFF2-40B4-BE49-F238E27FC236}">
              <a16:creationId xmlns:a16="http://schemas.microsoft.com/office/drawing/2014/main" id="{73C89F8A-49E5-4535-BF8E-A684018EFA8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8" name="Shape 4">
          <a:extLst>
            <a:ext uri="{FF2B5EF4-FFF2-40B4-BE49-F238E27FC236}">
              <a16:creationId xmlns:a16="http://schemas.microsoft.com/office/drawing/2014/main" id="{CA26057C-2E7D-441B-8658-4E3F1B814534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99" name="Shape 3">
          <a:extLst>
            <a:ext uri="{FF2B5EF4-FFF2-40B4-BE49-F238E27FC236}">
              <a16:creationId xmlns:a16="http://schemas.microsoft.com/office/drawing/2014/main" id="{B451C23B-755C-4F6A-B0BF-BB52DC4DEA96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0" name="Shape 4">
          <a:extLst>
            <a:ext uri="{FF2B5EF4-FFF2-40B4-BE49-F238E27FC236}">
              <a16:creationId xmlns:a16="http://schemas.microsoft.com/office/drawing/2014/main" id="{64822CF8-EA37-43D9-BF3E-B208CF21F7A7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1" name="Shape 4">
          <a:extLst>
            <a:ext uri="{FF2B5EF4-FFF2-40B4-BE49-F238E27FC236}">
              <a16:creationId xmlns:a16="http://schemas.microsoft.com/office/drawing/2014/main" id="{6B36B1BC-38B3-444E-BAC7-65273AA0BDB8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2" name="Shape 3">
          <a:extLst>
            <a:ext uri="{FF2B5EF4-FFF2-40B4-BE49-F238E27FC236}">
              <a16:creationId xmlns:a16="http://schemas.microsoft.com/office/drawing/2014/main" id="{CCB9D756-7606-47D8-BF04-5CB7B186CCB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3" name="Shape 4">
          <a:extLst>
            <a:ext uri="{FF2B5EF4-FFF2-40B4-BE49-F238E27FC236}">
              <a16:creationId xmlns:a16="http://schemas.microsoft.com/office/drawing/2014/main" id="{F505D5A4-13C7-4E63-AD0A-C0E90EA4D54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4" name="Shape 4">
          <a:extLst>
            <a:ext uri="{FF2B5EF4-FFF2-40B4-BE49-F238E27FC236}">
              <a16:creationId xmlns:a16="http://schemas.microsoft.com/office/drawing/2014/main" id="{B863EC6E-5FE8-4615-B857-68A24A8B180B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5" name="Shape 3">
          <a:extLst>
            <a:ext uri="{FF2B5EF4-FFF2-40B4-BE49-F238E27FC236}">
              <a16:creationId xmlns:a16="http://schemas.microsoft.com/office/drawing/2014/main" id="{0A6B8A7F-A82C-4A25-AB31-A8D1794F05AA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6" name="Shape 4">
          <a:extLst>
            <a:ext uri="{FF2B5EF4-FFF2-40B4-BE49-F238E27FC236}">
              <a16:creationId xmlns:a16="http://schemas.microsoft.com/office/drawing/2014/main" id="{3F77F8D8-F06C-4A96-80B4-D74C75A66D82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7" name="Shape 4">
          <a:extLst>
            <a:ext uri="{FF2B5EF4-FFF2-40B4-BE49-F238E27FC236}">
              <a16:creationId xmlns:a16="http://schemas.microsoft.com/office/drawing/2014/main" id="{BC9A9BAD-30FE-4A33-B768-3282FF65A728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8" name="Shape 3">
          <a:extLst>
            <a:ext uri="{FF2B5EF4-FFF2-40B4-BE49-F238E27FC236}">
              <a16:creationId xmlns:a16="http://schemas.microsoft.com/office/drawing/2014/main" id="{9C9EC7D1-C691-48C8-9B8F-4B010101BAC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09" name="Shape 4">
          <a:extLst>
            <a:ext uri="{FF2B5EF4-FFF2-40B4-BE49-F238E27FC236}">
              <a16:creationId xmlns:a16="http://schemas.microsoft.com/office/drawing/2014/main" id="{857E76A4-9EA6-4AA0-914C-1382AA1A4E5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0" name="Shape 4">
          <a:extLst>
            <a:ext uri="{FF2B5EF4-FFF2-40B4-BE49-F238E27FC236}">
              <a16:creationId xmlns:a16="http://schemas.microsoft.com/office/drawing/2014/main" id="{CEC30ECD-6730-42BA-8923-22283EA251A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1" name="Shape 3">
          <a:extLst>
            <a:ext uri="{FF2B5EF4-FFF2-40B4-BE49-F238E27FC236}">
              <a16:creationId xmlns:a16="http://schemas.microsoft.com/office/drawing/2014/main" id="{942F26DA-1264-434E-AFF4-3C096DAD8A8D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2" name="Shape 4">
          <a:extLst>
            <a:ext uri="{FF2B5EF4-FFF2-40B4-BE49-F238E27FC236}">
              <a16:creationId xmlns:a16="http://schemas.microsoft.com/office/drawing/2014/main" id="{9A84385F-1488-464A-9F65-65D4606BE51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3" name="Shape 4">
          <a:extLst>
            <a:ext uri="{FF2B5EF4-FFF2-40B4-BE49-F238E27FC236}">
              <a16:creationId xmlns:a16="http://schemas.microsoft.com/office/drawing/2014/main" id="{B8F2686B-F8E6-419D-BCBD-CEF80318A0CF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4" name="Shape 3">
          <a:extLst>
            <a:ext uri="{FF2B5EF4-FFF2-40B4-BE49-F238E27FC236}">
              <a16:creationId xmlns:a16="http://schemas.microsoft.com/office/drawing/2014/main" id="{EC9FEC14-142F-4330-8276-28BCCFBBC38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5" name="Shape 4">
          <a:extLst>
            <a:ext uri="{FF2B5EF4-FFF2-40B4-BE49-F238E27FC236}">
              <a16:creationId xmlns:a16="http://schemas.microsoft.com/office/drawing/2014/main" id="{52B1ADAB-1D11-4B2C-997E-EBDD1E92A00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6" name="Shape 4">
          <a:extLst>
            <a:ext uri="{FF2B5EF4-FFF2-40B4-BE49-F238E27FC236}">
              <a16:creationId xmlns:a16="http://schemas.microsoft.com/office/drawing/2014/main" id="{D4337D40-AAA1-4E9C-A99A-3F56FB9D60ED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7" name="Shape 3">
          <a:extLst>
            <a:ext uri="{FF2B5EF4-FFF2-40B4-BE49-F238E27FC236}">
              <a16:creationId xmlns:a16="http://schemas.microsoft.com/office/drawing/2014/main" id="{13BA563C-0DE2-4BA3-9713-1E6C15EEC7B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8" name="Shape 4">
          <a:extLst>
            <a:ext uri="{FF2B5EF4-FFF2-40B4-BE49-F238E27FC236}">
              <a16:creationId xmlns:a16="http://schemas.microsoft.com/office/drawing/2014/main" id="{45CE7E03-A131-44E0-AA7D-4D1F61CFE9C7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19" name="Shape 4">
          <a:extLst>
            <a:ext uri="{FF2B5EF4-FFF2-40B4-BE49-F238E27FC236}">
              <a16:creationId xmlns:a16="http://schemas.microsoft.com/office/drawing/2014/main" id="{3BB2F1B3-99BB-4BDD-9769-8C1766C04E6D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0" name="Shape 3">
          <a:extLst>
            <a:ext uri="{FF2B5EF4-FFF2-40B4-BE49-F238E27FC236}">
              <a16:creationId xmlns:a16="http://schemas.microsoft.com/office/drawing/2014/main" id="{7EFEE197-447A-420D-8807-30F3BA614268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1" name="Shape 4">
          <a:extLst>
            <a:ext uri="{FF2B5EF4-FFF2-40B4-BE49-F238E27FC236}">
              <a16:creationId xmlns:a16="http://schemas.microsoft.com/office/drawing/2014/main" id="{7040D371-0584-4FF3-8BB0-4F82841E2C3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2" name="Shape 4">
          <a:extLst>
            <a:ext uri="{FF2B5EF4-FFF2-40B4-BE49-F238E27FC236}">
              <a16:creationId xmlns:a16="http://schemas.microsoft.com/office/drawing/2014/main" id="{C1244499-5A72-4C9A-9459-ABDE77978FAF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3" name="Shape 3">
          <a:extLst>
            <a:ext uri="{FF2B5EF4-FFF2-40B4-BE49-F238E27FC236}">
              <a16:creationId xmlns:a16="http://schemas.microsoft.com/office/drawing/2014/main" id="{A01C0FCD-AE07-4B26-9D76-C968E646878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4" name="Shape 4">
          <a:extLst>
            <a:ext uri="{FF2B5EF4-FFF2-40B4-BE49-F238E27FC236}">
              <a16:creationId xmlns:a16="http://schemas.microsoft.com/office/drawing/2014/main" id="{69516795-E00D-4775-98D4-AF3049C81CC7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5" name="Shape 4">
          <a:extLst>
            <a:ext uri="{FF2B5EF4-FFF2-40B4-BE49-F238E27FC236}">
              <a16:creationId xmlns:a16="http://schemas.microsoft.com/office/drawing/2014/main" id="{B2C5E7AC-EEA3-4743-8BF7-938CA57E76B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6" name="Shape 3">
          <a:extLst>
            <a:ext uri="{FF2B5EF4-FFF2-40B4-BE49-F238E27FC236}">
              <a16:creationId xmlns:a16="http://schemas.microsoft.com/office/drawing/2014/main" id="{5E5DDE2C-D7C6-4765-81C3-8A624185DD0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7" name="Shape 4">
          <a:extLst>
            <a:ext uri="{FF2B5EF4-FFF2-40B4-BE49-F238E27FC236}">
              <a16:creationId xmlns:a16="http://schemas.microsoft.com/office/drawing/2014/main" id="{B89EC24D-1FAF-4B8D-B155-1AC323C2B958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8" name="Shape 4">
          <a:extLst>
            <a:ext uri="{FF2B5EF4-FFF2-40B4-BE49-F238E27FC236}">
              <a16:creationId xmlns:a16="http://schemas.microsoft.com/office/drawing/2014/main" id="{A496922C-F9D9-4848-B15F-4CF34EFE0B5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29" name="Shape 3">
          <a:extLst>
            <a:ext uri="{FF2B5EF4-FFF2-40B4-BE49-F238E27FC236}">
              <a16:creationId xmlns:a16="http://schemas.microsoft.com/office/drawing/2014/main" id="{F8001FD7-5FA2-4137-B1B9-BD78164BEFD3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0" name="Shape 4">
          <a:extLst>
            <a:ext uri="{FF2B5EF4-FFF2-40B4-BE49-F238E27FC236}">
              <a16:creationId xmlns:a16="http://schemas.microsoft.com/office/drawing/2014/main" id="{0DA93F7F-8000-458F-BA49-842E811A743D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1" name="Shape 4">
          <a:extLst>
            <a:ext uri="{FF2B5EF4-FFF2-40B4-BE49-F238E27FC236}">
              <a16:creationId xmlns:a16="http://schemas.microsoft.com/office/drawing/2014/main" id="{84CA0AB0-5F2F-4574-80CA-7698DA493BEA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2" name="Shape 3">
          <a:extLst>
            <a:ext uri="{FF2B5EF4-FFF2-40B4-BE49-F238E27FC236}">
              <a16:creationId xmlns:a16="http://schemas.microsoft.com/office/drawing/2014/main" id="{1D9454B2-8796-419C-90BB-D6A031EDFFC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3" name="Shape 4">
          <a:extLst>
            <a:ext uri="{FF2B5EF4-FFF2-40B4-BE49-F238E27FC236}">
              <a16:creationId xmlns:a16="http://schemas.microsoft.com/office/drawing/2014/main" id="{A3602B5E-78CB-427F-88D9-FA54BC36DD3A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4" name="Shape 4">
          <a:extLst>
            <a:ext uri="{FF2B5EF4-FFF2-40B4-BE49-F238E27FC236}">
              <a16:creationId xmlns:a16="http://schemas.microsoft.com/office/drawing/2014/main" id="{6FCF1CDD-270B-4473-9C3C-A27F51EBD1C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5" name="Shape 3">
          <a:extLst>
            <a:ext uri="{FF2B5EF4-FFF2-40B4-BE49-F238E27FC236}">
              <a16:creationId xmlns:a16="http://schemas.microsoft.com/office/drawing/2014/main" id="{82400CDD-B1EB-4EA3-8F9D-9ECF4CD586C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6" name="Shape 4">
          <a:extLst>
            <a:ext uri="{FF2B5EF4-FFF2-40B4-BE49-F238E27FC236}">
              <a16:creationId xmlns:a16="http://schemas.microsoft.com/office/drawing/2014/main" id="{F21ED6C3-7040-4D2A-BCF7-BEBED0994522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7" name="Shape 4">
          <a:extLst>
            <a:ext uri="{FF2B5EF4-FFF2-40B4-BE49-F238E27FC236}">
              <a16:creationId xmlns:a16="http://schemas.microsoft.com/office/drawing/2014/main" id="{DCBAA57E-FCCA-4251-A2D3-C2A8E1D90E4B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8" name="Shape 3">
          <a:extLst>
            <a:ext uri="{FF2B5EF4-FFF2-40B4-BE49-F238E27FC236}">
              <a16:creationId xmlns:a16="http://schemas.microsoft.com/office/drawing/2014/main" id="{2B939E19-4188-402B-9D56-F84B97BA3C91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39" name="Shape 4">
          <a:extLst>
            <a:ext uri="{FF2B5EF4-FFF2-40B4-BE49-F238E27FC236}">
              <a16:creationId xmlns:a16="http://schemas.microsoft.com/office/drawing/2014/main" id="{6B041871-6DB8-46AE-B1EE-7106CBCB73C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0" name="Shape 4">
          <a:extLst>
            <a:ext uri="{FF2B5EF4-FFF2-40B4-BE49-F238E27FC236}">
              <a16:creationId xmlns:a16="http://schemas.microsoft.com/office/drawing/2014/main" id="{7C645381-1A2F-4595-ABA4-4E942898BE5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1" name="Shape 3">
          <a:extLst>
            <a:ext uri="{FF2B5EF4-FFF2-40B4-BE49-F238E27FC236}">
              <a16:creationId xmlns:a16="http://schemas.microsoft.com/office/drawing/2014/main" id="{ADE9461D-420A-44C0-A80E-D878614356E4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2" name="Shape 4">
          <a:extLst>
            <a:ext uri="{FF2B5EF4-FFF2-40B4-BE49-F238E27FC236}">
              <a16:creationId xmlns:a16="http://schemas.microsoft.com/office/drawing/2014/main" id="{51EA361A-A7D2-4CE9-81BA-6D00592CBC60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3" name="Shape 4">
          <a:extLst>
            <a:ext uri="{FF2B5EF4-FFF2-40B4-BE49-F238E27FC236}">
              <a16:creationId xmlns:a16="http://schemas.microsoft.com/office/drawing/2014/main" id="{F00B7F4B-278E-433B-B1B1-4630EBEEC834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4" name="Shape 3">
          <a:extLst>
            <a:ext uri="{FF2B5EF4-FFF2-40B4-BE49-F238E27FC236}">
              <a16:creationId xmlns:a16="http://schemas.microsoft.com/office/drawing/2014/main" id="{7CE413B7-5B05-47CD-B018-8CD89304FCCE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5" name="Shape 4">
          <a:extLst>
            <a:ext uri="{FF2B5EF4-FFF2-40B4-BE49-F238E27FC236}">
              <a16:creationId xmlns:a16="http://schemas.microsoft.com/office/drawing/2014/main" id="{697F99AB-75C8-4FB6-908F-D95CA0DC26BC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6" name="Shape 4">
          <a:extLst>
            <a:ext uri="{FF2B5EF4-FFF2-40B4-BE49-F238E27FC236}">
              <a16:creationId xmlns:a16="http://schemas.microsoft.com/office/drawing/2014/main" id="{C2CF1DEB-B1C7-4C7F-A423-06EB5AB59775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8</xdr:col>
      <xdr:colOff>0</xdr:colOff>
      <xdr:row>36</xdr:row>
      <xdr:rowOff>0</xdr:rowOff>
    </xdr:from>
    <xdr:ext cx="190500" cy="266700"/>
    <xdr:sp macro="" textlink="">
      <xdr:nvSpPr>
        <xdr:cNvPr id="147" name="Shape 3">
          <a:extLst>
            <a:ext uri="{FF2B5EF4-FFF2-40B4-BE49-F238E27FC236}">
              <a16:creationId xmlns:a16="http://schemas.microsoft.com/office/drawing/2014/main" id="{57D7B1BA-42D7-441E-B1DB-75E35F0B8226}"/>
            </a:ext>
          </a:extLst>
        </xdr:cNvPr>
        <xdr:cNvSpPr txBox="1"/>
      </xdr:nvSpPr>
      <xdr:spPr>
        <a:xfrm>
          <a:off x="5191125" y="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49" name="Shape 3">
          <a:extLst>
            <a:ext uri="{FF2B5EF4-FFF2-40B4-BE49-F238E27FC236}">
              <a16:creationId xmlns:a16="http://schemas.microsoft.com/office/drawing/2014/main" id="{9FE77899-51A1-4670-8291-73AD90BC67CA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0" name="Shape 3">
          <a:extLst>
            <a:ext uri="{FF2B5EF4-FFF2-40B4-BE49-F238E27FC236}">
              <a16:creationId xmlns:a16="http://schemas.microsoft.com/office/drawing/2014/main" id="{CA0C9C60-BA2F-4933-B0FB-CB0CB0D66CC7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1" name="Shape 3">
          <a:extLst>
            <a:ext uri="{FF2B5EF4-FFF2-40B4-BE49-F238E27FC236}">
              <a16:creationId xmlns:a16="http://schemas.microsoft.com/office/drawing/2014/main" id="{9AB8EF93-C604-46C9-9E54-4B4F6929958A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2" name="Shape 3">
          <a:extLst>
            <a:ext uri="{FF2B5EF4-FFF2-40B4-BE49-F238E27FC236}">
              <a16:creationId xmlns:a16="http://schemas.microsoft.com/office/drawing/2014/main" id="{F794238A-7953-4BF9-AB73-A1B086B1B43F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3" name="Shape 3">
          <a:extLst>
            <a:ext uri="{FF2B5EF4-FFF2-40B4-BE49-F238E27FC236}">
              <a16:creationId xmlns:a16="http://schemas.microsoft.com/office/drawing/2014/main" id="{1C163E38-4630-4E29-91E7-60283FADA7EA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4" name="Shape 3">
          <a:extLst>
            <a:ext uri="{FF2B5EF4-FFF2-40B4-BE49-F238E27FC236}">
              <a16:creationId xmlns:a16="http://schemas.microsoft.com/office/drawing/2014/main" id="{9EE83376-7454-4F23-9736-390D1F388C19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5" name="Shape 3">
          <a:extLst>
            <a:ext uri="{FF2B5EF4-FFF2-40B4-BE49-F238E27FC236}">
              <a16:creationId xmlns:a16="http://schemas.microsoft.com/office/drawing/2014/main" id="{DD00F636-0702-47D3-B58C-07B6AA6F77B5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6" name="Shape 3">
          <a:extLst>
            <a:ext uri="{FF2B5EF4-FFF2-40B4-BE49-F238E27FC236}">
              <a16:creationId xmlns:a16="http://schemas.microsoft.com/office/drawing/2014/main" id="{7CDB5A7D-1114-46D3-89BF-83AC20727B2D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7" name="Shape 3">
          <a:extLst>
            <a:ext uri="{FF2B5EF4-FFF2-40B4-BE49-F238E27FC236}">
              <a16:creationId xmlns:a16="http://schemas.microsoft.com/office/drawing/2014/main" id="{21FDD328-11F7-4D3D-B286-D65074F0D101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8" name="Shape 3">
          <a:extLst>
            <a:ext uri="{FF2B5EF4-FFF2-40B4-BE49-F238E27FC236}">
              <a16:creationId xmlns:a16="http://schemas.microsoft.com/office/drawing/2014/main" id="{5E03B26C-EFC9-4BDA-8BCE-8299113BBFB9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59" name="Shape 3">
          <a:extLst>
            <a:ext uri="{FF2B5EF4-FFF2-40B4-BE49-F238E27FC236}">
              <a16:creationId xmlns:a16="http://schemas.microsoft.com/office/drawing/2014/main" id="{BAF079BF-59E4-452F-A244-B7F318D507AE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60" name="Shape 3">
          <a:extLst>
            <a:ext uri="{FF2B5EF4-FFF2-40B4-BE49-F238E27FC236}">
              <a16:creationId xmlns:a16="http://schemas.microsoft.com/office/drawing/2014/main" id="{5C946F38-82BB-4649-8043-BEFEED83B7CC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61" name="Shape 3">
          <a:extLst>
            <a:ext uri="{FF2B5EF4-FFF2-40B4-BE49-F238E27FC236}">
              <a16:creationId xmlns:a16="http://schemas.microsoft.com/office/drawing/2014/main" id="{0F7477BB-FAF2-4E29-AE7D-762364FFD8AB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62" name="Shape 3">
          <a:extLst>
            <a:ext uri="{FF2B5EF4-FFF2-40B4-BE49-F238E27FC236}">
              <a16:creationId xmlns:a16="http://schemas.microsoft.com/office/drawing/2014/main" id="{9D19F6BB-FE6C-4DDE-B656-23163DE40405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5</xdr:col>
      <xdr:colOff>0</xdr:colOff>
      <xdr:row>36</xdr:row>
      <xdr:rowOff>0</xdr:rowOff>
    </xdr:from>
    <xdr:ext cx="190500" cy="266700"/>
    <xdr:sp macro="" textlink="">
      <xdr:nvSpPr>
        <xdr:cNvPr id="163" name="Shape 3">
          <a:extLst>
            <a:ext uri="{FF2B5EF4-FFF2-40B4-BE49-F238E27FC236}">
              <a16:creationId xmlns:a16="http://schemas.microsoft.com/office/drawing/2014/main" id="{148BA465-357A-4D84-8D52-39DFFE4D0FB0}"/>
            </a:ext>
          </a:extLst>
        </xdr:cNvPr>
        <xdr:cNvSpPr txBox="1"/>
      </xdr:nvSpPr>
      <xdr:spPr>
        <a:xfrm>
          <a:off x="2752725" y="13887450"/>
          <a:ext cx="190500" cy="2667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383063</xdr:colOff>
      <xdr:row>40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C6CAE-66D8-52F3-A202-8F0118E16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84863" cy="7297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621126</xdr:colOff>
      <xdr:row>41</xdr:row>
      <xdr:rowOff>10562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A29114-8161-62DC-7D2D-F6065DB89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37126" cy="7430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478231</xdr:colOff>
      <xdr:row>41</xdr:row>
      <xdr:rowOff>29615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9C8A8A-42FE-1393-5091-6E42F0A34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4231" cy="7449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59168</xdr:colOff>
      <xdr:row>38</xdr:row>
      <xdr:rowOff>115276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FFAC8-1293-584A-A7FE-AD8B359BC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699232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515858</xdr:colOff>
      <xdr:row>49</xdr:row>
      <xdr:rowOff>1238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549878-DF72-7D65-D3CA-01DC44E18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02858" cy="88690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FINDRDE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DFS1\ROOT\1999\SEPTM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kdata2\data\Documents%20and%20Settings\chado\Local%20Settings\Temporary%20Internet%20Files\OLK2A\LB_Kimpton%20financial%20analysis_020204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p10\SYS\USERS\ACCTG\REPORTS\BUDGET97\SPS\MISC\HDCOU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kdata2\data\Development%20&amp;%20Acquisitions\zzModels\Mandingo%202001\HotComps20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\Users\shweta\Desktop\Madhu%20Vill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home.crockettcapital.com/Documents%20and%20Settings/jdarling/Local%20Settings/Temporary%20Internet%20Files/OLK1A0/New%20Proforma%20Templat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476D92F\Obero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6"/>
      <sheetName val="DKPL9811"/>
      <sheetName val="summ"/>
      <sheetName val="sheet1"/>
      <sheetName val="sheet2"/>
      <sheetName val="sheet4"/>
      <sheetName val="Sheet4a"/>
      <sheetName val="sheet5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#REF"/>
      <sheetName val="Partic"/>
      <sheetName val="Sheet3 (2)"/>
      <sheetName val="extra"/>
      <sheetName val="Monthly"/>
      <sheetName val="FINDRDEC"/>
      <sheetName val="Earnings model"/>
      <sheetName val="C"/>
      <sheetName val="02"/>
      <sheetName val="03"/>
      <sheetName val="04"/>
      <sheetName val="01"/>
      <sheetName val="girder"/>
      <sheetName val="Rocker"/>
      <sheetName val="FitOutConfCentre"/>
      <sheetName val="CASHFLOWS"/>
      <sheetName val="SUMMARY"/>
      <sheetName val="Estimate for approval"/>
      <sheetName val="LBO"/>
      <sheetName val="Main"/>
      <sheetName val="Lab"/>
      <sheetName val="Rate Analysis"/>
      <sheetName val="A-D"/>
      <sheetName val="H"/>
      <sheetName val="BWR"/>
      <sheetName val="Grand"/>
      <sheetName val="pldt"/>
      <sheetName val="results"/>
      <sheetName val="P&amp;LDEC99"/>
      <sheetName val="Sheet18"/>
      <sheetName val="Sheet17"/>
      <sheetName val="SUMM1"/>
      <sheetName val="Sheet3"/>
      <sheetName val="Sheet31"/>
      <sheetName val="Sheet30"/>
      <sheetName val="Sheet29"/>
      <sheetName val="Sheet28"/>
      <sheetName val="Sheet27"/>
      <sheetName val="Sheet26"/>
      <sheetName val="Sheet25"/>
      <sheetName val="Sheet24"/>
      <sheetName val="Sheet23"/>
      <sheetName val="Sheet22"/>
      <sheetName val="Sheet21"/>
      <sheetName val="Sheet20"/>
      <sheetName val="Sheet19"/>
      <sheetName val="Hot"/>
      <sheetName val="INI"/>
      <sheetName val="Assumptions"/>
      <sheetName val="Output"/>
      <sheetName val="CRITERIA3"/>
      <sheetName val="CRITERIA1"/>
      <sheetName val="BLK2"/>
      <sheetName val="BLK3"/>
      <sheetName val="E &amp; R"/>
      <sheetName val="radar"/>
      <sheetName val="UG"/>
      <sheetName val="Sheet3_(2)"/>
      <sheetName val="Earnings_model"/>
      <sheetName val="Estimate_for_approval"/>
      <sheetName val="Rate_Analysis"/>
      <sheetName val="E_&amp;_R"/>
      <sheetName val="Excess Calc"/>
      <sheetName val="Materials Cost(PCC)"/>
      <sheetName val="Grouping Master"/>
      <sheetName val="Stacking Plan &amp; LEP"/>
      <sheetName val="% Collection Schedule"/>
      <sheetName val="Design"/>
      <sheetName val="98Price"/>
      <sheetName val="BHANDUP"/>
      <sheetName val="Set"/>
      <sheetName val="Code"/>
      <sheetName val="Legend"/>
      <sheetName val="Sheet3_(2)1"/>
      <sheetName val="Estimate_for_approval1"/>
      <sheetName val="Sheet3_(2)2"/>
      <sheetName val="Estimate_for_approval2"/>
      <sheetName val="Sheet3_(2)3"/>
      <sheetName val="Estimate_for_approval3"/>
      <sheetName val="Sheet3_(2)4"/>
      <sheetName val="Estimate_for_approval4"/>
      <sheetName val="office"/>
      <sheetName val="concrete"/>
      <sheetName val="beam-reinft-IIInd floor"/>
      <sheetName val="SPT vs PHI"/>
      <sheetName val="Materials Cost"/>
      <sheetName val="beam-reinft-machine rm"/>
      <sheetName val="jobhist"/>
      <sheetName val="R20_R30_work"/>
      <sheetName val="KG-DWN"/>
      <sheetName val="Commission and Volume MOM(Chart"/>
      <sheetName val="Apartments - 1st Mar"/>
      <sheetName val="1 Market"/>
      <sheetName val="A5.201 Consol Profit &amp; Loss "/>
      <sheetName val="Consolidated Monthly"/>
      <sheetName val="Balance Sheet"/>
      <sheetName val="A5.202 Consol Balance Sheet "/>
      <sheetName val="BS"/>
      <sheetName val="Consolidated"/>
      <sheetName val="PB"/>
      <sheetName val="Fixed Assets"/>
      <sheetName val="Receivables"/>
      <sheetName val="Sheet 2"/>
      <sheetName val="Key assumption"/>
      <sheetName val="Occ"/>
      <sheetName val="Demand"/>
      <sheetName val="MN T.B."/>
      <sheetName val="INDIGINEOUS ITEM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N T.B."/>
      <sheetName val="717 L&amp;E"/>
      <sheetName val="717 A"/>
      <sheetName val="717 IS"/>
      <sheetName val="Names&amp;Cases"/>
      <sheetName val="MASTER_RATE ANALYSIS"/>
      <sheetName val="MN T_B_"/>
      <sheetName val="Monthly"/>
      <sheetName val="BEP-Old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Estimate"/>
      <sheetName val="Fee Rate Summary"/>
      <sheetName val="Debits as on 12.04.08"/>
      <sheetName val="MN_T_B_"/>
      <sheetName val="717_L&amp;E"/>
      <sheetName val="717_A"/>
      <sheetName val="717_IS"/>
      <sheetName val="Coalmine"/>
      <sheetName val="Code"/>
      <sheetName val="CASHFLOWS"/>
      <sheetName val="sheet6"/>
      <sheetName val="M-Book for Conc"/>
      <sheetName val="M-Book for FW"/>
      <sheetName val="P.O VS Actual"/>
      <sheetName val="Costing"/>
      <sheetName val="PA- Consutant "/>
      <sheetName val="Design"/>
      <sheetName val="FITZ MORT 94"/>
      <sheetName val="col-reinft1"/>
      <sheetName val="final abstract"/>
      <sheetName val="Rate analysis"/>
      <sheetName val="ACAD_Finishes"/>
      <sheetName val="Site_Details"/>
      <sheetName val="Site_Area_Statement"/>
      <sheetName val="Fee_Rate_Summary"/>
      <sheetName val="Debits_as_on_12_04_08"/>
      <sheetName val="M-Book_for_Conc"/>
      <sheetName val="M-Book_for_FW"/>
      <sheetName val="MN_T_B_1"/>
      <sheetName val="717_L&amp;E1"/>
      <sheetName val="717_A1"/>
      <sheetName val="717_IS1"/>
      <sheetName val="ACAD_Finishes1"/>
      <sheetName val="Site_Details1"/>
      <sheetName val="Site_Area_Statement1"/>
      <sheetName val="Fee_Rate_Summary1"/>
      <sheetName val="Debits_as_on_12_04_081"/>
      <sheetName val="M-Book_for_Conc1"/>
      <sheetName val="M-Book_for_FW1"/>
      <sheetName val="MN_T_B_2"/>
      <sheetName val="717_L&amp;E2"/>
      <sheetName val="717_A2"/>
      <sheetName val="717_IS2"/>
      <sheetName val="ACAD_Finishes2"/>
      <sheetName val="Site_Details2"/>
      <sheetName val="Site_Area_Statement2"/>
      <sheetName val="Fee_Rate_Summary2"/>
      <sheetName val="Debits_as_on_12_04_082"/>
      <sheetName val="M-Book_for_Conc2"/>
      <sheetName val="M-Book_for_FW2"/>
      <sheetName val="MN_T_B_3"/>
      <sheetName val="717_L&amp;E3"/>
      <sheetName val="717_A3"/>
      <sheetName val="717_IS3"/>
      <sheetName val="ACAD_Finishes3"/>
      <sheetName val="Site_Details3"/>
      <sheetName val="Site_Area_Statement3"/>
      <sheetName val="Fee_Rate_Summary3"/>
      <sheetName val="Debits_as_on_12_04_083"/>
      <sheetName val="M-Book_for_Conc3"/>
      <sheetName val="M-Book_for_FW3"/>
      <sheetName val="PA-_Consutant_"/>
      <sheetName val="MN_T_B_4"/>
      <sheetName val="717_L&amp;E4"/>
      <sheetName val="717_A4"/>
      <sheetName val="717_IS4"/>
      <sheetName val="ACAD_Finishes4"/>
      <sheetName val="Site_Details4"/>
      <sheetName val="Site_Area_Statement4"/>
      <sheetName val="Fee_Rate_Summary4"/>
      <sheetName val="Debits_as_on_12_04_084"/>
      <sheetName val="M-Book_for_Conc4"/>
      <sheetName val="M-Book_for_FW4"/>
      <sheetName val="PA-_Consutant_1"/>
      <sheetName val="det_est"/>
      <sheetName val="Data"/>
      <sheetName val="CPIPE"/>
      <sheetName val="A1-Continuous"/>
      <sheetName val="VCH-SLC"/>
      <sheetName val="Supplier"/>
      <sheetName val="analysis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-INPUT"/>
      <sheetName val="R-INPUT"/>
      <sheetName val="MAIN INPUT"/>
      <sheetName val="HOTEL"/>
      <sheetName val="REST"/>
      <sheetName val="COMBINED"/>
      <sheetName val="INFLATION"/>
      <sheetName val="CASH FLOW"/>
      <sheetName val="Macros"/>
      <sheetName val="Valuation"/>
      <sheetName val="BUDGET"/>
      <sheetName val="EQUITY"/>
      <sheetName val="SENSITIVITY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OTAL"/>
      <sheetName val="PROD"/>
      <sheetName val="TOTAL TYPE"/>
      <sheetName val="PROD TYPE"/>
      <sheetName val="CHECK"/>
      <sheetName val="26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perty"/>
      <sheetName val="Occ Rooms"/>
      <sheetName val="Rooms Rev"/>
      <sheetName val="F&amp;B"/>
      <sheetName val="Mkt SPG"/>
      <sheetName val="TMFIR"/>
      <sheetName val="Owners Expense"/>
      <sheetName val="Miscellaneous"/>
      <sheetName val="HotComps2000"/>
      <sheetName val="Capital Input"/>
      <sheetName val="#REF"/>
      <sheetName val="HOTCom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adhu Villa"/>
    </sheetNames>
    <definedNames>
      <definedName name="Data.Top.Left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 Cost "/>
      <sheetName val="Mortgage Amortization "/>
      <sheetName val="Asset depreciation"/>
      <sheetName val="5 year Proforma "/>
      <sheetName val="Variables"/>
    </sheetNames>
    <sheetDataSet>
      <sheetData sheetId="0" refreshError="1"/>
      <sheetData sheetId="1" refreshError="1"/>
      <sheetData sheetId="2"/>
      <sheetData sheetId="3" refreshError="1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"/>
      <sheetName val="Oasso"/>
      <sheetName val="Wd"/>
      <sheetName val="Ndcpl"/>
      <sheetName val="Oepl"/>
      <sheetName val="Rsedpl(119)"/>
      <sheetName val="Rsedpl(120)"/>
      <sheetName val="MJ47,48"/>
      <sheetName val="Gupta"/>
      <sheetName val="Ocpl-53"/>
      <sheetName val="Opd"/>
      <sheetName val="Curvature"/>
      <sheetName val="Figures in"/>
      <sheetName val="project ratio"/>
      <sheetName val="Summary"/>
      <sheetName val="ProfRatios"/>
      <sheetName val="CoP  &amp; MoF"/>
      <sheetName val="BalanceSheet"/>
      <sheetName val="Profitability"/>
      <sheetName val="ProjCashFlow"/>
      <sheetName val="Mul-Int"/>
      <sheetName val="int-mulcal"/>
      <sheetName val="Fan-Int"/>
      <sheetName val="Completed"/>
      <sheetName val="OngoingSpas&amp;sea"/>
      <sheetName val="SpasWork"/>
      <sheetName val="Ongoing-mul"/>
      <sheetName val="SpasCost"/>
      <sheetName val="Mul-Work"/>
      <sheetName val="SpasSale"/>
      <sheetName val="MulStatSale"/>
      <sheetName val="FanCost"/>
      <sheetName val="FanSale"/>
      <sheetName val="FanSaleII"/>
      <sheetName val="FanSaleI"/>
      <sheetName val="FanWorkII"/>
      <sheetName val="FanWorkI"/>
      <sheetName val="FAN stat."/>
      <sheetName val="Fantacy PRC"/>
      <sheetName val="PMD"/>
      <sheetName val="CMD"/>
      <sheetName val="Cash Flow - OMPL"/>
      <sheetName val="OMPL"/>
      <sheetName val="Ob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RA"/>
      <sheetName val="Formulas"/>
      <sheetName val="Portfolio Summary"/>
      <sheetName val="GBW"/>
      <sheetName val="Set"/>
      <sheetName val="03 (2)"/>
      <sheetName val="Builtup Area"/>
      <sheetName val="Project Budget Worksheet"/>
      <sheetName val="Meas.-Hotel Part"/>
      <sheetName val="Current Bill MB ref"/>
      <sheetName val="PLAN_FEB97"/>
      <sheetName val="OpRes"/>
      <sheetName val="master"/>
      <sheetName val="Income Statements"/>
      <sheetName val="Sheet3 _2_"/>
      <sheetName val="#REF"/>
      <sheetName val="Sheet1"/>
      <sheetName val="IO LIST"/>
      <sheetName val="Fill this out first..."/>
      <sheetName val="ABP inputs"/>
      <sheetName val="Synergy Sales Budget"/>
      <sheetName val="DEPRE"/>
      <sheetName val="BBEuros"/>
      <sheetName val="QoQ Forecast"/>
      <sheetName val="InvoiceList"/>
      <sheetName val="Income &amp; Occupancy Customer"/>
      <sheetName val="RCC,Ret. Wall"/>
      <sheetName val="analysis"/>
      <sheetName val="Calculation (2)"/>
      <sheetName val="JCF"/>
      <sheetName val="Multiple output"/>
      <sheetName val="sheet6"/>
      <sheetName val="유통망계획"/>
      <sheetName val="Headings"/>
      <sheetName val="BOQ T4B"/>
      <sheetName val="Summary"/>
      <sheetName val="노무비"/>
      <sheetName val="F1a-Pile"/>
      <sheetName val="CV"/>
      <sheetName val="ES(Kor)"/>
      <sheetName val="INDIGINEOUS ITEMS "/>
      <sheetName val="fco"/>
      <sheetName val="Material "/>
      <sheetName val="Labour &amp; Plant"/>
      <sheetName val="Lead"/>
      <sheetName val="Main-Material"/>
      <sheetName val="Approved MTD Proj #'s"/>
      <sheetName val="Design"/>
      <sheetName val="BOQ"/>
      <sheetName val=" B3"/>
      <sheetName val=" B1"/>
      <sheetName val="beam-reinft-IIInd floor"/>
      <sheetName val="Load Details-220kV"/>
      <sheetName val="Aladdin Macro1"/>
      <sheetName val="BalSht"/>
      <sheetName val="Acc_10.5"/>
      <sheetName val="Global Assm."/>
      <sheetName val="MN T.B."/>
      <sheetName val="CFForecast detail"/>
      <sheetName val="Site Dev BOQ"/>
      <sheetName val="Break up Sheet"/>
      <sheetName val="TIll_Q_sal"/>
      <sheetName val="tiller"/>
      <sheetName val="Block A - BOQ"/>
      <sheetName val="Vind-BtB"/>
      <sheetName val="CABLE DATA"/>
      <sheetName val="strand"/>
      <sheetName val="Sheet3_(2)"/>
      <sheetName val="ABP_inputs"/>
      <sheetName val="Synergy_Sales_Budget"/>
      <sheetName val="Project_Budget_Worksheet"/>
      <sheetName val="QoQ_Forecast"/>
      <sheetName val="Income_Statements"/>
      <sheetName val="Sheet3__2_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Acc_10_5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download"/>
      <sheetName val="170810-lease tax"/>
      <sheetName val="Rollup Summary"/>
      <sheetName val="Sheet2"/>
      <sheetName val="Depreciation"/>
      <sheetName val="CapitalOutlay"/>
      <sheetName val="Assum"/>
      <sheetName val=" Acc. Sched."/>
      <sheetName val="1st flr"/>
      <sheetName val="Civil Boq"/>
      <sheetName val="Cost_any"/>
      <sheetName val="compu"/>
      <sheetName val="Fin Sum"/>
      <sheetName val="Sensitivity"/>
      <sheetName val="WIng F(Typical)"/>
      <sheetName val="Input"/>
      <sheetName val="Summ"/>
      <sheetName val="Fossil_DCF"/>
      <sheetName val="SOPMA DD"/>
      <sheetName val="Beam at Ground flr lvl(Steel)"/>
      <sheetName val="INDEX"/>
      <sheetName val="AREAS"/>
      <sheetName val="sumary"/>
      <sheetName val="1st -vpd"/>
      <sheetName val="Inputs"/>
      <sheetName val="Legal Risk Analysis"/>
      <sheetName val="Data"/>
      <sheetName val="Variables_x"/>
      <sheetName val="Variables"/>
      <sheetName val="Architectural Summary"/>
      <sheetName val="TB_FOR_MIS"/>
      <sheetName val="Area"/>
      <sheetName val="TB FOR MIS"/>
      <sheetName val="INPUT SHEET"/>
      <sheetName val="Hot"/>
      <sheetName val="Assumptions"/>
      <sheetName val="Mico"/>
      <sheetName val="EBITDA"/>
      <sheetName val="IMPORT T12"/>
      <sheetName val="van khuon"/>
      <sheetName val="Names"/>
      <sheetName val="Introduction"/>
      <sheetName val="IDC macro"/>
      <sheetName val="SALE"/>
      <sheetName val="March Analysts"/>
      <sheetName val="SCH-E-1"/>
      <sheetName val="BIPR"/>
      <sheetName val="BPCA"/>
      <sheetName val="BBRS"/>
      <sheetName val="KPM DT"/>
      <sheetName val="F"/>
      <sheetName val="EXHIBIT&quot; T&quot;"/>
      <sheetName val="Turnover"/>
      <sheetName val="Non-Factory"/>
      <sheetName val="Publicbuilding"/>
      <sheetName val="extra work elec bill "/>
      <sheetName val="RCC Rates"/>
      <sheetName val="conc-foot-gradeslab"/>
      <sheetName val="Material List "/>
      <sheetName val="Master list"/>
      <sheetName val="Labour List"/>
      <sheetName val="Material List"/>
      <sheetName val="Labor abs-NMR"/>
      <sheetName val="PLGroupings"/>
      <sheetName val="Results"/>
      <sheetName val="Rates"/>
      <sheetName val="SCHEDULE"/>
      <sheetName val="Database"/>
      <sheetName val="schedule nos"/>
      <sheetName val="WT-LIST"/>
      <sheetName val="Material"/>
      <sheetName val="NEW-IDs Fun &amp; Group"/>
      <sheetName val="XZLC003_PART1"/>
      <sheetName val="q-details"/>
      <sheetName val="final abstract"/>
      <sheetName val="Rate analysis"/>
      <sheetName val="02"/>
      <sheetName val="03"/>
      <sheetName val="04"/>
      <sheetName val="01"/>
      <sheetName val="sept-plan"/>
      <sheetName val="Occ"/>
      <sheetName val="Demand"/>
      <sheetName val="Ref"/>
      <sheetName val="Main Sheet (MTD)"/>
      <sheetName val="Consl Daily Report"/>
      <sheetName val="Preside"/>
      <sheetName val="balance sheet"/>
      <sheetName val="classes"/>
      <sheetName val="IT Block"/>
      <sheetName val="Location CODE"/>
      <sheetName val="Location TYPE"/>
      <sheetName val="sub class"/>
      <sheetName val=" sub Loc "/>
      <sheetName val="Company"/>
      <sheetName val="LBO"/>
      <sheetName val="EDS  Bestshore Migration"/>
      <sheetName val="NewCo"/>
      <sheetName val="Summary Excise"/>
      <sheetName val="Grouping Master"/>
      <sheetName val="LISTS"/>
      <sheetName val="02022005"/>
      <sheetName val="16022005"/>
      <sheetName val="05012005"/>
      <sheetName val="19012005"/>
      <sheetName val="02032005"/>
      <sheetName val="16032005"/>
      <sheetName val="30032005"/>
      <sheetName val="van_khuon"/>
      <sheetName val="IDC_macro"/>
      <sheetName val="Portfolio_Summary"/>
      <sheetName val="Current_Bill_MB_ref"/>
      <sheetName val="Meas_-Hotel_Part"/>
      <sheetName val="Fin_Sum"/>
      <sheetName val="BS"/>
      <sheetName val="Other BS Sch 5-9"/>
      <sheetName val="Excess Calc"/>
      <sheetName val="RES-PLANNING"/>
      <sheetName val="10. &amp; 11. Rate Code &amp; BQ"/>
      <sheetName val="Code"/>
      <sheetName val="new_data"/>
      <sheetName val="earnmodl"/>
      <sheetName val="Dom Cell (IS)"/>
      <sheetName val="RNT"/>
      <sheetName val="Combi"/>
      <sheetName val="FlashMgtMo"/>
      <sheetName val="FlashMgtYTD"/>
      <sheetName val="QoQ In Lakhs"/>
      <sheetName val="Main workings"/>
      <sheetName val="GENERAL2"/>
      <sheetName val="P &amp; L"/>
      <sheetName val="YTD"/>
      <sheetName val="Pay_Sep06"/>
      <sheetName val="Balance Sheet "/>
      <sheetName val="Master Price List"/>
      <sheetName val="reference"/>
      <sheetName val="vb 9&amp;10"/>
      <sheetName val="AOR"/>
      <sheetName val="Factor_Sheet"/>
      <sheetName val="MASTER_RATE ANALYSIS"/>
      <sheetName val="Valuation - block 2"/>
      <sheetName val="International"/>
      <sheetName val="Internet"/>
      <sheetName val="Base Assumptions"/>
      <sheetName val="FITZ MORT 94"/>
      <sheetName val="Goldberg Portfolio Combined"/>
      <sheetName val="Intaccrual"/>
      <sheetName val="SBU"/>
      <sheetName val="GenAssump"/>
      <sheetName val="TB"/>
      <sheetName val="A-Mum"/>
      <sheetName val="ras"/>
      <sheetName val="BKCSTOCKVAL"/>
      <sheetName val="MAHSTOCKVAL"/>
      <sheetName val="Portfolio_Summary1"/>
      <sheetName val="Current_Bill_MB_ref1"/>
      <sheetName val="Meas_-Hotel_Part1"/>
      <sheetName val="Quotation"/>
      <sheetName val="RCC_Ret_ Wall"/>
      <sheetName val="IMPORT_T12"/>
      <sheetName val="KPM_DT"/>
      <sheetName val="Task"/>
      <sheetName val="M-2 Adjusted"/>
      <sheetName val="OpTrack"/>
      <sheetName val="DET0900"/>
      <sheetName val="CashFlow"/>
      <sheetName val="Theatre mgmt cont"/>
      <sheetName val="Training Deposits coding"/>
      <sheetName val="CARO"/>
      <sheetName val="Params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 refreshError="1"/>
      <sheetData sheetId="301" refreshError="1"/>
      <sheetData sheetId="302" refreshError="1"/>
      <sheetData sheetId="303"/>
      <sheetData sheetId="304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999"/>
  <sheetViews>
    <sheetView zoomScaleNormal="100" workbookViewId="0">
      <selection activeCell="D30" sqref="D30"/>
    </sheetView>
  </sheetViews>
  <sheetFormatPr defaultColWidth="12.625" defaultRowHeight="15" customHeight="1"/>
  <cols>
    <col min="1" max="2" width="3.5" style="38" customWidth="1"/>
    <col min="3" max="3" width="42.25" style="38" bestFit="1" customWidth="1"/>
    <col min="4" max="4" width="16.125" style="38" customWidth="1"/>
    <col min="5" max="5" width="13" style="38" customWidth="1"/>
    <col min="6" max="6" width="9" style="38" customWidth="1"/>
    <col min="7" max="7" width="15.875" style="38" bestFit="1" customWidth="1"/>
    <col min="8" max="8" width="13.625" style="38" bestFit="1" customWidth="1"/>
    <col min="9" max="9" width="17.25" style="38" bestFit="1" customWidth="1"/>
    <col min="10" max="10" width="15.875" style="38" customWidth="1"/>
    <col min="11" max="11" width="7.625" style="38" customWidth="1"/>
    <col min="12" max="13" width="12.625" style="38" customWidth="1"/>
    <col min="14" max="14" width="11.75" style="38" customWidth="1"/>
    <col min="15" max="26" width="7.625" style="38" customWidth="1"/>
    <col min="27" max="16384" width="12.625" style="38"/>
  </cols>
  <sheetData>
    <row r="1" spans="1:26" ht="31.5">
      <c r="A1" s="117"/>
      <c r="B1" s="118"/>
      <c r="C1" s="2" t="s">
        <v>0</v>
      </c>
      <c r="D1" s="10" t="s">
        <v>133</v>
      </c>
      <c r="E1" s="10" t="s">
        <v>32</v>
      </c>
      <c r="F1" s="10" t="s">
        <v>76</v>
      </c>
      <c r="G1" s="152" t="s">
        <v>1</v>
      </c>
      <c r="H1" s="153"/>
      <c r="I1" s="119"/>
      <c r="J1" s="120"/>
      <c r="K1" s="121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</row>
    <row r="2" spans="1:26" ht="16.5">
      <c r="A2" s="123"/>
      <c r="B2" s="124"/>
      <c r="C2" s="17" t="s">
        <v>18</v>
      </c>
      <c r="D2" s="23">
        <f>'Land &amp; Stamp Duty &amp; Rent Cost'!F9/10^7</f>
        <v>0.72407500000000002</v>
      </c>
      <c r="E2" s="21">
        <f t="shared" ref="E2:E10" si="0">F2-D2</f>
        <v>0</v>
      </c>
      <c r="F2" s="21">
        <f t="shared" ref="F2:F10" si="1">G2/10^7</f>
        <v>0.72407500000000002</v>
      </c>
      <c r="G2" s="21">
        <f>'Land &amp; Stamp Duty &amp; Rent Cost'!E9</f>
        <v>7240750</v>
      </c>
      <c r="H2" s="125">
        <f>F2/$F$11%</f>
        <v>1.1018582946852311</v>
      </c>
      <c r="I2" s="126"/>
      <c r="J2" s="90"/>
      <c r="K2" s="127"/>
    </row>
    <row r="3" spans="1:26" ht="16.5">
      <c r="A3" s="123"/>
      <c r="B3" s="124"/>
      <c r="C3" s="17" t="s">
        <v>111</v>
      </c>
      <c r="D3" s="23">
        <f>0.64+0.64+0.08+0.06</f>
        <v>1.4200000000000002</v>
      </c>
      <c r="E3" s="21">
        <f t="shared" si="0"/>
        <v>4.2792000000000003</v>
      </c>
      <c r="F3" s="21">
        <f t="shared" si="1"/>
        <v>5.6992000000000003</v>
      </c>
      <c r="G3" s="21">
        <f>'Land &amp; Stamp Duty &amp; Rent Cost'!K16</f>
        <v>56992000</v>
      </c>
      <c r="H3" s="125">
        <f t="shared" ref="H3:H10" si="2">F3/$F$11%</f>
        <v>8.6727352733764729</v>
      </c>
      <c r="I3" s="90"/>
      <c r="J3" s="90"/>
      <c r="K3" s="127"/>
    </row>
    <row r="4" spans="1:26" ht="16.5">
      <c r="A4" s="128"/>
      <c r="B4" s="129"/>
      <c r="C4" s="18" t="s">
        <v>112</v>
      </c>
      <c r="D4" s="23">
        <v>0.10970000000000001</v>
      </c>
      <c r="E4" s="21">
        <f t="shared" si="0"/>
        <v>34.772793500000006</v>
      </c>
      <c r="F4" s="21">
        <f t="shared" si="1"/>
        <v>34.882493500000002</v>
      </c>
      <c r="G4" s="22">
        <f>'Construction Area'!H35</f>
        <v>348824935</v>
      </c>
      <c r="H4" s="125">
        <f t="shared" si="2"/>
        <v>53.082297831410642</v>
      </c>
      <c r="I4" s="130">
        <f>D4/F4</f>
        <v>3.1448439888622066E-3</v>
      </c>
      <c r="J4" s="90"/>
      <c r="K4" s="127"/>
    </row>
    <row r="5" spans="1:26" ht="16.5">
      <c r="A5" s="128"/>
      <c r="B5" s="129"/>
      <c r="C5" s="165" t="s">
        <v>152</v>
      </c>
      <c r="D5" s="166">
        <v>12.318300000000001</v>
      </c>
      <c r="E5" s="21">
        <f t="shared" si="0"/>
        <v>1.6678175</v>
      </c>
      <c r="F5" s="21">
        <f t="shared" si="1"/>
        <v>13.986117500000001</v>
      </c>
      <c r="G5" s="21">
        <f>'Approval Cost'!D15</f>
        <v>139861175</v>
      </c>
      <c r="H5" s="125">
        <f t="shared" si="2"/>
        <v>21.283319514991224</v>
      </c>
      <c r="I5" s="90"/>
      <c r="J5" s="90"/>
      <c r="K5" s="127"/>
    </row>
    <row r="6" spans="1:26" ht="16.5">
      <c r="A6" s="128"/>
      <c r="B6" s="129"/>
      <c r="C6" s="19" t="s">
        <v>153</v>
      </c>
      <c r="D6" s="159">
        <f>0.0107+0.2168+0.0573</f>
        <v>0.2848</v>
      </c>
      <c r="E6" s="160">
        <f>F6-D6</f>
        <v>1.4593247</v>
      </c>
      <c r="F6" s="21">
        <f t="shared" si="1"/>
        <v>1.7441247</v>
      </c>
      <c r="G6" s="21">
        <f>ROUND((G4)*5%,0)</f>
        <v>17441247</v>
      </c>
      <c r="H6" s="125">
        <f t="shared" si="2"/>
        <v>2.6541149296141842</v>
      </c>
      <c r="I6" s="90"/>
      <c r="J6" s="90"/>
      <c r="K6" s="127"/>
    </row>
    <row r="7" spans="1:26" ht="16.5">
      <c r="A7" s="128"/>
      <c r="B7" s="129"/>
      <c r="C7" s="18" t="s">
        <v>155</v>
      </c>
      <c r="D7" s="159">
        <v>4.8899999999999999E-2</v>
      </c>
      <c r="E7" s="160">
        <f t="shared" ref="E7:E8" si="3">F7-D7</f>
        <v>2.0440495999999997</v>
      </c>
      <c r="F7" s="21">
        <f t="shared" si="1"/>
        <v>2.0929495999999999</v>
      </c>
      <c r="G7" s="21">
        <f>ROUND((G4)*6%,0)</f>
        <v>20929496</v>
      </c>
      <c r="H7" s="125">
        <f t="shared" si="2"/>
        <v>3.1849378546671776</v>
      </c>
      <c r="I7" s="90"/>
      <c r="J7" s="90"/>
      <c r="K7" s="127"/>
    </row>
    <row r="8" spans="1:26" ht="16.5">
      <c r="A8" s="128"/>
      <c r="B8" s="129"/>
      <c r="C8" s="18" t="s">
        <v>154</v>
      </c>
      <c r="D8" s="159">
        <v>0</v>
      </c>
      <c r="E8" s="160">
        <f t="shared" si="3"/>
        <v>1.5385504000000001</v>
      </c>
      <c r="F8" s="21">
        <f t="shared" si="1"/>
        <v>1.5385504000000001</v>
      </c>
      <c r="G8" s="21">
        <f>ROUND(G18*2%,0)</f>
        <v>15385504</v>
      </c>
      <c r="H8" s="125">
        <f t="shared" si="2"/>
        <v>2.3412830439267762</v>
      </c>
      <c r="I8" s="90"/>
      <c r="J8" s="90"/>
      <c r="K8" s="127"/>
      <c r="L8" s="90"/>
    </row>
    <row r="9" spans="1:26" ht="16.5">
      <c r="A9" s="123"/>
      <c r="B9" s="124"/>
      <c r="C9" s="154" t="s">
        <v>34</v>
      </c>
      <c r="D9" s="155">
        <v>0</v>
      </c>
      <c r="E9" s="156">
        <f t="shared" si="0"/>
        <v>4</v>
      </c>
      <c r="F9" s="156">
        <f t="shared" si="1"/>
        <v>4</v>
      </c>
      <c r="G9" s="156">
        <v>40000000</v>
      </c>
      <c r="H9" s="157">
        <f t="shared" si="2"/>
        <v>6.0869843299947171</v>
      </c>
      <c r="I9" s="164" t="s">
        <v>134</v>
      </c>
      <c r="J9" s="90"/>
      <c r="K9" s="127"/>
    </row>
    <row r="10" spans="1:26" ht="16.5">
      <c r="A10" s="123"/>
      <c r="B10" s="124"/>
      <c r="C10" s="19" t="s">
        <v>75</v>
      </c>
      <c r="D10" s="23">
        <v>0</v>
      </c>
      <c r="E10" s="21">
        <f t="shared" si="0"/>
        <v>1.0464747999999999</v>
      </c>
      <c r="F10" s="21">
        <f t="shared" si="1"/>
        <v>1.0464747999999999</v>
      </c>
      <c r="G10" s="21">
        <f>ROUND(G4*3%,0)</f>
        <v>10464748</v>
      </c>
      <c r="H10" s="125">
        <f t="shared" si="2"/>
        <v>1.5924689273335888</v>
      </c>
      <c r="I10" s="90"/>
      <c r="J10" s="90"/>
      <c r="K10" s="127"/>
    </row>
    <row r="11" spans="1:26" ht="16.5">
      <c r="A11" s="128"/>
      <c r="B11" s="129"/>
      <c r="C11" s="1" t="s">
        <v>2</v>
      </c>
      <c r="D11" s="24">
        <f>SUM(D2:D10)</f>
        <v>14.905775000000002</v>
      </c>
      <c r="E11" s="20">
        <f>SUM(E2:E10)</f>
        <v>50.808210500000008</v>
      </c>
      <c r="F11" s="20">
        <f>SUM(F2:F10)</f>
        <v>65.713985499999993</v>
      </c>
      <c r="G11" s="20">
        <f>SUM(G2:G10)</f>
        <v>657139855</v>
      </c>
      <c r="H11" s="20">
        <f>SUM(H2:H10)</f>
        <v>100.00000000000001</v>
      </c>
      <c r="I11" s="90"/>
      <c r="J11" s="90"/>
      <c r="K11" s="90"/>
    </row>
    <row r="12" spans="1:26" ht="16.5">
      <c r="A12" s="131"/>
      <c r="B12" s="131"/>
      <c r="C12" s="132"/>
      <c r="D12" s="131"/>
      <c r="E12" s="131"/>
      <c r="F12" s="133"/>
      <c r="G12" s="133"/>
      <c r="H12" s="134"/>
      <c r="I12" s="126"/>
      <c r="J12" s="90"/>
      <c r="K12" s="127"/>
    </row>
    <row r="13" spans="1:26" ht="16.5">
      <c r="A13" s="131"/>
      <c r="B13" s="131"/>
      <c r="C13" s="132"/>
      <c r="D13" s="131"/>
      <c r="E13" s="131"/>
      <c r="F13" s="131"/>
      <c r="G13" s="133"/>
      <c r="H13" s="131"/>
      <c r="I13" s="126"/>
      <c r="J13" s="90"/>
      <c r="K13" s="127"/>
    </row>
    <row r="14" spans="1:26" ht="36" customHeight="1">
      <c r="A14" s="131"/>
      <c r="B14" s="135"/>
      <c r="C14" s="12" t="s">
        <v>3</v>
      </c>
      <c r="D14" s="12" t="s">
        <v>74</v>
      </c>
      <c r="E14" s="12" t="s">
        <v>51</v>
      </c>
      <c r="F14" s="12" t="s">
        <v>4</v>
      </c>
      <c r="G14" s="12" t="s">
        <v>131</v>
      </c>
      <c r="H14" s="12" t="s">
        <v>49</v>
      </c>
      <c r="I14" s="67" t="s">
        <v>72</v>
      </c>
    </row>
    <row r="15" spans="1:26" ht="16.5">
      <c r="A15" s="131"/>
      <c r="B15" s="135"/>
      <c r="C15" s="13" t="s">
        <v>129</v>
      </c>
      <c r="D15" s="14">
        <f>'Unsold Flat Inventory'!A60</f>
        <v>58</v>
      </c>
      <c r="E15" s="14">
        <f>'Unsold Flat Inventory'!F61</f>
        <v>28369.706040000012</v>
      </c>
      <c r="F15" s="14">
        <v>21000</v>
      </c>
      <c r="G15" s="14">
        <f>E15*F15</f>
        <v>595763826.84000027</v>
      </c>
      <c r="H15" s="14">
        <v>0</v>
      </c>
      <c r="I15" s="14">
        <v>0</v>
      </c>
    </row>
    <row r="16" spans="1:26" ht="16.5">
      <c r="A16" s="131"/>
      <c r="B16" s="135"/>
      <c r="C16" s="13" t="s">
        <v>170</v>
      </c>
      <c r="D16" s="14">
        <f>'Unsold Flat Inventory'!M18</f>
        <v>16</v>
      </c>
      <c r="E16" s="14">
        <f>'Unsold Flat Inventory'!R19</f>
        <v>8262.4463999999989</v>
      </c>
      <c r="F16" s="14">
        <v>21000</v>
      </c>
      <c r="G16" s="14">
        <f>E16*F16</f>
        <v>173511374.39999998</v>
      </c>
      <c r="H16" s="14"/>
      <c r="I16" s="14"/>
    </row>
    <row r="17" spans="1:11" ht="16.5">
      <c r="A17" s="131"/>
      <c r="B17" s="135"/>
      <c r="C17" s="13" t="s">
        <v>130</v>
      </c>
      <c r="D17" s="14">
        <f>'Tenant Flat Inventory'!A33</f>
        <v>32</v>
      </c>
      <c r="E17" s="14">
        <f>'Tenant Flat Inventory'!F34</f>
        <v>17648.977319999998</v>
      </c>
      <c r="F17" s="14">
        <v>0</v>
      </c>
      <c r="G17" s="14">
        <v>0</v>
      </c>
      <c r="H17" s="14">
        <v>0</v>
      </c>
      <c r="I17" s="14">
        <f t="shared" ref="I17" si="4">G17-H17</f>
        <v>0</v>
      </c>
    </row>
    <row r="18" spans="1:11" ht="16.5">
      <c r="A18" s="131"/>
      <c r="B18" s="135"/>
      <c r="C18" s="15" t="s">
        <v>5</v>
      </c>
      <c r="D18" s="16">
        <f>SUM(D15:D17)</f>
        <v>106</v>
      </c>
      <c r="E18" s="16">
        <f>SUM(E15:E17)</f>
        <v>54281.129760000011</v>
      </c>
      <c r="F18" s="16"/>
      <c r="G18" s="16">
        <f>SUM(G15:G17)</f>
        <v>769275201.24000025</v>
      </c>
      <c r="H18" s="16">
        <f>SUM(H15:H17)</f>
        <v>0</v>
      </c>
      <c r="I18" s="16">
        <f>SUM(I15:I17)</f>
        <v>0</v>
      </c>
    </row>
    <row r="19" spans="1:11" ht="16.5">
      <c r="A19" s="131"/>
      <c r="B19" s="135"/>
      <c r="C19" s="136" t="s">
        <v>31</v>
      </c>
      <c r="D19" s="137"/>
      <c r="E19" s="137"/>
      <c r="F19" s="138"/>
      <c r="G19" s="11">
        <f>G18/10^7</f>
        <v>76.927520124000026</v>
      </c>
      <c r="H19" s="11">
        <f t="shared" ref="H19:I19" si="5">H18/10^7</f>
        <v>0</v>
      </c>
      <c r="I19" s="11">
        <f t="shared" si="5"/>
        <v>0</v>
      </c>
    </row>
    <row r="20" spans="1:11" ht="15.75" customHeight="1">
      <c r="A20" s="131"/>
      <c r="B20" s="131"/>
      <c r="C20" s="132"/>
      <c r="D20" s="131"/>
      <c r="E20" s="131"/>
      <c r="F20" s="139"/>
      <c r="G20" s="131"/>
      <c r="I20" s="90"/>
      <c r="J20" s="90"/>
      <c r="K20" s="127"/>
    </row>
    <row r="21" spans="1:11" ht="15.75" customHeight="1">
      <c r="A21" s="131"/>
      <c r="B21" s="131"/>
      <c r="C21" s="140"/>
      <c r="D21" s="141"/>
      <c r="E21" s="142"/>
      <c r="F21" s="90"/>
      <c r="G21" s="90"/>
      <c r="H21" s="90"/>
      <c r="I21" s="127"/>
    </row>
    <row r="22" spans="1:11" ht="15.75" customHeight="1">
      <c r="A22" s="131"/>
      <c r="B22" s="135"/>
      <c r="C22" s="143" t="s">
        <v>3</v>
      </c>
      <c r="D22" s="3" t="s">
        <v>132</v>
      </c>
      <c r="E22" s="4"/>
      <c r="G22" s="90"/>
      <c r="H22" s="90"/>
      <c r="I22" s="127"/>
    </row>
    <row r="23" spans="1:11" ht="15.75" customHeight="1">
      <c r="A23" s="131"/>
      <c r="B23" s="135"/>
      <c r="C23" s="5" t="s">
        <v>6</v>
      </c>
      <c r="D23" s="144">
        <f>G19</f>
        <v>76.927520124000026</v>
      </c>
      <c r="E23" s="145"/>
      <c r="G23" s="90"/>
      <c r="H23" s="90"/>
      <c r="I23" s="127"/>
    </row>
    <row r="24" spans="1:11" ht="15.75" customHeight="1">
      <c r="A24" s="131"/>
      <c r="B24" s="135"/>
      <c r="C24" s="6" t="s">
        <v>7</v>
      </c>
      <c r="D24" s="144">
        <f>F11</f>
        <v>65.713985499999993</v>
      </c>
      <c r="E24" s="145"/>
      <c r="G24" s="90"/>
      <c r="H24" s="90"/>
      <c r="I24" s="127"/>
    </row>
    <row r="25" spans="1:11" ht="15.75" customHeight="1">
      <c r="A25" s="131"/>
      <c r="B25" s="135"/>
      <c r="C25" s="5" t="s">
        <v>8</v>
      </c>
      <c r="D25" s="144">
        <f>D23-D24</f>
        <v>11.213534624000033</v>
      </c>
      <c r="E25" s="145"/>
      <c r="G25" s="90"/>
      <c r="H25" s="90"/>
      <c r="I25" s="127"/>
    </row>
    <row r="26" spans="1:11" ht="15.75" customHeight="1">
      <c r="A26" s="131"/>
      <c r="B26" s="135"/>
      <c r="C26" s="143"/>
      <c r="D26" s="146"/>
      <c r="E26" s="131"/>
      <c r="G26" s="90"/>
      <c r="H26" s="90"/>
      <c r="I26" s="127"/>
    </row>
    <row r="27" spans="1:11" ht="15.75" customHeight="1">
      <c r="A27" s="131"/>
      <c r="B27" s="135"/>
      <c r="C27" s="5" t="s">
        <v>9</v>
      </c>
      <c r="D27" s="146"/>
      <c r="E27" s="131"/>
      <c r="G27" s="90"/>
      <c r="H27" s="90"/>
      <c r="I27" s="127"/>
    </row>
    <row r="28" spans="1:11" ht="15.75" customHeight="1">
      <c r="A28" s="131"/>
      <c r="B28" s="135"/>
      <c r="C28" s="6" t="s">
        <v>10</v>
      </c>
      <c r="D28" s="146">
        <f>ROUND(D25*0.3,2)</f>
        <v>3.36</v>
      </c>
      <c r="E28" s="131"/>
      <c r="G28" s="90"/>
      <c r="H28" s="90"/>
      <c r="I28" s="127"/>
    </row>
    <row r="29" spans="1:11" ht="15.75" customHeight="1">
      <c r="A29" s="131"/>
      <c r="B29" s="135"/>
      <c r="C29" s="5" t="s">
        <v>11</v>
      </c>
      <c r="D29" s="144">
        <f>D25-D28</f>
        <v>7.8535346240000337</v>
      </c>
      <c r="E29" s="145"/>
      <c r="G29" s="90"/>
      <c r="H29" s="90"/>
      <c r="I29" s="127"/>
    </row>
    <row r="30" spans="1:11" ht="15.75" customHeight="1">
      <c r="A30" s="131"/>
      <c r="B30" s="135"/>
      <c r="C30" s="7" t="s">
        <v>156</v>
      </c>
      <c r="D30" s="147">
        <f>PV(8%,4,0,-D29)</f>
        <v>5.7725823986105933</v>
      </c>
      <c r="E30" s="148"/>
      <c r="G30" s="90"/>
      <c r="H30" s="90"/>
      <c r="I30" s="127"/>
    </row>
    <row r="31" spans="1:11" ht="15.75" customHeight="1">
      <c r="A31" s="131"/>
      <c r="B31" s="135"/>
      <c r="C31" s="8" t="s">
        <v>12</v>
      </c>
      <c r="D31" s="146"/>
      <c r="E31" s="131"/>
      <c r="G31" s="90"/>
      <c r="H31" s="90"/>
      <c r="I31" s="127"/>
    </row>
    <row r="32" spans="1:11" ht="15.75" customHeight="1">
      <c r="A32" s="131"/>
      <c r="B32" s="135"/>
      <c r="C32" s="7" t="s">
        <v>13</v>
      </c>
      <c r="D32" s="149">
        <f>D11</f>
        <v>14.905775000000002</v>
      </c>
      <c r="E32" s="139"/>
      <c r="G32" s="90"/>
      <c r="H32" s="90"/>
      <c r="I32" s="127"/>
    </row>
    <row r="33" spans="1:11" ht="15.75" customHeight="1">
      <c r="A33" s="131"/>
      <c r="B33" s="135"/>
      <c r="C33" s="7" t="s">
        <v>14</v>
      </c>
      <c r="D33" s="146"/>
      <c r="E33" s="131"/>
      <c r="G33" s="90"/>
      <c r="H33" s="90"/>
      <c r="I33" s="127"/>
    </row>
    <row r="34" spans="1:11" ht="15.75" customHeight="1">
      <c r="A34" s="131"/>
      <c r="B34" s="135"/>
      <c r="C34" s="8" t="s">
        <v>15</v>
      </c>
      <c r="D34" s="149">
        <f>H19</f>
        <v>0</v>
      </c>
      <c r="E34" s="139"/>
      <c r="G34" s="90"/>
      <c r="H34" s="90"/>
      <c r="I34" s="127"/>
    </row>
    <row r="35" spans="1:11" ht="15.75" customHeight="1">
      <c r="A35" s="131"/>
      <c r="B35" s="135"/>
      <c r="C35" s="140"/>
      <c r="D35" s="146"/>
      <c r="E35" s="131"/>
      <c r="G35" s="90"/>
      <c r="H35" s="90"/>
      <c r="I35" s="127"/>
    </row>
    <row r="36" spans="1:11" ht="15.75" customHeight="1">
      <c r="A36" s="131"/>
      <c r="B36" s="135"/>
      <c r="C36" s="7" t="s">
        <v>53</v>
      </c>
      <c r="D36" s="150">
        <f>D30+D32-D34</f>
        <v>20.678357398610594</v>
      </c>
      <c r="E36" s="151"/>
      <c r="G36" s="90"/>
      <c r="H36" s="90"/>
      <c r="I36" s="127"/>
    </row>
    <row r="37" spans="1:11" ht="15.75" customHeight="1">
      <c r="A37" s="131"/>
      <c r="B37" s="135"/>
      <c r="C37" s="8" t="s">
        <v>16</v>
      </c>
      <c r="D37" s="150">
        <f>D36*0.9</f>
        <v>18.610521658749533</v>
      </c>
      <c r="E37" s="151"/>
      <c r="G37" s="90"/>
      <c r="H37" s="90"/>
      <c r="I37" s="127"/>
    </row>
    <row r="38" spans="1:11" ht="15.75" customHeight="1">
      <c r="A38" s="131"/>
      <c r="B38" s="135"/>
      <c r="C38" s="7" t="s">
        <v>17</v>
      </c>
      <c r="D38" s="150">
        <f>D36*0.8</f>
        <v>16.542685918888477</v>
      </c>
      <c r="E38" s="151"/>
      <c r="G38" s="90"/>
      <c r="H38" s="90"/>
      <c r="I38" s="127"/>
    </row>
    <row r="39" spans="1:11" ht="15.75" customHeight="1">
      <c r="C39" s="122"/>
      <c r="I39" s="90"/>
      <c r="J39" s="90"/>
      <c r="K39" s="127"/>
    </row>
    <row r="40" spans="1:11" ht="15.75" customHeight="1">
      <c r="C40" s="122"/>
      <c r="D40" s="174"/>
      <c r="F40" s="175"/>
      <c r="I40" s="90"/>
      <c r="J40" s="90"/>
      <c r="K40" s="127"/>
    </row>
    <row r="41" spans="1:11" ht="15.75" customHeight="1">
      <c r="C41" s="122"/>
      <c r="D41" s="174"/>
      <c r="I41" s="90"/>
      <c r="J41" s="90"/>
      <c r="K41" s="127"/>
    </row>
    <row r="42" spans="1:11" ht="15.75" customHeight="1">
      <c r="C42" s="122"/>
      <c r="D42" s="174"/>
      <c r="I42" s="90"/>
      <c r="J42" s="90"/>
      <c r="K42" s="127"/>
    </row>
    <row r="43" spans="1:11" ht="15.75" customHeight="1">
      <c r="C43" s="122"/>
      <c r="I43" s="90"/>
      <c r="J43" s="90"/>
      <c r="K43" s="127"/>
    </row>
    <row r="44" spans="1:11" ht="15.75" customHeight="1">
      <c r="C44" s="122"/>
      <c r="I44" s="90"/>
      <c r="J44" s="90"/>
      <c r="K44" s="127"/>
    </row>
    <row r="45" spans="1:11" ht="15.75" customHeight="1">
      <c r="C45" s="122"/>
      <c r="I45" s="90"/>
      <c r="J45" s="90"/>
      <c r="K45" s="127"/>
    </row>
    <row r="46" spans="1:11" ht="15.75" customHeight="1">
      <c r="C46" s="122"/>
      <c r="I46" s="90"/>
      <c r="J46" s="90"/>
      <c r="K46" s="127"/>
    </row>
    <row r="47" spans="1:11" ht="15.75" customHeight="1">
      <c r="C47" s="122"/>
      <c r="I47" s="90"/>
      <c r="J47" s="90"/>
      <c r="K47" s="127"/>
    </row>
    <row r="48" spans="1:11" ht="15.75" customHeight="1">
      <c r="C48" s="122"/>
      <c r="I48" s="90"/>
      <c r="J48" s="90"/>
      <c r="K48" s="127"/>
    </row>
    <row r="49" spans="3:11" ht="15.75" customHeight="1">
      <c r="C49" s="122"/>
      <c r="I49" s="90"/>
      <c r="J49" s="90"/>
      <c r="K49" s="127"/>
    </row>
    <row r="50" spans="3:11" ht="15.75" customHeight="1">
      <c r="C50" s="122"/>
      <c r="I50" s="90"/>
      <c r="J50" s="90"/>
      <c r="K50" s="127"/>
    </row>
    <row r="51" spans="3:11" ht="15.75" customHeight="1">
      <c r="C51" s="122"/>
      <c r="I51" s="90"/>
      <c r="J51" s="90"/>
      <c r="K51" s="127"/>
    </row>
    <row r="52" spans="3:11" ht="15.75" customHeight="1">
      <c r="C52" s="122"/>
      <c r="I52" s="90"/>
      <c r="J52" s="90"/>
      <c r="K52" s="127"/>
    </row>
    <row r="53" spans="3:11" ht="15.75" customHeight="1">
      <c r="C53" s="122"/>
      <c r="I53" s="90"/>
      <c r="J53" s="90"/>
      <c r="K53" s="127"/>
    </row>
    <row r="54" spans="3:11" ht="15.75" customHeight="1">
      <c r="C54" s="122"/>
      <c r="I54" s="90"/>
      <c r="J54" s="90"/>
      <c r="K54" s="127"/>
    </row>
    <row r="55" spans="3:11" ht="15.75" customHeight="1">
      <c r="C55" s="122"/>
      <c r="I55" s="90"/>
      <c r="J55" s="90"/>
      <c r="K55" s="127"/>
    </row>
    <row r="56" spans="3:11" ht="15.75" customHeight="1">
      <c r="C56" s="122"/>
      <c r="I56" s="90"/>
      <c r="J56" s="90"/>
      <c r="K56" s="127"/>
    </row>
    <row r="57" spans="3:11" ht="15.75" customHeight="1">
      <c r="C57" s="122"/>
      <c r="I57" s="90"/>
      <c r="J57" s="90"/>
      <c r="K57" s="127"/>
    </row>
    <row r="58" spans="3:11" ht="15.75" customHeight="1">
      <c r="C58" s="122"/>
      <c r="I58" s="90"/>
      <c r="J58" s="90"/>
      <c r="K58" s="127"/>
    </row>
    <row r="59" spans="3:11" ht="15.75" customHeight="1">
      <c r="C59" s="122"/>
      <c r="I59" s="90"/>
      <c r="J59" s="90"/>
      <c r="K59" s="127"/>
    </row>
    <row r="60" spans="3:11" ht="15.75" customHeight="1">
      <c r="C60" s="122"/>
      <c r="I60" s="90"/>
      <c r="J60" s="90"/>
      <c r="K60" s="127"/>
    </row>
    <row r="61" spans="3:11" ht="15.75" customHeight="1">
      <c r="C61" s="122"/>
      <c r="I61" s="90"/>
      <c r="J61" s="90"/>
      <c r="K61" s="127"/>
    </row>
    <row r="62" spans="3:11" ht="15.75" customHeight="1">
      <c r="C62" s="122"/>
      <c r="I62" s="90"/>
      <c r="J62" s="90"/>
      <c r="K62" s="127"/>
    </row>
    <row r="63" spans="3:11" ht="15.75" customHeight="1">
      <c r="C63" s="122"/>
      <c r="I63" s="90"/>
      <c r="J63" s="90"/>
      <c r="K63" s="127"/>
    </row>
    <row r="64" spans="3:11" ht="15.75" customHeight="1">
      <c r="C64" s="122"/>
      <c r="I64" s="90"/>
      <c r="J64" s="90"/>
      <c r="K64" s="127"/>
    </row>
    <row r="65" spans="3:11" ht="15.75" customHeight="1">
      <c r="C65" s="122"/>
      <c r="I65" s="90"/>
      <c r="J65" s="90"/>
      <c r="K65" s="127"/>
    </row>
    <row r="66" spans="3:11" ht="15.75" customHeight="1">
      <c r="C66" s="122"/>
      <c r="I66" s="90"/>
      <c r="J66" s="90"/>
      <c r="K66" s="127"/>
    </row>
    <row r="67" spans="3:11" ht="15.75" customHeight="1">
      <c r="C67" s="122"/>
      <c r="I67" s="90"/>
      <c r="J67" s="90"/>
      <c r="K67" s="127"/>
    </row>
    <row r="68" spans="3:11" ht="15.75" customHeight="1">
      <c r="C68" s="122"/>
      <c r="I68" s="90"/>
      <c r="J68" s="90"/>
      <c r="K68" s="127"/>
    </row>
    <row r="69" spans="3:11" ht="15.75" customHeight="1">
      <c r="C69" s="122"/>
      <c r="I69" s="90"/>
      <c r="J69" s="90"/>
      <c r="K69" s="127"/>
    </row>
    <row r="70" spans="3:11" ht="15.75" customHeight="1">
      <c r="C70" s="122"/>
      <c r="I70" s="90"/>
      <c r="J70" s="90"/>
      <c r="K70" s="127"/>
    </row>
    <row r="71" spans="3:11" ht="15.75" customHeight="1">
      <c r="C71" s="122"/>
      <c r="I71" s="90"/>
      <c r="J71" s="90"/>
      <c r="K71" s="127"/>
    </row>
    <row r="72" spans="3:11" ht="15.75" customHeight="1">
      <c r="C72" s="122"/>
      <c r="I72" s="90"/>
      <c r="J72" s="90"/>
      <c r="K72" s="127"/>
    </row>
    <row r="73" spans="3:11" ht="15.75" customHeight="1">
      <c r="C73" s="122"/>
      <c r="I73" s="90"/>
      <c r="J73" s="90"/>
      <c r="K73" s="127"/>
    </row>
    <row r="74" spans="3:11" ht="15.75" customHeight="1">
      <c r="C74" s="122"/>
      <c r="I74" s="90"/>
      <c r="J74" s="90"/>
      <c r="K74" s="127"/>
    </row>
    <row r="75" spans="3:11" ht="15.75" customHeight="1">
      <c r="C75" s="122"/>
      <c r="I75" s="90"/>
      <c r="J75" s="90"/>
      <c r="K75" s="127"/>
    </row>
    <row r="76" spans="3:11" ht="15.75" customHeight="1">
      <c r="C76" s="122"/>
      <c r="I76" s="90"/>
      <c r="J76" s="90"/>
      <c r="K76" s="127"/>
    </row>
    <row r="77" spans="3:11" ht="15.75" customHeight="1">
      <c r="C77" s="122"/>
      <c r="I77" s="90"/>
      <c r="J77" s="90"/>
      <c r="K77" s="127"/>
    </row>
    <row r="78" spans="3:11" ht="15.75" customHeight="1">
      <c r="C78" s="122"/>
      <c r="I78" s="90"/>
      <c r="J78" s="90"/>
      <c r="K78" s="127"/>
    </row>
    <row r="79" spans="3:11" ht="15.75" customHeight="1">
      <c r="C79" s="122"/>
      <c r="I79" s="90"/>
      <c r="J79" s="90"/>
      <c r="K79" s="127"/>
    </row>
    <row r="80" spans="3:11" ht="15.75" customHeight="1">
      <c r="C80" s="122"/>
      <c r="I80" s="90"/>
      <c r="J80" s="90"/>
      <c r="K80" s="127"/>
    </row>
    <row r="81" spans="3:11" ht="15.75" customHeight="1">
      <c r="C81" s="122"/>
      <c r="I81" s="90"/>
      <c r="J81" s="90"/>
      <c r="K81" s="127"/>
    </row>
    <row r="82" spans="3:11" ht="15.75" customHeight="1">
      <c r="C82" s="122"/>
      <c r="I82" s="90"/>
      <c r="J82" s="90"/>
      <c r="K82" s="127"/>
    </row>
    <row r="83" spans="3:11" ht="15.75" customHeight="1">
      <c r="C83" s="122"/>
      <c r="I83" s="90"/>
      <c r="J83" s="90"/>
      <c r="K83" s="127"/>
    </row>
    <row r="84" spans="3:11" ht="15.75" customHeight="1">
      <c r="C84" s="122"/>
      <c r="I84" s="90"/>
      <c r="J84" s="90"/>
      <c r="K84" s="127"/>
    </row>
    <row r="85" spans="3:11" ht="15.75" customHeight="1">
      <c r="C85" s="122"/>
      <c r="I85" s="90"/>
      <c r="J85" s="90"/>
      <c r="K85" s="127"/>
    </row>
    <row r="86" spans="3:11" ht="15.75" customHeight="1">
      <c r="C86" s="122"/>
      <c r="I86" s="90"/>
      <c r="J86" s="90"/>
      <c r="K86" s="127"/>
    </row>
    <row r="87" spans="3:11" ht="15.75" customHeight="1">
      <c r="C87" s="122"/>
      <c r="I87" s="90"/>
      <c r="J87" s="90"/>
      <c r="K87" s="127"/>
    </row>
    <row r="88" spans="3:11" ht="15.75" customHeight="1">
      <c r="C88" s="122"/>
      <c r="I88" s="90"/>
      <c r="J88" s="90"/>
      <c r="K88" s="127"/>
    </row>
    <row r="89" spans="3:11" ht="15.75" customHeight="1">
      <c r="C89" s="122"/>
      <c r="I89" s="90"/>
      <c r="J89" s="90"/>
      <c r="K89" s="127"/>
    </row>
    <row r="90" spans="3:11" ht="15.75" customHeight="1">
      <c r="C90" s="122"/>
      <c r="I90" s="90"/>
      <c r="J90" s="90"/>
      <c r="K90" s="127"/>
    </row>
    <row r="91" spans="3:11" ht="15.75" customHeight="1">
      <c r="C91" s="122"/>
      <c r="I91" s="90"/>
      <c r="J91" s="90"/>
      <c r="K91" s="127"/>
    </row>
    <row r="92" spans="3:11" ht="15.75" customHeight="1">
      <c r="C92" s="122"/>
      <c r="I92" s="90"/>
      <c r="J92" s="90"/>
      <c r="K92" s="127"/>
    </row>
    <row r="93" spans="3:11" ht="15.75" customHeight="1">
      <c r="C93" s="122"/>
      <c r="I93" s="90"/>
      <c r="J93" s="90"/>
      <c r="K93" s="127"/>
    </row>
    <row r="94" spans="3:11" ht="15.75" customHeight="1">
      <c r="C94" s="122"/>
      <c r="I94" s="90"/>
      <c r="J94" s="90"/>
      <c r="K94" s="127"/>
    </row>
    <row r="95" spans="3:11" ht="15.75" customHeight="1">
      <c r="C95" s="122"/>
      <c r="I95" s="90"/>
      <c r="J95" s="90"/>
      <c r="K95" s="127"/>
    </row>
    <row r="96" spans="3:11" ht="15.75" customHeight="1">
      <c r="C96" s="122"/>
      <c r="I96" s="90"/>
      <c r="J96" s="90"/>
      <c r="K96" s="127"/>
    </row>
    <row r="97" spans="3:11" ht="15.75" customHeight="1">
      <c r="C97" s="122"/>
      <c r="I97" s="90"/>
      <c r="J97" s="90"/>
      <c r="K97" s="127"/>
    </row>
    <row r="98" spans="3:11" ht="15.75" customHeight="1">
      <c r="C98" s="122"/>
      <c r="I98" s="90"/>
      <c r="J98" s="90"/>
      <c r="K98" s="127"/>
    </row>
    <row r="99" spans="3:11" ht="15.75" customHeight="1">
      <c r="C99" s="122"/>
      <c r="I99" s="90"/>
      <c r="J99" s="90"/>
      <c r="K99" s="127"/>
    </row>
    <row r="100" spans="3:11" ht="15.75" customHeight="1">
      <c r="C100" s="122"/>
      <c r="I100" s="90"/>
      <c r="J100" s="90"/>
      <c r="K100" s="127"/>
    </row>
    <row r="101" spans="3:11" ht="15.75" customHeight="1">
      <c r="C101" s="122"/>
      <c r="I101" s="90"/>
      <c r="J101" s="90"/>
      <c r="K101" s="127"/>
    </row>
    <row r="102" spans="3:11" ht="15.75" customHeight="1">
      <c r="C102" s="122"/>
      <c r="I102" s="90"/>
      <c r="J102" s="90"/>
      <c r="K102" s="127"/>
    </row>
    <row r="103" spans="3:11" ht="15.75" customHeight="1">
      <c r="C103" s="122"/>
      <c r="I103" s="90"/>
      <c r="J103" s="90"/>
      <c r="K103" s="127"/>
    </row>
    <row r="104" spans="3:11" ht="15.75" customHeight="1">
      <c r="C104" s="122"/>
      <c r="I104" s="90"/>
      <c r="J104" s="90"/>
      <c r="K104" s="127"/>
    </row>
    <row r="105" spans="3:11" ht="15.75" customHeight="1">
      <c r="C105" s="122"/>
      <c r="I105" s="90"/>
      <c r="J105" s="90"/>
      <c r="K105" s="127"/>
    </row>
    <row r="106" spans="3:11" ht="15.75" customHeight="1">
      <c r="C106" s="122"/>
      <c r="I106" s="90"/>
      <c r="J106" s="90"/>
      <c r="K106" s="127"/>
    </row>
    <row r="107" spans="3:11" ht="15.75" customHeight="1">
      <c r="C107" s="122"/>
      <c r="I107" s="90"/>
      <c r="J107" s="90"/>
      <c r="K107" s="127"/>
    </row>
    <row r="108" spans="3:11" ht="15.75" customHeight="1">
      <c r="C108" s="122"/>
      <c r="I108" s="90"/>
      <c r="J108" s="90"/>
      <c r="K108" s="127"/>
    </row>
    <row r="109" spans="3:11" ht="15.75" customHeight="1">
      <c r="C109" s="122"/>
      <c r="I109" s="90"/>
      <c r="J109" s="90"/>
      <c r="K109" s="127"/>
    </row>
    <row r="110" spans="3:11" ht="15.75" customHeight="1">
      <c r="C110" s="122"/>
      <c r="I110" s="90"/>
      <c r="J110" s="90"/>
      <c r="K110" s="127"/>
    </row>
    <row r="111" spans="3:11" ht="15.75" customHeight="1">
      <c r="C111" s="122"/>
      <c r="I111" s="90"/>
      <c r="J111" s="90"/>
      <c r="K111" s="127"/>
    </row>
    <row r="112" spans="3:11" ht="15.75" customHeight="1">
      <c r="C112" s="122"/>
      <c r="I112" s="90"/>
      <c r="J112" s="90"/>
      <c r="K112" s="127"/>
    </row>
    <row r="113" spans="3:11" ht="15.75" customHeight="1">
      <c r="C113" s="122"/>
      <c r="I113" s="90"/>
      <c r="J113" s="90"/>
      <c r="K113" s="127"/>
    </row>
    <row r="114" spans="3:11" ht="15.75" customHeight="1">
      <c r="C114" s="122"/>
      <c r="I114" s="90"/>
      <c r="J114" s="90"/>
      <c r="K114" s="127"/>
    </row>
    <row r="115" spans="3:11" ht="15.75" customHeight="1">
      <c r="C115" s="122"/>
      <c r="I115" s="90"/>
      <c r="J115" s="90"/>
      <c r="K115" s="127"/>
    </row>
    <row r="116" spans="3:11" ht="15.75" customHeight="1">
      <c r="C116" s="122"/>
      <c r="I116" s="90"/>
      <c r="J116" s="90"/>
      <c r="K116" s="127"/>
    </row>
    <row r="117" spans="3:11" ht="15.75" customHeight="1">
      <c r="C117" s="122"/>
      <c r="I117" s="90"/>
      <c r="J117" s="90"/>
      <c r="K117" s="127"/>
    </row>
    <row r="118" spans="3:11" ht="15.75" customHeight="1">
      <c r="C118" s="122"/>
      <c r="I118" s="90"/>
      <c r="J118" s="90"/>
      <c r="K118" s="127"/>
    </row>
    <row r="119" spans="3:11" ht="15.75" customHeight="1">
      <c r="C119" s="122"/>
      <c r="I119" s="90"/>
      <c r="J119" s="90"/>
      <c r="K119" s="127"/>
    </row>
    <row r="120" spans="3:11" ht="15.75" customHeight="1">
      <c r="C120" s="122"/>
      <c r="I120" s="90"/>
      <c r="J120" s="90"/>
      <c r="K120" s="127"/>
    </row>
    <row r="121" spans="3:11" ht="15.75" customHeight="1">
      <c r="C121" s="122"/>
      <c r="I121" s="90"/>
      <c r="J121" s="90"/>
      <c r="K121" s="127"/>
    </row>
    <row r="122" spans="3:11" ht="15.75" customHeight="1">
      <c r="C122" s="122"/>
      <c r="I122" s="90"/>
      <c r="J122" s="90"/>
      <c r="K122" s="127"/>
    </row>
    <row r="123" spans="3:11" ht="15.75" customHeight="1">
      <c r="C123" s="122"/>
      <c r="I123" s="90"/>
      <c r="J123" s="90"/>
      <c r="K123" s="127"/>
    </row>
    <row r="124" spans="3:11" ht="15.75" customHeight="1">
      <c r="C124" s="122"/>
      <c r="I124" s="90"/>
      <c r="J124" s="90"/>
      <c r="K124" s="127"/>
    </row>
    <row r="125" spans="3:11" ht="15.75" customHeight="1">
      <c r="C125" s="122"/>
      <c r="I125" s="90"/>
      <c r="J125" s="90"/>
      <c r="K125" s="127"/>
    </row>
    <row r="126" spans="3:11" ht="15.75" customHeight="1">
      <c r="C126" s="122"/>
      <c r="I126" s="90"/>
      <c r="J126" s="90"/>
      <c r="K126" s="127"/>
    </row>
    <row r="127" spans="3:11" ht="15.75" customHeight="1">
      <c r="C127" s="122"/>
      <c r="I127" s="90"/>
      <c r="J127" s="90"/>
      <c r="K127" s="127"/>
    </row>
    <row r="128" spans="3:11" ht="15.75" customHeight="1">
      <c r="C128" s="122"/>
      <c r="I128" s="90"/>
      <c r="J128" s="90"/>
      <c r="K128" s="127"/>
    </row>
    <row r="129" spans="3:11" ht="15.75" customHeight="1">
      <c r="C129" s="122"/>
      <c r="I129" s="90"/>
      <c r="J129" s="90"/>
      <c r="K129" s="127"/>
    </row>
    <row r="130" spans="3:11" ht="15.75" customHeight="1">
      <c r="C130" s="122"/>
      <c r="I130" s="90"/>
      <c r="J130" s="90"/>
      <c r="K130" s="127"/>
    </row>
    <row r="131" spans="3:11" ht="15.75" customHeight="1">
      <c r="C131" s="122"/>
      <c r="I131" s="90"/>
      <c r="J131" s="90"/>
      <c r="K131" s="127"/>
    </row>
    <row r="132" spans="3:11" ht="15.75" customHeight="1">
      <c r="C132" s="122"/>
      <c r="I132" s="90"/>
      <c r="J132" s="90"/>
      <c r="K132" s="127"/>
    </row>
    <row r="133" spans="3:11" ht="15.75" customHeight="1">
      <c r="C133" s="122"/>
      <c r="I133" s="90"/>
      <c r="J133" s="90"/>
      <c r="K133" s="127"/>
    </row>
    <row r="134" spans="3:11" ht="15.75" customHeight="1">
      <c r="C134" s="122"/>
      <c r="I134" s="90"/>
      <c r="J134" s="90"/>
      <c r="K134" s="127"/>
    </row>
    <row r="135" spans="3:11" ht="15.75" customHeight="1">
      <c r="C135" s="122"/>
      <c r="I135" s="90"/>
      <c r="J135" s="90"/>
      <c r="K135" s="127"/>
    </row>
    <row r="136" spans="3:11" ht="15.75" customHeight="1">
      <c r="C136" s="122"/>
      <c r="I136" s="90"/>
      <c r="J136" s="90"/>
      <c r="K136" s="127"/>
    </row>
    <row r="137" spans="3:11" ht="15.75" customHeight="1">
      <c r="C137" s="122"/>
      <c r="I137" s="90"/>
      <c r="J137" s="90"/>
      <c r="K137" s="127"/>
    </row>
    <row r="138" spans="3:11" ht="15.75" customHeight="1">
      <c r="C138" s="122"/>
      <c r="I138" s="90"/>
      <c r="J138" s="90"/>
      <c r="K138" s="127"/>
    </row>
    <row r="139" spans="3:11" ht="15.75" customHeight="1">
      <c r="C139" s="122"/>
      <c r="I139" s="90"/>
      <c r="J139" s="90"/>
      <c r="K139" s="127"/>
    </row>
    <row r="140" spans="3:11" ht="15.75" customHeight="1">
      <c r="C140" s="122"/>
      <c r="I140" s="90"/>
      <c r="J140" s="90"/>
      <c r="K140" s="127"/>
    </row>
    <row r="141" spans="3:11" ht="15.75" customHeight="1">
      <c r="C141" s="122"/>
      <c r="I141" s="90"/>
      <c r="J141" s="90"/>
      <c r="K141" s="127"/>
    </row>
    <row r="142" spans="3:11" ht="15.75" customHeight="1">
      <c r="C142" s="122"/>
      <c r="I142" s="90"/>
      <c r="J142" s="90"/>
      <c r="K142" s="127"/>
    </row>
    <row r="143" spans="3:11" ht="15.75" customHeight="1">
      <c r="C143" s="122"/>
      <c r="I143" s="90"/>
      <c r="J143" s="90"/>
      <c r="K143" s="127"/>
    </row>
    <row r="144" spans="3:11" ht="15.75" customHeight="1">
      <c r="C144" s="122"/>
      <c r="I144" s="90"/>
      <c r="J144" s="90"/>
      <c r="K144" s="127"/>
    </row>
    <row r="145" spans="3:11" ht="15.75" customHeight="1">
      <c r="C145" s="122"/>
      <c r="I145" s="90"/>
      <c r="J145" s="90"/>
      <c r="K145" s="127"/>
    </row>
    <row r="146" spans="3:11" ht="15.75" customHeight="1">
      <c r="C146" s="122"/>
      <c r="I146" s="90"/>
      <c r="J146" s="90"/>
      <c r="K146" s="127"/>
    </row>
    <row r="147" spans="3:11" ht="15.75" customHeight="1">
      <c r="C147" s="122"/>
      <c r="I147" s="90"/>
      <c r="J147" s="90"/>
      <c r="K147" s="127"/>
    </row>
    <row r="148" spans="3:11" ht="15.75" customHeight="1">
      <c r="C148" s="122"/>
      <c r="I148" s="90"/>
      <c r="J148" s="90"/>
      <c r="K148" s="127"/>
    </row>
    <row r="149" spans="3:11" ht="15.75" customHeight="1">
      <c r="C149" s="122"/>
      <c r="I149" s="90"/>
      <c r="J149" s="90"/>
      <c r="K149" s="127"/>
    </row>
    <row r="150" spans="3:11" ht="15.75" customHeight="1">
      <c r="C150" s="122"/>
      <c r="I150" s="90"/>
      <c r="J150" s="90"/>
      <c r="K150" s="127"/>
    </row>
    <row r="151" spans="3:11" ht="15.75" customHeight="1">
      <c r="C151" s="122"/>
      <c r="I151" s="90"/>
      <c r="J151" s="90"/>
      <c r="K151" s="127"/>
    </row>
    <row r="152" spans="3:11" ht="15.75" customHeight="1">
      <c r="C152" s="122"/>
      <c r="I152" s="90"/>
      <c r="J152" s="90"/>
      <c r="K152" s="127"/>
    </row>
    <row r="153" spans="3:11" ht="15.75" customHeight="1">
      <c r="C153" s="122"/>
      <c r="I153" s="90"/>
      <c r="J153" s="90"/>
      <c r="K153" s="127"/>
    </row>
    <row r="154" spans="3:11" ht="15.75" customHeight="1">
      <c r="C154" s="122"/>
      <c r="I154" s="90"/>
      <c r="J154" s="90"/>
      <c r="K154" s="127"/>
    </row>
    <row r="155" spans="3:11" ht="15.75" customHeight="1">
      <c r="C155" s="122"/>
      <c r="I155" s="90"/>
      <c r="J155" s="90"/>
      <c r="K155" s="127"/>
    </row>
    <row r="156" spans="3:11" ht="15.75" customHeight="1">
      <c r="C156" s="122"/>
      <c r="I156" s="90"/>
      <c r="J156" s="90"/>
      <c r="K156" s="127"/>
    </row>
    <row r="157" spans="3:11" ht="15.75" customHeight="1">
      <c r="C157" s="122"/>
      <c r="I157" s="90"/>
      <c r="J157" s="90"/>
      <c r="K157" s="127"/>
    </row>
    <row r="158" spans="3:11" ht="15.75" customHeight="1">
      <c r="C158" s="122"/>
      <c r="I158" s="90"/>
      <c r="J158" s="90"/>
      <c r="K158" s="127"/>
    </row>
    <row r="159" spans="3:11" ht="15.75" customHeight="1">
      <c r="C159" s="122"/>
      <c r="I159" s="90"/>
      <c r="J159" s="90"/>
      <c r="K159" s="127"/>
    </row>
    <row r="160" spans="3:11" ht="15.75" customHeight="1">
      <c r="C160" s="122"/>
      <c r="I160" s="90"/>
      <c r="J160" s="90"/>
      <c r="K160" s="127"/>
    </row>
    <row r="161" spans="3:11" ht="15.75" customHeight="1">
      <c r="C161" s="122"/>
      <c r="I161" s="90"/>
      <c r="J161" s="90"/>
      <c r="K161" s="127"/>
    </row>
    <row r="162" spans="3:11" ht="15.75" customHeight="1">
      <c r="C162" s="122"/>
      <c r="I162" s="90"/>
      <c r="J162" s="90"/>
      <c r="K162" s="127"/>
    </row>
    <row r="163" spans="3:11" ht="15.75" customHeight="1">
      <c r="C163" s="122"/>
      <c r="I163" s="90"/>
      <c r="J163" s="90"/>
      <c r="K163" s="127"/>
    </row>
    <row r="164" spans="3:11" ht="15.75" customHeight="1">
      <c r="C164" s="122"/>
      <c r="I164" s="90"/>
      <c r="J164" s="90"/>
      <c r="K164" s="127"/>
    </row>
    <row r="165" spans="3:11" ht="15.75" customHeight="1">
      <c r="C165" s="122"/>
      <c r="I165" s="90"/>
      <c r="J165" s="90"/>
      <c r="K165" s="127"/>
    </row>
    <row r="166" spans="3:11" ht="15.75" customHeight="1">
      <c r="C166" s="122"/>
      <c r="I166" s="90"/>
      <c r="J166" s="90"/>
      <c r="K166" s="127"/>
    </row>
    <row r="167" spans="3:11" ht="15.75" customHeight="1">
      <c r="C167" s="122"/>
      <c r="I167" s="90"/>
      <c r="J167" s="90"/>
      <c r="K167" s="127"/>
    </row>
    <row r="168" spans="3:11" ht="15.75" customHeight="1">
      <c r="C168" s="122"/>
      <c r="I168" s="90"/>
      <c r="J168" s="90"/>
      <c r="K168" s="127"/>
    </row>
    <row r="169" spans="3:11" ht="15.75" customHeight="1">
      <c r="C169" s="122"/>
      <c r="I169" s="90"/>
      <c r="J169" s="90"/>
      <c r="K169" s="127"/>
    </row>
    <row r="170" spans="3:11" ht="15.75" customHeight="1">
      <c r="C170" s="122"/>
      <c r="I170" s="90"/>
      <c r="J170" s="90"/>
      <c r="K170" s="127"/>
    </row>
    <row r="171" spans="3:11" ht="15.75" customHeight="1">
      <c r="C171" s="122"/>
      <c r="I171" s="90"/>
      <c r="J171" s="90"/>
      <c r="K171" s="127"/>
    </row>
    <row r="172" spans="3:11" ht="15.75" customHeight="1">
      <c r="C172" s="122"/>
      <c r="I172" s="90"/>
      <c r="J172" s="90"/>
      <c r="K172" s="127"/>
    </row>
    <row r="173" spans="3:11" ht="15.75" customHeight="1">
      <c r="C173" s="122"/>
      <c r="I173" s="90"/>
      <c r="J173" s="90"/>
      <c r="K173" s="127"/>
    </row>
    <row r="174" spans="3:11" ht="15.75" customHeight="1">
      <c r="C174" s="122"/>
      <c r="I174" s="90"/>
      <c r="J174" s="90"/>
      <c r="K174" s="127"/>
    </row>
    <row r="175" spans="3:11" ht="15.75" customHeight="1">
      <c r="C175" s="122"/>
      <c r="I175" s="90"/>
      <c r="J175" s="90"/>
      <c r="K175" s="127"/>
    </row>
    <row r="176" spans="3:11" ht="15.75" customHeight="1">
      <c r="C176" s="122"/>
      <c r="I176" s="90"/>
      <c r="J176" s="90"/>
      <c r="K176" s="127"/>
    </row>
    <row r="177" spans="3:11" ht="15.75" customHeight="1">
      <c r="C177" s="122"/>
      <c r="I177" s="90"/>
      <c r="J177" s="90"/>
      <c r="K177" s="127"/>
    </row>
    <row r="178" spans="3:11" ht="15.75" customHeight="1">
      <c r="C178" s="122"/>
      <c r="I178" s="90"/>
      <c r="J178" s="90"/>
      <c r="K178" s="127"/>
    </row>
    <row r="179" spans="3:11" ht="15.75" customHeight="1">
      <c r="C179" s="122"/>
      <c r="I179" s="90"/>
      <c r="J179" s="90"/>
      <c r="K179" s="127"/>
    </row>
    <row r="180" spans="3:11" ht="15.75" customHeight="1">
      <c r="C180" s="122"/>
      <c r="I180" s="90"/>
      <c r="J180" s="90"/>
      <c r="K180" s="127"/>
    </row>
    <row r="181" spans="3:11" ht="15.75" customHeight="1">
      <c r="C181" s="122"/>
      <c r="I181" s="90"/>
      <c r="J181" s="90"/>
      <c r="K181" s="127"/>
    </row>
    <row r="182" spans="3:11" ht="15.75" customHeight="1">
      <c r="C182" s="122"/>
      <c r="I182" s="90"/>
      <c r="J182" s="90"/>
      <c r="K182" s="127"/>
    </row>
    <row r="183" spans="3:11" ht="15.75" customHeight="1">
      <c r="C183" s="122"/>
      <c r="I183" s="90"/>
      <c r="J183" s="90"/>
      <c r="K183" s="127"/>
    </row>
    <row r="184" spans="3:11" ht="15.75" customHeight="1">
      <c r="C184" s="122"/>
      <c r="I184" s="90"/>
      <c r="J184" s="90"/>
      <c r="K184" s="127"/>
    </row>
    <row r="185" spans="3:11" ht="15.75" customHeight="1">
      <c r="C185" s="122"/>
      <c r="I185" s="90"/>
      <c r="J185" s="90"/>
      <c r="K185" s="127"/>
    </row>
    <row r="186" spans="3:11" ht="15.75" customHeight="1">
      <c r="C186" s="122"/>
      <c r="I186" s="90"/>
      <c r="J186" s="90"/>
      <c r="K186" s="127"/>
    </row>
    <row r="187" spans="3:11" ht="15.75" customHeight="1">
      <c r="C187" s="122"/>
      <c r="I187" s="90"/>
      <c r="J187" s="90"/>
      <c r="K187" s="127"/>
    </row>
    <row r="188" spans="3:11" ht="15.75" customHeight="1">
      <c r="C188" s="122"/>
      <c r="I188" s="90"/>
      <c r="J188" s="90"/>
      <c r="K188" s="127"/>
    </row>
    <row r="189" spans="3:11" ht="15.75" customHeight="1">
      <c r="C189" s="122"/>
      <c r="I189" s="90"/>
      <c r="J189" s="90"/>
      <c r="K189" s="127"/>
    </row>
    <row r="190" spans="3:11" ht="15.75" customHeight="1">
      <c r="C190" s="122"/>
      <c r="I190" s="90"/>
      <c r="J190" s="90"/>
      <c r="K190" s="127"/>
    </row>
    <row r="191" spans="3:11" ht="15.75" customHeight="1">
      <c r="C191" s="122"/>
      <c r="I191" s="90"/>
      <c r="J191" s="90"/>
      <c r="K191" s="127"/>
    </row>
    <row r="192" spans="3:11" ht="15.75" customHeight="1">
      <c r="C192" s="122"/>
      <c r="I192" s="90"/>
      <c r="J192" s="90"/>
      <c r="K192" s="127"/>
    </row>
    <row r="193" spans="3:11" ht="15.75" customHeight="1">
      <c r="C193" s="122"/>
      <c r="I193" s="90"/>
      <c r="J193" s="90"/>
      <c r="K193" s="127"/>
    </row>
    <row r="194" spans="3:11" ht="15.75" customHeight="1">
      <c r="C194" s="122"/>
      <c r="I194" s="90"/>
      <c r="J194" s="90"/>
      <c r="K194" s="127"/>
    </row>
    <row r="195" spans="3:11" ht="15.75" customHeight="1">
      <c r="C195" s="122"/>
      <c r="I195" s="90"/>
      <c r="J195" s="90"/>
      <c r="K195" s="127"/>
    </row>
    <row r="196" spans="3:11" ht="15.75" customHeight="1">
      <c r="C196" s="122"/>
      <c r="I196" s="90"/>
      <c r="J196" s="90"/>
      <c r="K196" s="127"/>
    </row>
    <row r="197" spans="3:11" ht="15.75" customHeight="1">
      <c r="C197" s="122"/>
      <c r="I197" s="90"/>
      <c r="J197" s="90"/>
      <c r="K197" s="127"/>
    </row>
    <row r="198" spans="3:11" ht="15.75" customHeight="1">
      <c r="C198" s="122"/>
      <c r="I198" s="90"/>
      <c r="J198" s="90"/>
      <c r="K198" s="127"/>
    </row>
    <row r="199" spans="3:11" ht="15.75" customHeight="1">
      <c r="C199" s="122"/>
      <c r="I199" s="90"/>
      <c r="J199" s="90"/>
      <c r="K199" s="127"/>
    </row>
    <row r="200" spans="3:11" ht="15.75" customHeight="1">
      <c r="C200" s="122"/>
      <c r="I200" s="90"/>
      <c r="J200" s="90"/>
      <c r="K200" s="127"/>
    </row>
    <row r="201" spans="3:11" ht="15.75" customHeight="1">
      <c r="C201" s="122"/>
      <c r="I201" s="90"/>
      <c r="J201" s="90"/>
      <c r="K201" s="127"/>
    </row>
    <row r="202" spans="3:11" ht="15.75" customHeight="1">
      <c r="C202" s="122"/>
      <c r="I202" s="90"/>
      <c r="J202" s="90"/>
      <c r="K202" s="127"/>
    </row>
    <row r="203" spans="3:11" ht="15.75" customHeight="1">
      <c r="C203" s="122"/>
      <c r="I203" s="90"/>
      <c r="J203" s="90"/>
      <c r="K203" s="127"/>
    </row>
    <row r="204" spans="3:11" ht="15.75" customHeight="1">
      <c r="C204" s="122"/>
      <c r="I204" s="90"/>
      <c r="J204" s="90"/>
      <c r="K204" s="127"/>
    </row>
    <row r="205" spans="3:11" ht="15.75" customHeight="1">
      <c r="C205" s="122"/>
      <c r="I205" s="90"/>
      <c r="J205" s="90"/>
      <c r="K205" s="127"/>
    </row>
    <row r="206" spans="3:11" ht="15.75" customHeight="1">
      <c r="C206" s="122"/>
      <c r="I206" s="90"/>
      <c r="J206" s="90"/>
      <c r="K206" s="127"/>
    </row>
    <row r="207" spans="3:11" ht="15.75" customHeight="1">
      <c r="C207" s="122"/>
      <c r="I207" s="90"/>
      <c r="J207" s="90"/>
      <c r="K207" s="127"/>
    </row>
    <row r="208" spans="3:11" ht="15.75" customHeight="1">
      <c r="C208" s="122"/>
      <c r="I208" s="90"/>
      <c r="J208" s="90"/>
      <c r="K208" s="127"/>
    </row>
    <row r="209" spans="3:11" ht="15.75" customHeight="1">
      <c r="C209" s="122"/>
      <c r="I209" s="90"/>
      <c r="J209" s="90"/>
      <c r="K209" s="127"/>
    </row>
    <row r="210" spans="3:11" ht="15.75" customHeight="1">
      <c r="C210" s="122"/>
      <c r="I210" s="90"/>
      <c r="J210" s="90"/>
      <c r="K210" s="127"/>
    </row>
    <row r="211" spans="3:11" ht="15.75" customHeight="1">
      <c r="C211" s="122"/>
      <c r="I211" s="90"/>
      <c r="J211" s="90"/>
      <c r="K211" s="127"/>
    </row>
    <row r="212" spans="3:11" ht="15.75" customHeight="1">
      <c r="C212" s="122"/>
      <c r="I212" s="90"/>
      <c r="J212" s="90"/>
      <c r="K212" s="127"/>
    </row>
    <row r="213" spans="3:11" ht="15.75" customHeight="1">
      <c r="C213" s="122"/>
      <c r="I213" s="90"/>
      <c r="J213" s="90"/>
      <c r="K213" s="127"/>
    </row>
    <row r="214" spans="3:11" ht="15.75" customHeight="1">
      <c r="C214" s="122"/>
      <c r="I214" s="90"/>
      <c r="J214" s="90"/>
      <c r="K214" s="127"/>
    </row>
    <row r="215" spans="3:11" ht="15.75" customHeight="1">
      <c r="C215" s="122"/>
      <c r="I215" s="90"/>
      <c r="J215" s="90"/>
      <c r="K215" s="127"/>
    </row>
    <row r="216" spans="3:11" ht="15.75" customHeight="1">
      <c r="C216" s="122"/>
      <c r="I216" s="90"/>
      <c r="J216" s="90"/>
      <c r="K216" s="127"/>
    </row>
    <row r="217" spans="3:11" ht="15.75" customHeight="1">
      <c r="C217" s="122"/>
      <c r="I217" s="90"/>
      <c r="J217" s="90"/>
      <c r="K217" s="127"/>
    </row>
    <row r="218" spans="3:11" ht="15.75" customHeight="1">
      <c r="C218" s="122"/>
      <c r="I218" s="90"/>
      <c r="J218" s="90"/>
      <c r="K218" s="127"/>
    </row>
    <row r="219" spans="3:11" ht="15.75" customHeight="1">
      <c r="C219" s="122"/>
      <c r="I219" s="90"/>
      <c r="J219" s="90"/>
      <c r="K219" s="127"/>
    </row>
    <row r="220" spans="3:11" ht="15.75" customHeight="1">
      <c r="C220" s="122"/>
      <c r="I220" s="90"/>
      <c r="J220" s="90"/>
      <c r="K220" s="127"/>
    </row>
    <row r="221" spans="3:11" ht="15.75" customHeight="1">
      <c r="C221" s="122"/>
      <c r="I221" s="90"/>
      <c r="J221" s="90"/>
      <c r="K221" s="127"/>
    </row>
    <row r="222" spans="3:11" ht="15.75" customHeight="1">
      <c r="C222" s="122"/>
      <c r="I222" s="90"/>
      <c r="J222" s="90"/>
      <c r="K222" s="127"/>
    </row>
    <row r="223" spans="3:11" ht="15.75" customHeight="1">
      <c r="C223" s="122"/>
      <c r="I223" s="90"/>
      <c r="J223" s="90"/>
      <c r="K223" s="127"/>
    </row>
    <row r="224" spans="3:11" ht="15.75" customHeight="1">
      <c r="C224" s="122"/>
      <c r="I224" s="90"/>
      <c r="J224" s="90"/>
      <c r="K224" s="127"/>
    </row>
    <row r="225" spans="3:11" ht="15.75" customHeight="1">
      <c r="C225" s="122"/>
      <c r="I225" s="90"/>
      <c r="J225" s="90"/>
      <c r="K225" s="127"/>
    </row>
    <row r="226" spans="3:11" ht="15.75" customHeight="1">
      <c r="C226" s="122"/>
      <c r="I226" s="90"/>
      <c r="J226" s="90"/>
      <c r="K226" s="127"/>
    </row>
    <row r="227" spans="3:11" ht="15.75" customHeight="1">
      <c r="C227" s="122"/>
      <c r="I227" s="90"/>
      <c r="J227" s="90"/>
      <c r="K227" s="127"/>
    </row>
    <row r="228" spans="3:11" ht="15.75" customHeight="1">
      <c r="C228" s="122"/>
      <c r="I228" s="90"/>
      <c r="J228" s="90"/>
      <c r="K228" s="127"/>
    </row>
    <row r="229" spans="3:11" ht="15.75" customHeight="1">
      <c r="C229" s="122"/>
      <c r="I229" s="90"/>
      <c r="J229" s="90"/>
      <c r="K229" s="127"/>
    </row>
    <row r="230" spans="3:11" ht="15.75" customHeight="1">
      <c r="C230" s="122"/>
      <c r="I230" s="90"/>
      <c r="J230" s="90"/>
      <c r="K230" s="127"/>
    </row>
    <row r="231" spans="3:11" ht="15.75" customHeight="1">
      <c r="C231" s="122"/>
      <c r="I231" s="90"/>
      <c r="J231" s="90"/>
      <c r="K231" s="127"/>
    </row>
    <row r="232" spans="3:11" ht="15.75" customHeight="1">
      <c r="C232" s="122"/>
      <c r="I232" s="90"/>
      <c r="J232" s="90"/>
      <c r="K232" s="127"/>
    </row>
    <row r="233" spans="3:11" ht="15.75" customHeight="1">
      <c r="C233" s="122"/>
      <c r="I233" s="90"/>
      <c r="J233" s="90"/>
      <c r="K233" s="127"/>
    </row>
    <row r="234" spans="3:11" ht="15.75" customHeight="1">
      <c r="C234" s="122"/>
      <c r="I234" s="90"/>
      <c r="J234" s="90"/>
      <c r="K234" s="127"/>
    </row>
    <row r="235" spans="3:11" ht="15.75" customHeight="1">
      <c r="C235" s="122"/>
      <c r="I235" s="90"/>
      <c r="J235" s="90"/>
      <c r="K235" s="127"/>
    </row>
    <row r="236" spans="3:11" ht="15.75" customHeight="1">
      <c r="C236" s="122"/>
      <c r="I236" s="90"/>
      <c r="J236" s="90"/>
      <c r="K236" s="127"/>
    </row>
    <row r="237" spans="3:11" ht="15.75" customHeight="1">
      <c r="C237" s="122"/>
      <c r="I237" s="90"/>
      <c r="J237" s="90"/>
      <c r="K237" s="127"/>
    </row>
    <row r="238" spans="3:11" ht="15.75" customHeight="1">
      <c r="C238" s="122"/>
      <c r="I238" s="90"/>
      <c r="J238" s="90"/>
      <c r="K238" s="127"/>
    </row>
    <row r="239" spans="3:11" ht="15.75" customHeight="1">
      <c r="C239" s="122"/>
      <c r="I239" s="90"/>
      <c r="J239" s="90"/>
      <c r="K239" s="127"/>
    </row>
    <row r="240" spans="3:11" ht="15.75" customHeight="1">
      <c r="C240" s="122"/>
      <c r="I240" s="90"/>
      <c r="J240" s="90"/>
      <c r="K240" s="127"/>
    </row>
    <row r="241" spans="3:11" ht="15.75" customHeight="1">
      <c r="C241" s="122"/>
      <c r="I241" s="90"/>
      <c r="J241" s="90"/>
      <c r="K241" s="127"/>
    </row>
    <row r="242" spans="3:11" ht="15.75" customHeight="1">
      <c r="C242" s="122"/>
      <c r="I242" s="90"/>
      <c r="J242" s="90"/>
      <c r="K242" s="127"/>
    </row>
    <row r="243" spans="3:11" ht="15.75" customHeight="1">
      <c r="C243" s="122"/>
      <c r="I243" s="90"/>
      <c r="J243" s="90"/>
      <c r="K243" s="127"/>
    </row>
    <row r="244" spans="3:11" ht="15.75" customHeight="1">
      <c r="C244" s="122"/>
      <c r="I244" s="90"/>
      <c r="J244" s="90"/>
      <c r="K244" s="127"/>
    </row>
    <row r="245" spans="3:11" ht="15.75" customHeight="1">
      <c r="C245" s="122"/>
      <c r="I245" s="90"/>
      <c r="J245" s="90"/>
      <c r="K245" s="127"/>
    </row>
    <row r="246" spans="3:11" ht="15.75" customHeight="1">
      <c r="C246" s="122"/>
      <c r="I246" s="90"/>
      <c r="J246" s="90"/>
      <c r="K246" s="127"/>
    </row>
    <row r="247" spans="3:11" ht="15.75" customHeight="1">
      <c r="C247" s="122"/>
      <c r="I247" s="90"/>
      <c r="J247" s="90"/>
      <c r="K247" s="127"/>
    </row>
    <row r="248" spans="3:11" ht="15.75" customHeight="1">
      <c r="C248" s="122"/>
      <c r="I248" s="90"/>
      <c r="J248" s="90"/>
      <c r="K248" s="127"/>
    </row>
    <row r="249" spans="3:11" ht="15.75" customHeight="1">
      <c r="C249" s="122"/>
      <c r="I249" s="90"/>
      <c r="J249" s="90"/>
      <c r="K249" s="127"/>
    </row>
    <row r="250" spans="3:11" ht="15.75" customHeight="1">
      <c r="C250" s="122"/>
      <c r="I250" s="90"/>
      <c r="J250" s="90"/>
      <c r="K250" s="127"/>
    </row>
    <row r="251" spans="3:11" ht="15.75" customHeight="1">
      <c r="C251" s="122"/>
      <c r="I251" s="90"/>
      <c r="J251" s="90"/>
      <c r="K251" s="127"/>
    </row>
    <row r="252" spans="3:11" ht="15.75" customHeight="1">
      <c r="C252" s="122"/>
      <c r="I252" s="90"/>
      <c r="J252" s="90"/>
      <c r="K252" s="127"/>
    </row>
    <row r="253" spans="3:11" ht="15.75" customHeight="1">
      <c r="C253" s="122"/>
      <c r="I253" s="90"/>
      <c r="J253" s="90"/>
      <c r="K253" s="127"/>
    </row>
    <row r="254" spans="3:11" ht="15.75" customHeight="1">
      <c r="C254" s="122"/>
      <c r="I254" s="90"/>
      <c r="J254" s="90"/>
      <c r="K254" s="127"/>
    </row>
    <row r="255" spans="3:11" ht="15.75" customHeight="1">
      <c r="C255" s="122"/>
      <c r="I255" s="90"/>
      <c r="J255" s="90"/>
      <c r="K255" s="127"/>
    </row>
    <row r="256" spans="3:11" ht="15.75" customHeight="1">
      <c r="C256" s="122"/>
      <c r="I256" s="90"/>
      <c r="J256" s="90"/>
      <c r="K256" s="127"/>
    </row>
    <row r="257" spans="3:11" ht="15.75" customHeight="1">
      <c r="C257" s="122"/>
      <c r="I257" s="90"/>
      <c r="J257" s="90"/>
      <c r="K257" s="127"/>
    </row>
    <row r="258" spans="3:11" ht="15.75" customHeight="1">
      <c r="C258" s="122"/>
      <c r="I258" s="90"/>
      <c r="J258" s="90"/>
      <c r="K258" s="127"/>
    </row>
    <row r="259" spans="3:11" ht="15.75" customHeight="1">
      <c r="C259" s="122"/>
      <c r="I259" s="90"/>
      <c r="J259" s="90"/>
      <c r="K259" s="127"/>
    </row>
    <row r="260" spans="3:11" ht="15.75" customHeight="1">
      <c r="C260" s="122"/>
      <c r="I260" s="90"/>
      <c r="J260" s="90"/>
      <c r="K260" s="127"/>
    </row>
    <row r="261" spans="3:11" ht="15.75" customHeight="1">
      <c r="C261" s="122"/>
      <c r="I261" s="90"/>
      <c r="J261" s="90"/>
      <c r="K261" s="127"/>
    </row>
    <row r="262" spans="3:11" ht="15.75" customHeight="1">
      <c r="C262" s="122"/>
      <c r="I262" s="90"/>
      <c r="J262" s="90"/>
      <c r="K262" s="127"/>
    </row>
    <row r="263" spans="3:11" ht="15.75" customHeight="1">
      <c r="C263" s="122"/>
      <c r="I263" s="90"/>
      <c r="J263" s="90"/>
      <c r="K263" s="127"/>
    </row>
    <row r="264" spans="3:11" ht="15.75" customHeight="1">
      <c r="C264" s="122"/>
      <c r="I264" s="90"/>
      <c r="J264" s="90"/>
      <c r="K264" s="127"/>
    </row>
    <row r="265" spans="3:11" ht="15.75" customHeight="1">
      <c r="C265" s="122"/>
      <c r="I265" s="90"/>
      <c r="J265" s="90"/>
      <c r="K265" s="127"/>
    </row>
    <row r="266" spans="3:11" ht="15.75" customHeight="1">
      <c r="C266" s="122"/>
      <c r="I266" s="90"/>
      <c r="J266" s="90"/>
      <c r="K266" s="127"/>
    </row>
    <row r="267" spans="3:11" ht="15.75" customHeight="1">
      <c r="C267" s="122"/>
      <c r="I267" s="90"/>
      <c r="J267" s="90"/>
      <c r="K267" s="127"/>
    </row>
    <row r="268" spans="3:11" ht="15.75" customHeight="1">
      <c r="C268" s="122"/>
      <c r="I268" s="90"/>
      <c r="J268" s="90"/>
      <c r="K268" s="127"/>
    </row>
    <row r="269" spans="3:11" ht="15.75" customHeight="1">
      <c r="C269" s="122"/>
      <c r="I269" s="90"/>
      <c r="J269" s="90"/>
      <c r="K269" s="127"/>
    </row>
    <row r="270" spans="3:11" ht="15.75" customHeight="1">
      <c r="C270" s="122"/>
      <c r="I270" s="90"/>
      <c r="J270" s="90"/>
      <c r="K270" s="127"/>
    </row>
    <row r="271" spans="3:11" ht="15.75" customHeight="1">
      <c r="C271" s="122"/>
      <c r="I271" s="90"/>
      <c r="J271" s="90"/>
      <c r="K271" s="127"/>
    </row>
    <row r="272" spans="3:11" ht="15.75" customHeight="1">
      <c r="C272" s="122"/>
      <c r="I272" s="90"/>
      <c r="J272" s="90"/>
      <c r="K272" s="127"/>
    </row>
    <row r="273" spans="3:11" ht="15.75" customHeight="1">
      <c r="C273" s="122"/>
      <c r="I273" s="90"/>
      <c r="J273" s="90"/>
      <c r="K273" s="127"/>
    </row>
    <row r="274" spans="3:11" ht="15.75" customHeight="1">
      <c r="C274" s="122"/>
      <c r="I274" s="90"/>
      <c r="J274" s="90"/>
      <c r="K274" s="127"/>
    </row>
    <row r="275" spans="3:11" ht="15.75" customHeight="1">
      <c r="C275" s="122"/>
      <c r="I275" s="90"/>
      <c r="J275" s="90"/>
      <c r="K275" s="127"/>
    </row>
    <row r="276" spans="3:11" ht="15.75" customHeight="1">
      <c r="C276" s="122"/>
      <c r="I276" s="90"/>
      <c r="J276" s="90"/>
      <c r="K276" s="127"/>
    </row>
    <row r="277" spans="3:11" ht="15.75" customHeight="1">
      <c r="C277" s="122"/>
      <c r="I277" s="90"/>
      <c r="J277" s="90"/>
      <c r="K277" s="127"/>
    </row>
    <row r="278" spans="3:11" ht="15.75" customHeight="1">
      <c r="C278" s="122"/>
      <c r="I278" s="90"/>
      <c r="J278" s="90"/>
      <c r="K278" s="127"/>
    </row>
    <row r="279" spans="3:11" ht="15.75" customHeight="1">
      <c r="C279" s="122"/>
      <c r="I279" s="90"/>
      <c r="J279" s="90"/>
      <c r="K279" s="127"/>
    </row>
    <row r="280" spans="3:11" ht="15.75" customHeight="1">
      <c r="C280" s="122"/>
      <c r="I280" s="90"/>
      <c r="J280" s="90"/>
      <c r="K280" s="127"/>
    </row>
    <row r="281" spans="3:11" ht="15.75" customHeight="1">
      <c r="C281" s="122"/>
      <c r="I281" s="90"/>
      <c r="J281" s="90"/>
      <c r="K281" s="127"/>
    </row>
    <row r="282" spans="3:11" ht="15.75" customHeight="1">
      <c r="C282" s="122"/>
      <c r="I282" s="90"/>
      <c r="J282" s="90"/>
      <c r="K282" s="127"/>
    </row>
    <row r="283" spans="3:11" ht="15.75" customHeight="1">
      <c r="C283" s="122"/>
      <c r="I283" s="90"/>
      <c r="J283" s="90"/>
      <c r="K283" s="127"/>
    </row>
    <row r="284" spans="3:11" ht="15.75" customHeight="1">
      <c r="C284" s="122"/>
      <c r="I284" s="90"/>
      <c r="J284" s="90"/>
      <c r="K284" s="127"/>
    </row>
    <row r="285" spans="3:11" ht="15.75" customHeight="1">
      <c r="C285" s="122"/>
      <c r="I285" s="90"/>
      <c r="J285" s="90"/>
      <c r="K285" s="127"/>
    </row>
    <row r="286" spans="3:11" ht="15.75" customHeight="1">
      <c r="C286" s="122"/>
      <c r="I286" s="90"/>
      <c r="J286" s="90"/>
      <c r="K286" s="127"/>
    </row>
    <row r="287" spans="3:11" ht="15.75" customHeight="1">
      <c r="C287" s="122"/>
      <c r="I287" s="90"/>
      <c r="J287" s="90"/>
      <c r="K287" s="127"/>
    </row>
    <row r="288" spans="3:11" ht="15.75" customHeight="1">
      <c r="C288" s="122"/>
      <c r="I288" s="90"/>
      <c r="J288" s="90"/>
      <c r="K288" s="127"/>
    </row>
    <row r="289" spans="3:11" ht="15.75" customHeight="1">
      <c r="C289" s="122"/>
      <c r="I289" s="90"/>
      <c r="J289" s="90"/>
      <c r="K289" s="127"/>
    </row>
    <row r="290" spans="3:11" ht="15.75" customHeight="1">
      <c r="C290" s="122"/>
      <c r="I290" s="90"/>
      <c r="J290" s="90"/>
      <c r="K290" s="127"/>
    </row>
    <row r="291" spans="3:11" ht="15.75" customHeight="1">
      <c r="C291" s="122"/>
      <c r="I291" s="90"/>
      <c r="J291" s="90"/>
      <c r="K291" s="127"/>
    </row>
    <row r="292" spans="3:11" ht="15.75" customHeight="1">
      <c r="C292" s="122"/>
      <c r="I292" s="90"/>
      <c r="J292" s="90"/>
      <c r="K292" s="127"/>
    </row>
    <row r="293" spans="3:11" ht="15.75" customHeight="1">
      <c r="C293" s="122"/>
      <c r="I293" s="90"/>
      <c r="J293" s="90"/>
      <c r="K293" s="127"/>
    </row>
    <row r="294" spans="3:11" ht="15.75" customHeight="1">
      <c r="C294" s="122"/>
      <c r="I294" s="90"/>
      <c r="J294" s="90"/>
      <c r="K294" s="127"/>
    </row>
    <row r="295" spans="3:11" ht="15.75" customHeight="1">
      <c r="C295" s="122"/>
      <c r="I295" s="90"/>
      <c r="J295" s="90"/>
      <c r="K295" s="127"/>
    </row>
    <row r="296" spans="3:11" ht="15.75" customHeight="1">
      <c r="C296" s="122"/>
      <c r="I296" s="90"/>
      <c r="J296" s="90"/>
      <c r="K296" s="127"/>
    </row>
    <row r="297" spans="3:11" ht="15.75" customHeight="1">
      <c r="C297" s="122"/>
      <c r="I297" s="90"/>
      <c r="J297" s="90"/>
      <c r="K297" s="127"/>
    </row>
    <row r="298" spans="3:11" ht="15.75" customHeight="1">
      <c r="C298" s="122"/>
      <c r="I298" s="90"/>
      <c r="J298" s="90"/>
      <c r="K298" s="127"/>
    </row>
    <row r="299" spans="3:11" ht="15.75" customHeight="1">
      <c r="C299" s="122"/>
      <c r="I299" s="90"/>
      <c r="J299" s="90"/>
      <c r="K299" s="127"/>
    </row>
    <row r="300" spans="3:11" ht="15.75" customHeight="1">
      <c r="C300" s="122"/>
      <c r="I300" s="90"/>
      <c r="J300" s="90"/>
      <c r="K300" s="127"/>
    </row>
    <row r="301" spans="3:11" ht="15.75" customHeight="1">
      <c r="C301" s="122"/>
      <c r="I301" s="90"/>
      <c r="J301" s="90"/>
      <c r="K301" s="127"/>
    </row>
    <row r="302" spans="3:11" ht="15.75" customHeight="1">
      <c r="C302" s="122"/>
      <c r="I302" s="90"/>
      <c r="J302" s="90"/>
      <c r="K302" s="127"/>
    </row>
    <row r="303" spans="3:11" ht="15.75" customHeight="1">
      <c r="C303" s="122"/>
      <c r="I303" s="90"/>
      <c r="J303" s="90"/>
      <c r="K303" s="127"/>
    </row>
    <row r="304" spans="3:11" ht="15.75" customHeight="1">
      <c r="C304" s="122"/>
      <c r="I304" s="90"/>
      <c r="J304" s="90"/>
      <c r="K304" s="127"/>
    </row>
    <row r="305" spans="3:11" ht="15.75" customHeight="1">
      <c r="C305" s="122"/>
      <c r="I305" s="90"/>
      <c r="J305" s="90"/>
      <c r="K305" s="127"/>
    </row>
    <row r="306" spans="3:11" ht="15.75" customHeight="1">
      <c r="C306" s="122"/>
      <c r="I306" s="90"/>
      <c r="J306" s="90"/>
      <c r="K306" s="127"/>
    </row>
    <row r="307" spans="3:11" ht="15.75" customHeight="1">
      <c r="C307" s="122"/>
      <c r="I307" s="90"/>
      <c r="J307" s="90"/>
      <c r="K307" s="127"/>
    </row>
    <row r="308" spans="3:11" ht="15.75" customHeight="1">
      <c r="C308" s="122"/>
      <c r="I308" s="90"/>
      <c r="J308" s="90"/>
      <c r="K308" s="127"/>
    </row>
    <row r="309" spans="3:11" ht="15.75" customHeight="1">
      <c r="C309" s="122"/>
      <c r="I309" s="90"/>
      <c r="J309" s="90"/>
      <c r="K309" s="127"/>
    </row>
    <row r="310" spans="3:11" ht="15.75" customHeight="1">
      <c r="C310" s="122"/>
      <c r="I310" s="90"/>
      <c r="J310" s="90"/>
      <c r="K310" s="127"/>
    </row>
    <row r="311" spans="3:11" ht="15.75" customHeight="1">
      <c r="C311" s="122"/>
      <c r="I311" s="90"/>
      <c r="J311" s="90"/>
      <c r="K311" s="127"/>
    </row>
    <row r="312" spans="3:11" ht="15.75" customHeight="1">
      <c r="C312" s="122"/>
      <c r="I312" s="90"/>
      <c r="J312" s="90"/>
      <c r="K312" s="127"/>
    </row>
    <row r="313" spans="3:11" ht="15.75" customHeight="1">
      <c r="C313" s="122"/>
      <c r="I313" s="90"/>
      <c r="J313" s="90"/>
      <c r="K313" s="127"/>
    </row>
    <row r="314" spans="3:11" ht="15.75" customHeight="1">
      <c r="C314" s="122"/>
      <c r="I314" s="90"/>
      <c r="J314" s="90"/>
      <c r="K314" s="127"/>
    </row>
    <row r="315" spans="3:11" ht="15.75" customHeight="1">
      <c r="C315" s="122"/>
      <c r="I315" s="90"/>
      <c r="J315" s="90"/>
      <c r="K315" s="127"/>
    </row>
    <row r="316" spans="3:11" ht="15.75" customHeight="1">
      <c r="C316" s="122"/>
      <c r="I316" s="90"/>
      <c r="J316" s="90"/>
      <c r="K316" s="127"/>
    </row>
    <row r="317" spans="3:11" ht="15.75" customHeight="1">
      <c r="C317" s="122"/>
      <c r="I317" s="90"/>
      <c r="J317" s="90"/>
      <c r="K317" s="127"/>
    </row>
    <row r="318" spans="3:11" ht="15.75" customHeight="1">
      <c r="C318" s="122"/>
      <c r="I318" s="90"/>
      <c r="J318" s="90"/>
      <c r="K318" s="127"/>
    </row>
    <row r="319" spans="3:11" ht="15.75" customHeight="1">
      <c r="C319" s="122"/>
      <c r="I319" s="90"/>
      <c r="J319" s="90"/>
      <c r="K319" s="127"/>
    </row>
    <row r="320" spans="3:11" ht="15.75" customHeight="1">
      <c r="C320" s="122"/>
      <c r="I320" s="90"/>
      <c r="J320" s="90"/>
      <c r="K320" s="127"/>
    </row>
    <row r="321" spans="3:11" ht="15.75" customHeight="1">
      <c r="C321" s="122"/>
      <c r="I321" s="90"/>
      <c r="J321" s="90"/>
      <c r="K321" s="127"/>
    </row>
    <row r="322" spans="3:11" ht="15.75" customHeight="1">
      <c r="C322" s="122"/>
      <c r="I322" s="90"/>
      <c r="J322" s="90"/>
      <c r="K322" s="127"/>
    </row>
    <row r="323" spans="3:11" ht="15.75" customHeight="1">
      <c r="C323" s="122"/>
      <c r="I323" s="90"/>
      <c r="J323" s="90"/>
      <c r="K323" s="127"/>
    </row>
    <row r="324" spans="3:11" ht="15.75" customHeight="1">
      <c r="C324" s="122"/>
      <c r="I324" s="90"/>
      <c r="J324" s="90"/>
      <c r="K324" s="127"/>
    </row>
    <row r="325" spans="3:11" ht="15.75" customHeight="1">
      <c r="C325" s="122"/>
      <c r="I325" s="90"/>
      <c r="J325" s="90"/>
      <c r="K325" s="127"/>
    </row>
    <row r="326" spans="3:11" ht="15.75" customHeight="1">
      <c r="C326" s="122"/>
      <c r="I326" s="90"/>
      <c r="J326" s="90"/>
      <c r="K326" s="127"/>
    </row>
    <row r="327" spans="3:11" ht="15.75" customHeight="1">
      <c r="C327" s="122"/>
      <c r="I327" s="90"/>
      <c r="J327" s="90"/>
      <c r="K327" s="127"/>
    </row>
    <row r="328" spans="3:11" ht="15.75" customHeight="1">
      <c r="C328" s="122"/>
      <c r="I328" s="90"/>
      <c r="J328" s="90"/>
      <c r="K328" s="127"/>
    </row>
    <row r="329" spans="3:11" ht="15.75" customHeight="1">
      <c r="C329" s="122"/>
      <c r="I329" s="90"/>
      <c r="J329" s="90"/>
      <c r="K329" s="127"/>
    </row>
    <row r="330" spans="3:11" ht="15.75" customHeight="1">
      <c r="C330" s="122"/>
      <c r="I330" s="90"/>
      <c r="J330" s="90"/>
      <c r="K330" s="127"/>
    </row>
    <row r="331" spans="3:11" ht="15.75" customHeight="1">
      <c r="C331" s="122"/>
      <c r="I331" s="90"/>
      <c r="J331" s="90"/>
      <c r="K331" s="127"/>
    </row>
    <row r="332" spans="3:11" ht="15.75" customHeight="1">
      <c r="C332" s="122"/>
      <c r="I332" s="90"/>
      <c r="J332" s="90"/>
      <c r="K332" s="127"/>
    </row>
    <row r="333" spans="3:11" ht="15.75" customHeight="1">
      <c r="C333" s="122"/>
      <c r="I333" s="90"/>
      <c r="J333" s="90"/>
      <c r="K333" s="127"/>
    </row>
    <row r="334" spans="3:11" ht="15.75" customHeight="1">
      <c r="C334" s="122"/>
      <c r="I334" s="90"/>
      <c r="J334" s="90"/>
      <c r="K334" s="127"/>
    </row>
    <row r="335" spans="3:11" ht="15.75" customHeight="1">
      <c r="C335" s="122"/>
      <c r="I335" s="90"/>
      <c r="J335" s="90"/>
      <c r="K335" s="127"/>
    </row>
    <row r="336" spans="3:11" ht="15.75" customHeight="1">
      <c r="C336" s="122"/>
      <c r="I336" s="90"/>
      <c r="J336" s="90"/>
      <c r="K336" s="127"/>
    </row>
    <row r="337" spans="3:11" ht="15.75" customHeight="1">
      <c r="C337" s="122"/>
      <c r="I337" s="90"/>
      <c r="J337" s="90"/>
      <c r="K337" s="127"/>
    </row>
    <row r="338" spans="3:11" ht="15.75" customHeight="1">
      <c r="C338" s="122"/>
      <c r="I338" s="90"/>
      <c r="J338" s="90"/>
      <c r="K338" s="127"/>
    </row>
    <row r="339" spans="3:11" ht="15.75" customHeight="1">
      <c r="C339" s="122"/>
      <c r="I339" s="90"/>
      <c r="J339" s="90"/>
      <c r="K339" s="127"/>
    </row>
    <row r="340" spans="3:11" ht="15.75" customHeight="1">
      <c r="C340" s="122"/>
      <c r="I340" s="90"/>
      <c r="J340" s="90"/>
      <c r="K340" s="127"/>
    </row>
    <row r="341" spans="3:11" ht="15.75" customHeight="1">
      <c r="C341" s="122"/>
      <c r="I341" s="90"/>
      <c r="J341" s="90"/>
      <c r="K341" s="127"/>
    </row>
    <row r="342" spans="3:11" ht="15.75" customHeight="1">
      <c r="C342" s="122"/>
      <c r="I342" s="90"/>
      <c r="J342" s="90"/>
      <c r="K342" s="127"/>
    </row>
    <row r="343" spans="3:11" ht="15.75" customHeight="1">
      <c r="C343" s="122"/>
      <c r="I343" s="90"/>
      <c r="J343" s="90"/>
      <c r="K343" s="127"/>
    </row>
    <row r="344" spans="3:11" ht="15.75" customHeight="1">
      <c r="C344" s="122"/>
      <c r="I344" s="90"/>
      <c r="J344" s="90"/>
      <c r="K344" s="127"/>
    </row>
    <row r="345" spans="3:11" ht="15.75" customHeight="1">
      <c r="C345" s="122"/>
      <c r="I345" s="90"/>
      <c r="J345" s="90"/>
      <c r="K345" s="127"/>
    </row>
    <row r="346" spans="3:11" ht="15.75" customHeight="1">
      <c r="C346" s="122"/>
      <c r="I346" s="90"/>
      <c r="J346" s="90"/>
      <c r="K346" s="127"/>
    </row>
    <row r="347" spans="3:11" ht="15.75" customHeight="1">
      <c r="C347" s="122"/>
      <c r="I347" s="90"/>
      <c r="J347" s="90"/>
      <c r="K347" s="127"/>
    </row>
    <row r="348" spans="3:11" ht="15.75" customHeight="1">
      <c r="C348" s="122"/>
      <c r="I348" s="90"/>
      <c r="J348" s="90"/>
      <c r="K348" s="127"/>
    </row>
    <row r="349" spans="3:11" ht="15.75" customHeight="1">
      <c r="C349" s="122"/>
      <c r="I349" s="90"/>
      <c r="J349" s="90"/>
      <c r="K349" s="127"/>
    </row>
    <row r="350" spans="3:11" ht="15.75" customHeight="1">
      <c r="C350" s="122"/>
      <c r="I350" s="90"/>
      <c r="J350" s="90"/>
      <c r="K350" s="127"/>
    </row>
    <row r="351" spans="3:11" ht="15.75" customHeight="1">
      <c r="C351" s="122"/>
      <c r="I351" s="90"/>
      <c r="J351" s="90"/>
      <c r="K351" s="127"/>
    </row>
    <row r="352" spans="3:11" ht="15.75" customHeight="1">
      <c r="C352" s="122"/>
      <c r="I352" s="90"/>
      <c r="J352" s="90"/>
      <c r="K352" s="127"/>
    </row>
    <row r="353" spans="3:11" ht="15.75" customHeight="1">
      <c r="C353" s="122"/>
      <c r="I353" s="90"/>
      <c r="J353" s="90"/>
      <c r="K353" s="127"/>
    </row>
    <row r="354" spans="3:11" ht="15.75" customHeight="1">
      <c r="C354" s="122"/>
      <c r="I354" s="90"/>
      <c r="J354" s="90"/>
      <c r="K354" s="127"/>
    </row>
    <row r="355" spans="3:11" ht="15.75" customHeight="1">
      <c r="C355" s="122"/>
      <c r="I355" s="90"/>
      <c r="J355" s="90"/>
      <c r="K355" s="127"/>
    </row>
    <row r="356" spans="3:11" ht="15.75" customHeight="1">
      <c r="C356" s="122"/>
      <c r="I356" s="90"/>
      <c r="J356" s="90"/>
      <c r="K356" s="127"/>
    </row>
    <row r="357" spans="3:11" ht="15.75" customHeight="1">
      <c r="C357" s="122"/>
      <c r="I357" s="90"/>
      <c r="J357" s="90"/>
      <c r="K357" s="127"/>
    </row>
    <row r="358" spans="3:11" ht="15.75" customHeight="1">
      <c r="C358" s="122"/>
      <c r="I358" s="90"/>
      <c r="J358" s="90"/>
      <c r="K358" s="127"/>
    </row>
    <row r="359" spans="3:11" ht="15.75" customHeight="1">
      <c r="C359" s="122"/>
      <c r="I359" s="90"/>
      <c r="J359" s="90"/>
      <c r="K359" s="127"/>
    </row>
    <row r="360" spans="3:11" ht="15.75" customHeight="1">
      <c r="C360" s="122"/>
      <c r="I360" s="90"/>
      <c r="J360" s="90"/>
      <c r="K360" s="127"/>
    </row>
    <row r="361" spans="3:11" ht="15.75" customHeight="1">
      <c r="C361" s="122"/>
      <c r="I361" s="90"/>
      <c r="J361" s="90"/>
      <c r="K361" s="127"/>
    </row>
    <row r="362" spans="3:11" ht="15.75" customHeight="1">
      <c r="C362" s="122"/>
      <c r="I362" s="90"/>
      <c r="J362" s="90"/>
      <c r="K362" s="127"/>
    </row>
    <row r="363" spans="3:11" ht="15.75" customHeight="1">
      <c r="C363" s="122"/>
      <c r="I363" s="90"/>
      <c r="J363" s="90"/>
      <c r="K363" s="127"/>
    </row>
    <row r="364" spans="3:11" ht="15.75" customHeight="1">
      <c r="C364" s="122"/>
      <c r="I364" s="90"/>
      <c r="J364" s="90"/>
      <c r="K364" s="127"/>
    </row>
    <row r="365" spans="3:11" ht="15.75" customHeight="1">
      <c r="C365" s="122"/>
      <c r="I365" s="90"/>
      <c r="J365" s="90"/>
      <c r="K365" s="127"/>
    </row>
    <row r="366" spans="3:11" ht="15.75" customHeight="1">
      <c r="C366" s="122"/>
      <c r="I366" s="90"/>
      <c r="J366" s="90"/>
      <c r="K366" s="127"/>
    </row>
    <row r="367" spans="3:11" ht="15.75" customHeight="1">
      <c r="C367" s="122"/>
      <c r="I367" s="90"/>
      <c r="J367" s="90"/>
      <c r="K367" s="127"/>
    </row>
    <row r="368" spans="3:11" ht="15.75" customHeight="1">
      <c r="C368" s="122"/>
      <c r="I368" s="90"/>
      <c r="J368" s="90"/>
      <c r="K368" s="127"/>
    </row>
    <row r="369" spans="3:11" ht="15.75" customHeight="1">
      <c r="C369" s="122"/>
      <c r="I369" s="90"/>
      <c r="J369" s="90"/>
      <c r="K369" s="127"/>
    </row>
    <row r="370" spans="3:11" ht="15.75" customHeight="1">
      <c r="C370" s="122"/>
      <c r="I370" s="90"/>
      <c r="J370" s="90"/>
      <c r="K370" s="127"/>
    </row>
    <row r="371" spans="3:11" ht="15.75" customHeight="1">
      <c r="C371" s="122"/>
      <c r="I371" s="90"/>
      <c r="J371" s="90"/>
      <c r="K371" s="127"/>
    </row>
    <row r="372" spans="3:11" ht="15.75" customHeight="1">
      <c r="C372" s="122"/>
      <c r="I372" s="90"/>
      <c r="J372" s="90"/>
      <c r="K372" s="127"/>
    </row>
    <row r="373" spans="3:11" ht="15.75" customHeight="1">
      <c r="C373" s="122"/>
      <c r="I373" s="90"/>
      <c r="J373" s="90"/>
      <c r="K373" s="127"/>
    </row>
    <row r="374" spans="3:11" ht="15.75" customHeight="1">
      <c r="C374" s="122"/>
      <c r="I374" s="90"/>
      <c r="J374" s="90"/>
      <c r="K374" s="127"/>
    </row>
    <row r="375" spans="3:11" ht="15.75" customHeight="1">
      <c r="C375" s="122"/>
      <c r="I375" s="90"/>
      <c r="J375" s="90"/>
      <c r="K375" s="127"/>
    </row>
    <row r="376" spans="3:11" ht="15.75" customHeight="1">
      <c r="C376" s="122"/>
      <c r="I376" s="90"/>
      <c r="J376" s="90"/>
      <c r="K376" s="127"/>
    </row>
    <row r="377" spans="3:11" ht="15.75" customHeight="1">
      <c r="C377" s="122"/>
      <c r="I377" s="90"/>
      <c r="J377" s="90"/>
      <c r="K377" s="127"/>
    </row>
    <row r="378" spans="3:11" ht="15.75" customHeight="1">
      <c r="C378" s="122"/>
      <c r="I378" s="90"/>
      <c r="J378" s="90"/>
      <c r="K378" s="127"/>
    </row>
    <row r="379" spans="3:11" ht="15.75" customHeight="1">
      <c r="C379" s="122"/>
      <c r="I379" s="90"/>
      <c r="J379" s="90"/>
      <c r="K379" s="127"/>
    </row>
    <row r="380" spans="3:11" ht="15.75" customHeight="1">
      <c r="C380" s="122"/>
      <c r="I380" s="90"/>
      <c r="J380" s="90"/>
      <c r="K380" s="127"/>
    </row>
    <row r="381" spans="3:11" ht="15.75" customHeight="1">
      <c r="C381" s="122"/>
      <c r="I381" s="90"/>
      <c r="J381" s="90"/>
      <c r="K381" s="127"/>
    </row>
    <row r="382" spans="3:11" ht="15.75" customHeight="1">
      <c r="C382" s="122"/>
      <c r="I382" s="90"/>
      <c r="J382" s="90"/>
      <c r="K382" s="127"/>
    </row>
    <row r="383" spans="3:11" ht="15.75" customHeight="1">
      <c r="C383" s="122"/>
      <c r="I383" s="90"/>
      <c r="J383" s="90"/>
      <c r="K383" s="127"/>
    </row>
    <row r="384" spans="3:11" ht="15.75" customHeight="1">
      <c r="C384" s="122"/>
      <c r="I384" s="90"/>
      <c r="J384" s="90"/>
      <c r="K384" s="127"/>
    </row>
    <row r="385" spans="3:11" ht="15.75" customHeight="1">
      <c r="C385" s="122"/>
      <c r="I385" s="90"/>
      <c r="J385" s="90"/>
      <c r="K385" s="127"/>
    </row>
    <row r="386" spans="3:11" ht="15.75" customHeight="1">
      <c r="C386" s="122"/>
      <c r="I386" s="90"/>
      <c r="J386" s="90"/>
      <c r="K386" s="127"/>
    </row>
    <row r="387" spans="3:11" ht="15.75" customHeight="1">
      <c r="C387" s="122"/>
      <c r="I387" s="90"/>
      <c r="J387" s="90"/>
      <c r="K387" s="127"/>
    </row>
    <row r="388" spans="3:11" ht="15.75" customHeight="1">
      <c r="C388" s="122"/>
      <c r="I388" s="90"/>
      <c r="J388" s="90"/>
      <c r="K388" s="127"/>
    </row>
    <row r="389" spans="3:11" ht="15.75" customHeight="1">
      <c r="C389" s="122"/>
      <c r="I389" s="90"/>
      <c r="J389" s="90"/>
      <c r="K389" s="127"/>
    </row>
    <row r="390" spans="3:11" ht="15.75" customHeight="1">
      <c r="C390" s="122"/>
      <c r="I390" s="90"/>
      <c r="J390" s="90"/>
      <c r="K390" s="127"/>
    </row>
    <row r="391" spans="3:11" ht="15.75" customHeight="1">
      <c r="C391" s="122"/>
      <c r="I391" s="90"/>
      <c r="J391" s="90"/>
      <c r="K391" s="127"/>
    </row>
    <row r="392" spans="3:11" ht="15.75" customHeight="1">
      <c r="C392" s="122"/>
      <c r="I392" s="90"/>
      <c r="J392" s="90"/>
      <c r="K392" s="127"/>
    </row>
    <row r="393" spans="3:11" ht="15.75" customHeight="1">
      <c r="C393" s="122"/>
      <c r="I393" s="90"/>
      <c r="J393" s="90"/>
      <c r="K393" s="127"/>
    </row>
    <row r="394" spans="3:11" ht="15.75" customHeight="1">
      <c r="C394" s="122"/>
      <c r="I394" s="90"/>
      <c r="J394" s="90"/>
      <c r="K394" s="127"/>
    </row>
    <row r="395" spans="3:11" ht="15.75" customHeight="1">
      <c r="C395" s="122"/>
      <c r="I395" s="90"/>
      <c r="J395" s="90"/>
      <c r="K395" s="127"/>
    </row>
    <row r="396" spans="3:11" ht="15.75" customHeight="1">
      <c r="C396" s="122"/>
      <c r="I396" s="90"/>
      <c r="J396" s="90"/>
      <c r="K396" s="127"/>
    </row>
    <row r="397" spans="3:11" ht="15.75" customHeight="1">
      <c r="C397" s="122"/>
      <c r="I397" s="90"/>
      <c r="J397" s="90"/>
      <c r="K397" s="127"/>
    </row>
    <row r="398" spans="3:11" ht="15.75" customHeight="1">
      <c r="C398" s="122"/>
      <c r="I398" s="90"/>
      <c r="J398" s="90"/>
      <c r="K398" s="127"/>
    </row>
    <row r="399" spans="3:11" ht="15.75" customHeight="1">
      <c r="C399" s="122"/>
      <c r="I399" s="90"/>
      <c r="J399" s="90"/>
      <c r="K399" s="127"/>
    </row>
    <row r="400" spans="3:11" ht="15.75" customHeight="1">
      <c r="C400" s="122"/>
      <c r="I400" s="90"/>
      <c r="J400" s="90"/>
      <c r="K400" s="127"/>
    </row>
    <row r="401" spans="3:11" ht="15.75" customHeight="1">
      <c r="C401" s="122"/>
      <c r="I401" s="90"/>
      <c r="J401" s="90"/>
      <c r="K401" s="127"/>
    </row>
    <row r="402" spans="3:11" ht="15.75" customHeight="1">
      <c r="C402" s="122"/>
      <c r="I402" s="90"/>
      <c r="J402" s="90"/>
      <c r="K402" s="127"/>
    </row>
    <row r="403" spans="3:11" ht="15.75" customHeight="1">
      <c r="C403" s="122"/>
      <c r="I403" s="90"/>
      <c r="J403" s="90"/>
      <c r="K403" s="127"/>
    </row>
    <row r="404" spans="3:11" ht="15.75" customHeight="1">
      <c r="C404" s="122"/>
      <c r="I404" s="90"/>
      <c r="J404" s="90"/>
      <c r="K404" s="127"/>
    </row>
    <row r="405" spans="3:11" ht="15.75" customHeight="1">
      <c r="C405" s="122"/>
      <c r="I405" s="90"/>
      <c r="J405" s="90"/>
      <c r="K405" s="127"/>
    </row>
    <row r="406" spans="3:11" ht="15.75" customHeight="1">
      <c r="C406" s="122"/>
      <c r="I406" s="90"/>
      <c r="J406" s="90"/>
      <c r="K406" s="127"/>
    </row>
    <row r="407" spans="3:11" ht="15.75" customHeight="1">
      <c r="C407" s="122"/>
      <c r="I407" s="90"/>
      <c r="J407" s="90"/>
      <c r="K407" s="127"/>
    </row>
    <row r="408" spans="3:11" ht="15.75" customHeight="1">
      <c r="C408" s="122"/>
      <c r="I408" s="90"/>
      <c r="J408" s="90"/>
      <c r="K408" s="127"/>
    </row>
    <row r="409" spans="3:11" ht="15.75" customHeight="1">
      <c r="C409" s="122"/>
      <c r="I409" s="90"/>
      <c r="J409" s="90"/>
      <c r="K409" s="127"/>
    </row>
    <row r="410" spans="3:11" ht="15.75" customHeight="1">
      <c r="C410" s="122"/>
      <c r="I410" s="90"/>
      <c r="J410" s="90"/>
      <c r="K410" s="127"/>
    </row>
    <row r="411" spans="3:11" ht="15.75" customHeight="1">
      <c r="C411" s="122"/>
      <c r="I411" s="90"/>
      <c r="J411" s="90"/>
      <c r="K411" s="127"/>
    </row>
    <row r="412" spans="3:11" ht="15.75" customHeight="1">
      <c r="C412" s="122"/>
      <c r="I412" s="90"/>
      <c r="J412" s="90"/>
      <c r="K412" s="127"/>
    </row>
    <row r="413" spans="3:11" ht="15.75" customHeight="1">
      <c r="C413" s="122"/>
      <c r="I413" s="90"/>
      <c r="J413" s="90"/>
      <c r="K413" s="127"/>
    </row>
    <row r="414" spans="3:11" ht="15.75" customHeight="1">
      <c r="C414" s="122"/>
      <c r="I414" s="90"/>
      <c r="J414" s="90"/>
      <c r="K414" s="127"/>
    </row>
    <row r="415" spans="3:11" ht="15.75" customHeight="1">
      <c r="C415" s="122"/>
      <c r="I415" s="90"/>
      <c r="J415" s="90"/>
      <c r="K415" s="127"/>
    </row>
    <row r="416" spans="3:11" ht="15.75" customHeight="1">
      <c r="C416" s="122"/>
      <c r="I416" s="90"/>
      <c r="J416" s="90"/>
      <c r="K416" s="127"/>
    </row>
    <row r="417" spans="3:11" ht="15.75" customHeight="1">
      <c r="C417" s="122"/>
      <c r="I417" s="90"/>
      <c r="J417" s="90"/>
      <c r="K417" s="127"/>
    </row>
    <row r="418" spans="3:11" ht="15.75" customHeight="1">
      <c r="C418" s="122"/>
      <c r="I418" s="90"/>
      <c r="J418" s="90"/>
      <c r="K418" s="127"/>
    </row>
    <row r="419" spans="3:11" ht="15.75" customHeight="1">
      <c r="C419" s="122"/>
      <c r="I419" s="90"/>
      <c r="J419" s="90"/>
      <c r="K419" s="127"/>
    </row>
    <row r="420" spans="3:11" ht="15.75" customHeight="1">
      <c r="C420" s="122"/>
      <c r="I420" s="90"/>
      <c r="J420" s="90"/>
      <c r="K420" s="127"/>
    </row>
    <row r="421" spans="3:11" ht="15.75" customHeight="1">
      <c r="C421" s="122"/>
      <c r="I421" s="90"/>
      <c r="J421" s="90"/>
      <c r="K421" s="127"/>
    </row>
    <row r="422" spans="3:11" ht="15.75" customHeight="1">
      <c r="C422" s="122"/>
      <c r="I422" s="90"/>
      <c r="J422" s="90"/>
      <c r="K422" s="127"/>
    </row>
    <row r="423" spans="3:11" ht="15.75" customHeight="1">
      <c r="C423" s="122"/>
      <c r="I423" s="90"/>
      <c r="J423" s="90"/>
      <c r="K423" s="127"/>
    </row>
    <row r="424" spans="3:11" ht="15.75" customHeight="1">
      <c r="C424" s="122"/>
      <c r="I424" s="90"/>
      <c r="J424" s="90"/>
      <c r="K424" s="127"/>
    </row>
    <row r="425" spans="3:11" ht="15.75" customHeight="1">
      <c r="C425" s="122"/>
      <c r="I425" s="90"/>
      <c r="J425" s="90"/>
      <c r="K425" s="127"/>
    </row>
    <row r="426" spans="3:11" ht="15.75" customHeight="1">
      <c r="C426" s="122"/>
      <c r="I426" s="90"/>
      <c r="J426" s="90"/>
      <c r="K426" s="127"/>
    </row>
    <row r="427" spans="3:11" ht="15.75" customHeight="1">
      <c r="C427" s="122"/>
      <c r="I427" s="90"/>
      <c r="J427" s="90"/>
      <c r="K427" s="127"/>
    </row>
    <row r="428" spans="3:11" ht="15.75" customHeight="1">
      <c r="C428" s="122"/>
      <c r="I428" s="90"/>
      <c r="J428" s="90"/>
      <c r="K428" s="127"/>
    </row>
    <row r="429" spans="3:11" ht="15.75" customHeight="1">
      <c r="C429" s="122"/>
      <c r="I429" s="90"/>
      <c r="J429" s="90"/>
      <c r="K429" s="127"/>
    </row>
    <row r="430" spans="3:11" ht="15.75" customHeight="1">
      <c r="C430" s="122"/>
      <c r="I430" s="90"/>
      <c r="J430" s="90"/>
      <c r="K430" s="127"/>
    </row>
    <row r="431" spans="3:11" ht="15.75" customHeight="1">
      <c r="C431" s="122"/>
      <c r="I431" s="90"/>
      <c r="J431" s="90"/>
      <c r="K431" s="127"/>
    </row>
    <row r="432" spans="3:11" ht="15.75" customHeight="1">
      <c r="C432" s="122"/>
      <c r="I432" s="90"/>
      <c r="J432" s="90"/>
      <c r="K432" s="127"/>
    </row>
    <row r="433" spans="3:11" ht="15.75" customHeight="1">
      <c r="C433" s="122"/>
      <c r="I433" s="90"/>
      <c r="J433" s="90"/>
      <c r="K433" s="127"/>
    </row>
    <row r="434" spans="3:11" ht="15.75" customHeight="1">
      <c r="C434" s="122"/>
      <c r="I434" s="90"/>
      <c r="J434" s="90"/>
      <c r="K434" s="127"/>
    </row>
    <row r="435" spans="3:11" ht="15.75" customHeight="1">
      <c r="C435" s="122"/>
      <c r="I435" s="90"/>
      <c r="J435" s="90"/>
      <c r="K435" s="127"/>
    </row>
    <row r="436" spans="3:11" ht="15.75" customHeight="1">
      <c r="C436" s="122"/>
      <c r="I436" s="90"/>
      <c r="J436" s="90"/>
      <c r="K436" s="127"/>
    </row>
    <row r="437" spans="3:11" ht="15.75" customHeight="1">
      <c r="C437" s="122"/>
      <c r="I437" s="90"/>
      <c r="J437" s="90"/>
      <c r="K437" s="127"/>
    </row>
    <row r="438" spans="3:11" ht="15.75" customHeight="1">
      <c r="C438" s="122"/>
      <c r="I438" s="90"/>
      <c r="J438" s="90"/>
      <c r="K438" s="127"/>
    </row>
    <row r="439" spans="3:11" ht="15.75" customHeight="1">
      <c r="C439" s="122"/>
      <c r="I439" s="90"/>
      <c r="J439" s="90"/>
      <c r="K439" s="127"/>
    </row>
    <row r="440" spans="3:11" ht="15.75" customHeight="1">
      <c r="C440" s="122"/>
      <c r="I440" s="90"/>
      <c r="J440" s="90"/>
      <c r="K440" s="127"/>
    </row>
    <row r="441" spans="3:11" ht="15.75" customHeight="1">
      <c r="C441" s="122"/>
      <c r="I441" s="90"/>
      <c r="J441" s="90"/>
      <c r="K441" s="127"/>
    </row>
    <row r="442" spans="3:11" ht="15.75" customHeight="1">
      <c r="C442" s="122"/>
      <c r="I442" s="90"/>
      <c r="J442" s="90"/>
      <c r="K442" s="127"/>
    </row>
    <row r="443" spans="3:11" ht="15.75" customHeight="1">
      <c r="C443" s="122"/>
      <c r="I443" s="90"/>
      <c r="J443" s="90"/>
      <c r="K443" s="127"/>
    </row>
    <row r="444" spans="3:11" ht="15.75" customHeight="1">
      <c r="C444" s="122"/>
      <c r="I444" s="90"/>
      <c r="J444" s="90"/>
      <c r="K444" s="127"/>
    </row>
    <row r="445" spans="3:11" ht="15.75" customHeight="1">
      <c r="C445" s="122"/>
      <c r="I445" s="90"/>
      <c r="J445" s="90"/>
      <c r="K445" s="127"/>
    </row>
    <row r="446" spans="3:11" ht="15.75" customHeight="1">
      <c r="C446" s="122"/>
      <c r="I446" s="90"/>
      <c r="J446" s="90"/>
      <c r="K446" s="127"/>
    </row>
    <row r="447" spans="3:11" ht="15.75" customHeight="1">
      <c r="C447" s="122"/>
      <c r="I447" s="90"/>
      <c r="J447" s="90"/>
      <c r="K447" s="127"/>
    </row>
    <row r="448" spans="3:11" ht="15.75" customHeight="1">
      <c r="C448" s="122"/>
      <c r="I448" s="90"/>
      <c r="J448" s="90"/>
      <c r="K448" s="127"/>
    </row>
    <row r="449" spans="3:11" ht="15.75" customHeight="1">
      <c r="C449" s="122"/>
      <c r="I449" s="90"/>
      <c r="J449" s="90"/>
      <c r="K449" s="127"/>
    </row>
    <row r="450" spans="3:11" ht="15.75" customHeight="1">
      <c r="C450" s="122"/>
      <c r="I450" s="90"/>
      <c r="J450" s="90"/>
      <c r="K450" s="127"/>
    </row>
    <row r="451" spans="3:11" ht="15.75" customHeight="1">
      <c r="C451" s="122"/>
      <c r="I451" s="90"/>
      <c r="J451" s="90"/>
      <c r="K451" s="127"/>
    </row>
    <row r="452" spans="3:11" ht="15.75" customHeight="1">
      <c r="C452" s="122"/>
      <c r="I452" s="90"/>
      <c r="J452" s="90"/>
      <c r="K452" s="127"/>
    </row>
    <row r="453" spans="3:11" ht="15.75" customHeight="1">
      <c r="C453" s="122"/>
      <c r="I453" s="90"/>
      <c r="J453" s="90"/>
      <c r="K453" s="127"/>
    </row>
    <row r="454" spans="3:11" ht="15.75" customHeight="1">
      <c r="C454" s="122"/>
      <c r="I454" s="90"/>
      <c r="J454" s="90"/>
      <c r="K454" s="127"/>
    </row>
    <row r="455" spans="3:11" ht="15.75" customHeight="1">
      <c r="C455" s="122"/>
      <c r="I455" s="90"/>
      <c r="J455" s="90"/>
      <c r="K455" s="127"/>
    </row>
    <row r="456" spans="3:11" ht="15.75" customHeight="1">
      <c r="C456" s="122"/>
      <c r="I456" s="90"/>
      <c r="J456" s="90"/>
      <c r="K456" s="127"/>
    </row>
    <row r="457" spans="3:11" ht="15.75" customHeight="1">
      <c r="C457" s="122"/>
      <c r="I457" s="90"/>
      <c r="J457" s="90"/>
      <c r="K457" s="127"/>
    </row>
    <row r="458" spans="3:11" ht="15.75" customHeight="1">
      <c r="C458" s="122"/>
      <c r="I458" s="90"/>
      <c r="J458" s="90"/>
      <c r="K458" s="127"/>
    </row>
    <row r="459" spans="3:11" ht="15.75" customHeight="1">
      <c r="C459" s="122"/>
      <c r="I459" s="90"/>
      <c r="J459" s="90"/>
      <c r="K459" s="127"/>
    </row>
    <row r="460" spans="3:11" ht="15.75" customHeight="1">
      <c r="C460" s="122"/>
      <c r="I460" s="90"/>
      <c r="J460" s="90"/>
      <c r="K460" s="127"/>
    </row>
    <row r="461" spans="3:11" ht="15.75" customHeight="1">
      <c r="C461" s="122"/>
      <c r="I461" s="90"/>
      <c r="J461" s="90"/>
      <c r="K461" s="127"/>
    </row>
    <row r="462" spans="3:11" ht="15.75" customHeight="1">
      <c r="C462" s="122"/>
      <c r="I462" s="90"/>
      <c r="J462" s="90"/>
      <c r="K462" s="127"/>
    </row>
    <row r="463" spans="3:11" ht="15.75" customHeight="1">
      <c r="C463" s="122"/>
      <c r="I463" s="90"/>
      <c r="J463" s="90"/>
      <c r="K463" s="127"/>
    </row>
    <row r="464" spans="3:11" ht="15.75" customHeight="1">
      <c r="C464" s="122"/>
      <c r="I464" s="90"/>
      <c r="J464" s="90"/>
      <c r="K464" s="127"/>
    </row>
    <row r="465" spans="3:11" ht="15.75" customHeight="1">
      <c r="C465" s="122"/>
      <c r="I465" s="90"/>
      <c r="J465" s="90"/>
      <c r="K465" s="127"/>
    </row>
    <row r="466" spans="3:11" ht="15.75" customHeight="1">
      <c r="C466" s="122"/>
      <c r="I466" s="90"/>
      <c r="J466" s="90"/>
      <c r="K466" s="127"/>
    </row>
    <row r="467" spans="3:11" ht="15.75" customHeight="1">
      <c r="C467" s="122"/>
      <c r="I467" s="90"/>
      <c r="J467" s="90"/>
      <c r="K467" s="127"/>
    </row>
    <row r="468" spans="3:11" ht="15.75" customHeight="1">
      <c r="C468" s="122"/>
      <c r="I468" s="90"/>
      <c r="J468" s="90"/>
      <c r="K468" s="127"/>
    </row>
    <row r="469" spans="3:11" ht="15.75" customHeight="1">
      <c r="C469" s="122"/>
      <c r="I469" s="90"/>
      <c r="J469" s="90"/>
      <c r="K469" s="127"/>
    </row>
    <row r="470" spans="3:11" ht="15.75" customHeight="1">
      <c r="C470" s="122"/>
      <c r="I470" s="90"/>
      <c r="J470" s="90"/>
      <c r="K470" s="127"/>
    </row>
    <row r="471" spans="3:11" ht="15.75" customHeight="1">
      <c r="C471" s="122"/>
      <c r="I471" s="90"/>
      <c r="J471" s="90"/>
      <c r="K471" s="127"/>
    </row>
    <row r="472" spans="3:11" ht="15.75" customHeight="1">
      <c r="C472" s="122"/>
      <c r="I472" s="90"/>
      <c r="J472" s="90"/>
      <c r="K472" s="127"/>
    </row>
    <row r="473" spans="3:11" ht="15.75" customHeight="1">
      <c r="C473" s="122"/>
      <c r="I473" s="90"/>
      <c r="J473" s="90"/>
      <c r="K473" s="127"/>
    </row>
    <row r="474" spans="3:11" ht="15.75" customHeight="1">
      <c r="C474" s="122"/>
      <c r="I474" s="90"/>
      <c r="J474" s="90"/>
      <c r="K474" s="127"/>
    </row>
    <row r="475" spans="3:11" ht="15.75" customHeight="1">
      <c r="C475" s="122"/>
      <c r="I475" s="90"/>
      <c r="J475" s="90"/>
      <c r="K475" s="127"/>
    </row>
    <row r="476" spans="3:11" ht="15.75" customHeight="1">
      <c r="C476" s="122"/>
      <c r="I476" s="90"/>
      <c r="J476" s="90"/>
      <c r="K476" s="127"/>
    </row>
    <row r="477" spans="3:11" ht="15.75" customHeight="1">
      <c r="C477" s="122"/>
      <c r="I477" s="90"/>
      <c r="J477" s="90"/>
      <c r="K477" s="127"/>
    </row>
    <row r="478" spans="3:11" ht="15.75" customHeight="1">
      <c r="C478" s="122"/>
      <c r="I478" s="90"/>
      <c r="J478" s="90"/>
      <c r="K478" s="127"/>
    </row>
    <row r="479" spans="3:11" ht="15.75" customHeight="1">
      <c r="C479" s="122"/>
      <c r="I479" s="90"/>
      <c r="J479" s="90"/>
      <c r="K479" s="127"/>
    </row>
    <row r="480" spans="3:11" ht="15.75" customHeight="1">
      <c r="C480" s="122"/>
      <c r="I480" s="90"/>
      <c r="J480" s="90"/>
      <c r="K480" s="127"/>
    </row>
    <row r="481" spans="3:11" ht="15.75" customHeight="1">
      <c r="C481" s="122"/>
      <c r="I481" s="90"/>
      <c r="J481" s="90"/>
      <c r="K481" s="127"/>
    </row>
    <row r="482" spans="3:11" ht="15.75" customHeight="1">
      <c r="C482" s="122"/>
      <c r="I482" s="90"/>
      <c r="J482" s="90"/>
      <c r="K482" s="127"/>
    </row>
    <row r="483" spans="3:11" ht="15.75" customHeight="1">
      <c r="C483" s="122"/>
      <c r="I483" s="90"/>
      <c r="J483" s="90"/>
      <c r="K483" s="127"/>
    </row>
    <row r="484" spans="3:11" ht="15.75" customHeight="1">
      <c r="C484" s="122"/>
      <c r="I484" s="90"/>
      <c r="J484" s="90"/>
      <c r="K484" s="127"/>
    </row>
    <row r="485" spans="3:11" ht="15.75" customHeight="1">
      <c r="C485" s="122"/>
      <c r="I485" s="90"/>
      <c r="J485" s="90"/>
      <c r="K485" s="127"/>
    </row>
    <row r="486" spans="3:11" ht="15.75" customHeight="1">
      <c r="C486" s="122"/>
      <c r="I486" s="90"/>
      <c r="J486" s="90"/>
      <c r="K486" s="127"/>
    </row>
    <row r="487" spans="3:11" ht="15.75" customHeight="1">
      <c r="C487" s="122"/>
      <c r="I487" s="90"/>
      <c r="J487" s="90"/>
      <c r="K487" s="127"/>
    </row>
    <row r="488" spans="3:11" ht="15.75" customHeight="1">
      <c r="C488" s="122"/>
      <c r="I488" s="90"/>
      <c r="J488" s="90"/>
      <c r="K488" s="127"/>
    </row>
    <row r="489" spans="3:11" ht="15.75" customHeight="1">
      <c r="C489" s="122"/>
      <c r="I489" s="90"/>
      <c r="J489" s="90"/>
      <c r="K489" s="127"/>
    </row>
    <row r="490" spans="3:11" ht="15.75" customHeight="1">
      <c r="C490" s="122"/>
      <c r="I490" s="90"/>
      <c r="J490" s="90"/>
      <c r="K490" s="127"/>
    </row>
    <row r="491" spans="3:11" ht="15.75" customHeight="1">
      <c r="C491" s="122"/>
      <c r="I491" s="90"/>
      <c r="J491" s="90"/>
      <c r="K491" s="127"/>
    </row>
    <row r="492" spans="3:11" ht="15.75" customHeight="1">
      <c r="C492" s="122"/>
      <c r="I492" s="90"/>
      <c r="J492" s="90"/>
      <c r="K492" s="127"/>
    </row>
    <row r="493" spans="3:11" ht="15.75" customHeight="1">
      <c r="C493" s="122"/>
      <c r="I493" s="90"/>
      <c r="J493" s="90"/>
      <c r="K493" s="127"/>
    </row>
    <row r="494" spans="3:11" ht="15.75" customHeight="1">
      <c r="C494" s="122"/>
      <c r="I494" s="90"/>
      <c r="J494" s="90"/>
      <c r="K494" s="127"/>
    </row>
    <row r="495" spans="3:11" ht="15.75" customHeight="1">
      <c r="C495" s="122"/>
      <c r="I495" s="90"/>
      <c r="J495" s="90"/>
      <c r="K495" s="127"/>
    </row>
    <row r="496" spans="3:11" ht="15.75" customHeight="1">
      <c r="C496" s="122"/>
      <c r="I496" s="90"/>
      <c r="J496" s="90"/>
      <c r="K496" s="127"/>
    </row>
    <row r="497" spans="3:11" ht="15.75" customHeight="1">
      <c r="C497" s="122"/>
      <c r="I497" s="90"/>
      <c r="J497" s="90"/>
      <c r="K497" s="127"/>
    </row>
    <row r="498" spans="3:11" ht="15.75" customHeight="1">
      <c r="C498" s="122"/>
      <c r="I498" s="90"/>
      <c r="J498" s="90"/>
      <c r="K498" s="127"/>
    </row>
    <row r="499" spans="3:11" ht="15.75" customHeight="1">
      <c r="C499" s="122"/>
      <c r="I499" s="90"/>
      <c r="J499" s="90"/>
      <c r="K499" s="127"/>
    </row>
    <row r="500" spans="3:11" ht="15.75" customHeight="1">
      <c r="C500" s="122"/>
      <c r="I500" s="90"/>
      <c r="J500" s="90"/>
      <c r="K500" s="127"/>
    </row>
    <row r="501" spans="3:11" ht="15.75" customHeight="1">
      <c r="C501" s="122"/>
      <c r="I501" s="90"/>
      <c r="J501" s="90"/>
      <c r="K501" s="127"/>
    </row>
    <row r="502" spans="3:11" ht="15.75" customHeight="1">
      <c r="C502" s="122"/>
      <c r="I502" s="90"/>
      <c r="J502" s="90"/>
      <c r="K502" s="127"/>
    </row>
    <row r="503" spans="3:11" ht="15.75" customHeight="1">
      <c r="C503" s="122"/>
      <c r="I503" s="90"/>
      <c r="J503" s="90"/>
      <c r="K503" s="127"/>
    </row>
    <row r="504" spans="3:11" ht="15.75" customHeight="1">
      <c r="C504" s="122"/>
      <c r="I504" s="90"/>
      <c r="J504" s="90"/>
      <c r="K504" s="127"/>
    </row>
    <row r="505" spans="3:11" ht="15.75" customHeight="1">
      <c r="C505" s="122"/>
      <c r="I505" s="90"/>
      <c r="J505" s="90"/>
      <c r="K505" s="127"/>
    </row>
    <row r="506" spans="3:11" ht="15.75" customHeight="1">
      <c r="C506" s="122"/>
      <c r="I506" s="90"/>
      <c r="J506" s="90"/>
      <c r="K506" s="127"/>
    </row>
    <row r="507" spans="3:11" ht="15.75" customHeight="1">
      <c r="C507" s="122"/>
      <c r="I507" s="90"/>
      <c r="J507" s="90"/>
      <c r="K507" s="127"/>
    </row>
    <row r="508" spans="3:11" ht="15.75" customHeight="1">
      <c r="C508" s="122"/>
      <c r="I508" s="90"/>
      <c r="J508" s="90"/>
      <c r="K508" s="127"/>
    </row>
    <row r="509" spans="3:11" ht="15.75" customHeight="1">
      <c r="C509" s="122"/>
      <c r="I509" s="90"/>
      <c r="J509" s="90"/>
      <c r="K509" s="127"/>
    </row>
    <row r="510" spans="3:11" ht="15.75" customHeight="1">
      <c r="C510" s="122"/>
      <c r="I510" s="90"/>
      <c r="J510" s="90"/>
      <c r="K510" s="127"/>
    </row>
    <row r="511" spans="3:11" ht="15.75" customHeight="1">
      <c r="C511" s="122"/>
      <c r="I511" s="90"/>
      <c r="J511" s="90"/>
      <c r="K511" s="127"/>
    </row>
    <row r="512" spans="3:11" ht="15.75" customHeight="1">
      <c r="C512" s="122"/>
      <c r="I512" s="90"/>
      <c r="J512" s="90"/>
      <c r="K512" s="127"/>
    </row>
    <row r="513" spans="3:11" ht="15.75" customHeight="1">
      <c r="C513" s="122"/>
      <c r="I513" s="90"/>
      <c r="J513" s="90"/>
      <c r="K513" s="127"/>
    </row>
    <row r="514" spans="3:11" ht="15.75" customHeight="1">
      <c r="C514" s="122"/>
      <c r="I514" s="90"/>
      <c r="J514" s="90"/>
      <c r="K514" s="127"/>
    </row>
    <row r="515" spans="3:11" ht="15.75" customHeight="1">
      <c r="C515" s="122"/>
      <c r="I515" s="90"/>
      <c r="J515" s="90"/>
      <c r="K515" s="127"/>
    </row>
    <row r="516" spans="3:11" ht="15.75" customHeight="1">
      <c r="C516" s="122"/>
      <c r="I516" s="90"/>
      <c r="J516" s="90"/>
      <c r="K516" s="127"/>
    </row>
    <row r="517" spans="3:11" ht="15.75" customHeight="1">
      <c r="C517" s="122"/>
      <c r="I517" s="90"/>
      <c r="J517" s="90"/>
      <c r="K517" s="127"/>
    </row>
    <row r="518" spans="3:11" ht="15.75" customHeight="1">
      <c r="C518" s="122"/>
      <c r="I518" s="90"/>
      <c r="J518" s="90"/>
      <c r="K518" s="127"/>
    </row>
    <row r="519" spans="3:11" ht="15.75" customHeight="1">
      <c r="C519" s="122"/>
      <c r="I519" s="90"/>
      <c r="J519" s="90"/>
      <c r="K519" s="127"/>
    </row>
    <row r="520" spans="3:11" ht="15.75" customHeight="1">
      <c r="C520" s="122"/>
      <c r="I520" s="90"/>
      <c r="J520" s="90"/>
      <c r="K520" s="127"/>
    </row>
    <row r="521" spans="3:11" ht="15.75" customHeight="1">
      <c r="C521" s="122"/>
      <c r="I521" s="90"/>
      <c r="J521" s="90"/>
      <c r="K521" s="127"/>
    </row>
    <row r="522" spans="3:11" ht="15.75" customHeight="1">
      <c r="C522" s="122"/>
      <c r="I522" s="90"/>
      <c r="J522" s="90"/>
      <c r="K522" s="127"/>
    </row>
    <row r="523" spans="3:11" ht="15.75" customHeight="1">
      <c r="C523" s="122"/>
      <c r="I523" s="90"/>
      <c r="J523" s="90"/>
      <c r="K523" s="127"/>
    </row>
    <row r="524" spans="3:11" ht="15.75" customHeight="1">
      <c r="C524" s="122"/>
      <c r="I524" s="90"/>
      <c r="J524" s="90"/>
      <c r="K524" s="127"/>
    </row>
    <row r="525" spans="3:11" ht="15.75" customHeight="1">
      <c r="C525" s="122"/>
      <c r="I525" s="90"/>
      <c r="J525" s="90"/>
      <c r="K525" s="127"/>
    </row>
    <row r="526" spans="3:11" ht="15.75" customHeight="1">
      <c r="C526" s="122"/>
      <c r="I526" s="90"/>
      <c r="J526" s="90"/>
      <c r="K526" s="127"/>
    </row>
    <row r="527" spans="3:11" ht="15.75" customHeight="1">
      <c r="C527" s="122"/>
      <c r="I527" s="90"/>
      <c r="J527" s="90"/>
      <c r="K527" s="127"/>
    </row>
    <row r="528" spans="3:11" ht="15.75" customHeight="1">
      <c r="C528" s="122"/>
      <c r="I528" s="90"/>
      <c r="J528" s="90"/>
      <c r="K528" s="127"/>
    </row>
    <row r="529" spans="3:11" ht="15.75" customHeight="1">
      <c r="C529" s="122"/>
      <c r="I529" s="90"/>
      <c r="J529" s="90"/>
      <c r="K529" s="127"/>
    </row>
    <row r="530" spans="3:11" ht="15.75" customHeight="1">
      <c r="C530" s="122"/>
      <c r="I530" s="90"/>
      <c r="J530" s="90"/>
      <c r="K530" s="127"/>
    </row>
    <row r="531" spans="3:11" ht="15.75" customHeight="1">
      <c r="C531" s="122"/>
      <c r="I531" s="90"/>
      <c r="J531" s="90"/>
      <c r="K531" s="127"/>
    </row>
    <row r="532" spans="3:11" ht="15.75" customHeight="1">
      <c r="C532" s="122"/>
      <c r="I532" s="90"/>
      <c r="J532" s="90"/>
      <c r="K532" s="127"/>
    </row>
    <row r="533" spans="3:11" ht="15.75" customHeight="1">
      <c r="C533" s="122"/>
      <c r="I533" s="90"/>
      <c r="J533" s="90"/>
      <c r="K533" s="127"/>
    </row>
    <row r="534" spans="3:11" ht="15.75" customHeight="1">
      <c r="C534" s="122"/>
      <c r="I534" s="90"/>
      <c r="J534" s="90"/>
      <c r="K534" s="127"/>
    </row>
    <row r="535" spans="3:11" ht="15.75" customHeight="1">
      <c r="C535" s="122"/>
      <c r="I535" s="90"/>
      <c r="J535" s="90"/>
      <c r="K535" s="127"/>
    </row>
    <row r="536" spans="3:11" ht="15.75" customHeight="1">
      <c r="C536" s="122"/>
      <c r="I536" s="90"/>
      <c r="J536" s="90"/>
      <c r="K536" s="127"/>
    </row>
    <row r="537" spans="3:11" ht="15.75" customHeight="1">
      <c r="C537" s="122"/>
      <c r="I537" s="90"/>
      <c r="J537" s="90"/>
      <c r="K537" s="127"/>
    </row>
    <row r="538" spans="3:11" ht="15.75" customHeight="1">
      <c r="C538" s="122"/>
      <c r="I538" s="90"/>
      <c r="J538" s="90"/>
      <c r="K538" s="127"/>
    </row>
    <row r="539" spans="3:11" ht="15.75" customHeight="1">
      <c r="C539" s="122"/>
      <c r="I539" s="90"/>
      <c r="J539" s="90"/>
      <c r="K539" s="127"/>
    </row>
    <row r="540" spans="3:11" ht="15.75" customHeight="1">
      <c r="C540" s="122"/>
      <c r="I540" s="90"/>
      <c r="J540" s="90"/>
      <c r="K540" s="127"/>
    </row>
    <row r="541" spans="3:11" ht="15.75" customHeight="1">
      <c r="C541" s="122"/>
      <c r="I541" s="90"/>
      <c r="J541" s="90"/>
      <c r="K541" s="127"/>
    </row>
    <row r="542" spans="3:11" ht="15.75" customHeight="1">
      <c r="C542" s="122"/>
      <c r="I542" s="90"/>
      <c r="J542" s="90"/>
      <c r="K542" s="127"/>
    </row>
    <row r="543" spans="3:11" ht="15.75" customHeight="1">
      <c r="C543" s="122"/>
      <c r="I543" s="90"/>
      <c r="J543" s="90"/>
      <c r="K543" s="127"/>
    </row>
    <row r="544" spans="3:11" ht="15.75" customHeight="1">
      <c r="C544" s="122"/>
      <c r="I544" s="90"/>
      <c r="J544" s="90"/>
      <c r="K544" s="127"/>
    </row>
    <row r="545" spans="3:11" ht="15.75" customHeight="1">
      <c r="C545" s="122"/>
      <c r="I545" s="90"/>
      <c r="J545" s="90"/>
      <c r="K545" s="127"/>
    </row>
    <row r="546" spans="3:11" ht="15.75" customHeight="1">
      <c r="C546" s="122"/>
      <c r="I546" s="90"/>
      <c r="J546" s="90"/>
      <c r="K546" s="127"/>
    </row>
    <row r="547" spans="3:11" ht="15.75" customHeight="1">
      <c r="C547" s="122"/>
      <c r="I547" s="90"/>
      <c r="J547" s="90"/>
      <c r="K547" s="127"/>
    </row>
    <row r="548" spans="3:11" ht="15.75" customHeight="1">
      <c r="C548" s="122"/>
      <c r="I548" s="90"/>
      <c r="J548" s="90"/>
      <c r="K548" s="127"/>
    </row>
    <row r="549" spans="3:11" ht="15.75" customHeight="1">
      <c r="C549" s="122"/>
      <c r="I549" s="90"/>
      <c r="J549" s="90"/>
      <c r="K549" s="127"/>
    </row>
    <row r="550" spans="3:11" ht="15.75" customHeight="1">
      <c r="C550" s="122"/>
      <c r="I550" s="90"/>
      <c r="J550" s="90"/>
      <c r="K550" s="127"/>
    </row>
    <row r="551" spans="3:11" ht="15.75" customHeight="1">
      <c r="C551" s="122"/>
      <c r="I551" s="90"/>
      <c r="J551" s="90"/>
      <c r="K551" s="127"/>
    </row>
    <row r="552" spans="3:11" ht="15.75" customHeight="1">
      <c r="C552" s="122"/>
      <c r="I552" s="90"/>
      <c r="J552" s="90"/>
      <c r="K552" s="127"/>
    </row>
    <row r="553" spans="3:11" ht="15.75" customHeight="1">
      <c r="C553" s="122"/>
      <c r="I553" s="90"/>
      <c r="J553" s="90"/>
      <c r="K553" s="127"/>
    </row>
    <row r="554" spans="3:11" ht="15.75" customHeight="1">
      <c r="C554" s="122"/>
      <c r="I554" s="90"/>
      <c r="J554" s="90"/>
      <c r="K554" s="127"/>
    </row>
    <row r="555" spans="3:11" ht="15.75" customHeight="1">
      <c r="C555" s="122"/>
      <c r="I555" s="90"/>
      <c r="J555" s="90"/>
      <c r="K555" s="127"/>
    </row>
    <row r="556" spans="3:11" ht="15.75" customHeight="1">
      <c r="C556" s="122"/>
      <c r="I556" s="90"/>
      <c r="J556" s="90"/>
      <c r="K556" s="127"/>
    </row>
    <row r="557" spans="3:11" ht="15.75" customHeight="1">
      <c r="C557" s="122"/>
      <c r="I557" s="90"/>
      <c r="J557" s="90"/>
      <c r="K557" s="127"/>
    </row>
    <row r="558" spans="3:11" ht="15.75" customHeight="1">
      <c r="C558" s="122"/>
      <c r="I558" s="90"/>
      <c r="J558" s="90"/>
      <c r="K558" s="127"/>
    </row>
    <row r="559" spans="3:11" ht="15.75" customHeight="1">
      <c r="C559" s="122"/>
      <c r="I559" s="90"/>
      <c r="J559" s="90"/>
      <c r="K559" s="127"/>
    </row>
    <row r="560" spans="3:11" ht="15.75" customHeight="1">
      <c r="C560" s="122"/>
      <c r="I560" s="90"/>
      <c r="J560" s="90"/>
      <c r="K560" s="127"/>
    </row>
    <row r="561" spans="3:11" ht="15.75" customHeight="1">
      <c r="C561" s="122"/>
      <c r="I561" s="90"/>
      <c r="J561" s="90"/>
      <c r="K561" s="127"/>
    </row>
    <row r="562" spans="3:11" ht="15.75" customHeight="1">
      <c r="C562" s="122"/>
      <c r="I562" s="90"/>
      <c r="J562" s="90"/>
      <c r="K562" s="127"/>
    </row>
    <row r="563" spans="3:11" ht="15.75" customHeight="1">
      <c r="C563" s="122"/>
      <c r="I563" s="90"/>
      <c r="J563" s="90"/>
      <c r="K563" s="127"/>
    </row>
    <row r="564" spans="3:11" ht="15.75" customHeight="1">
      <c r="C564" s="122"/>
      <c r="I564" s="90"/>
      <c r="J564" s="90"/>
      <c r="K564" s="127"/>
    </row>
    <row r="565" spans="3:11" ht="15.75" customHeight="1">
      <c r="C565" s="122"/>
      <c r="I565" s="90"/>
      <c r="J565" s="90"/>
      <c r="K565" s="127"/>
    </row>
    <row r="566" spans="3:11" ht="15.75" customHeight="1">
      <c r="C566" s="122"/>
      <c r="I566" s="90"/>
      <c r="J566" s="90"/>
      <c r="K566" s="127"/>
    </row>
    <row r="567" spans="3:11" ht="15.75" customHeight="1">
      <c r="C567" s="122"/>
      <c r="I567" s="90"/>
      <c r="J567" s="90"/>
      <c r="K567" s="127"/>
    </row>
    <row r="568" spans="3:11" ht="15.75" customHeight="1">
      <c r="C568" s="122"/>
      <c r="I568" s="90"/>
      <c r="J568" s="90"/>
      <c r="K568" s="127"/>
    </row>
    <row r="569" spans="3:11" ht="15.75" customHeight="1">
      <c r="C569" s="122"/>
      <c r="I569" s="90"/>
      <c r="J569" s="90"/>
      <c r="K569" s="127"/>
    </row>
    <row r="570" spans="3:11" ht="15.75" customHeight="1">
      <c r="C570" s="122"/>
      <c r="I570" s="90"/>
      <c r="J570" s="90"/>
      <c r="K570" s="127"/>
    </row>
    <row r="571" spans="3:11" ht="15.75" customHeight="1">
      <c r="C571" s="122"/>
      <c r="I571" s="90"/>
      <c r="J571" s="90"/>
      <c r="K571" s="127"/>
    </row>
    <row r="572" spans="3:11" ht="15.75" customHeight="1">
      <c r="C572" s="122"/>
      <c r="I572" s="90"/>
      <c r="J572" s="90"/>
      <c r="K572" s="127"/>
    </row>
    <row r="573" spans="3:11" ht="15.75" customHeight="1">
      <c r="C573" s="122"/>
      <c r="I573" s="90"/>
      <c r="J573" s="90"/>
      <c r="K573" s="127"/>
    </row>
    <row r="574" spans="3:11" ht="15.75" customHeight="1">
      <c r="C574" s="122"/>
      <c r="I574" s="90"/>
      <c r="J574" s="90"/>
      <c r="K574" s="127"/>
    </row>
    <row r="575" spans="3:11" ht="15.75" customHeight="1">
      <c r="C575" s="122"/>
      <c r="I575" s="90"/>
      <c r="J575" s="90"/>
      <c r="K575" s="127"/>
    </row>
    <row r="576" spans="3:11" ht="15.75" customHeight="1">
      <c r="C576" s="122"/>
      <c r="I576" s="90"/>
      <c r="J576" s="90"/>
      <c r="K576" s="127"/>
    </row>
    <row r="577" spans="3:11" ht="15.75" customHeight="1">
      <c r="C577" s="122"/>
      <c r="I577" s="90"/>
      <c r="J577" s="90"/>
      <c r="K577" s="127"/>
    </row>
    <row r="578" spans="3:11" ht="15.75" customHeight="1">
      <c r="C578" s="122"/>
      <c r="I578" s="90"/>
      <c r="J578" s="90"/>
      <c r="K578" s="127"/>
    </row>
    <row r="579" spans="3:11" ht="15.75" customHeight="1">
      <c r="C579" s="122"/>
      <c r="I579" s="90"/>
      <c r="J579" s="90"/>
      <c r="K579" s="127"/>
    </row>
    <row r="580" spans="3:11" ht="15.75" customHeight="1">
      <c r="C580" s="122"/>
      <c r="I580" s="90"/>
      <c r="J580" s="90"/>
      <c r="K580" s="127"/>
    </row>
    <row r="581" spans="3:11" ht="15.75" customHeight="1">
      <c r="C581" s="122"/>
      <c r="I581" s="90"/>
      <c r="J581" s="90"/>
      <c r="K581" s="127"/>
    </row>
    <row r="582" spans="3:11" ht="15.75" customHeight="1">
      <c r="C582" s="122"/>
      <c r="I582" s="90"/>
      <c r="J582" s="90"/>
      <c r="K582" s="127"/>
    </row>
    <row r="583" spans="3:11" ht="15.75" customHeight="1">
      <c r="C583" s="122"/>
      <c r="I583" s="90"/>
      <c r="J583" s="90"/>
      <c r="K583" s="127"/>
    </row>
    <row r="584" spans="3:11" ht="15.75" customHeight="1">
      <c r="C584" s="122"/>
      <c r="I584" s="90"/>
      <c r="J584" s="90"/>
      <c r="K584" s="127"/>
    </row>
    <row r="585" spans="3:11" ht="15.75" customHeight="1">
      <c r="C585" s="122"/>
      <c r="I585" s="90"/>
      <c r="J585" s="90"/>
      <c r="K585" s="127"/>
    </row>
    <row r="586" spans="3:11" ht="15.75" customHeight="1">
      <c r="C586" s="122"/>
      <c r="I586" s="90"/>
      <c r="J586" s="90"/>
      <c r="K586" s="127"/>
    </row>
    <row r="587" spans="3:11" ht="15.75" customHeight="1">
      <c r="C587" s="122"/>
      <c r="I587" s="90"/>
      <c r="J587" s="90"/>
      <c r="K587" s="127"/>
    </row>
    <row r="588" spans="3:11" ht="15.75" customHeight="1">
      <c r="C588" s="122"/>
      <c r="I588" s="90"/>
      <c r="J588" s="90"/>
      <c r="K588" s="127"/>
    </row>
    <row r="589" spans="3:11" ht="15.75" customHeight="1">
      <c r="C589" s="122"/>
      <c r="I589" s="90"/>
      <c r="J589" s="90"/>
      <c r="K589" s="127"/>
    </row>
    <row r="590" spans="3:11" ht="15.75" customHeight="1">
      <c r="C590" s="122"/>
      <c r="I590" s="90"/>
      <c r="J590" s="90"/>
      <c r="K590" s="127"/>
    </row>
    <row r="591" spans="3:11" ht="15.75" customHeight="1">
      <c r="C591" s="122"/>
      <c r="I591" s="90"/>
      <c r="J591" s="90"/>
      <c r="K591" s="127"/>
    </row>
    <row r="592" spans="3:11" ht="15.75" customHeight="1">
      <c r="C592" s="122"/>
      <c r="I592" s="90"/>
      <c r="J592" s="90"/>
      <c r="K592" s="127"/>
    </row>
    <row r="593" spans="3:11" ht="15.75" customHeight="1">
      <c r="C593" s="122"/>
      <c r="I593" s="90"/>
      <c r="J593" s="90"/>
      <c r="K593" s="127"/>
    </row>
    <row r="594" spans="3:11" ht="15.75" customHeight="1">
      <c r="C594" s="122"/>
      <c r="I594" s="90"/>
      <c r="J594" s="90"/>
      <c r="K594" s="127"/>
    </row>
    <row r="595" spans="3:11" ht="15.75" customHeight="1">
      <c r="C595" s="122"/>
      <c r="I595" s="90"/>
      <c r="J595" s="90"/>
      <c r="K595" s="127"/>
    </row>
    <row r="596" spans="3:11" ht="15.75" customHeight="1">
      <c r="C596" s="122"/>
      <c r="I596" s="90"/>
      <c r="J596" s="90"/>
      <c r="K596" s="127"/>
    </row>
    <row r="597" spans="3:11" ht="15.75" customHeight="1">
      <c r="C597" s="122"/>
      <c r="I597" s="90"/>
      <c r="J597" s="90"/>
      <c r="K597" s="127"/>
    </row>
    <row r="598" spans="3:11" ht="15.75" customHeight="1">
      <c r="C598" s="122"/>
      <c r="I598" s="90"/>
      <c r="J598" s="90"/>
      <c r="K598" s="127"/>
    </row>
    <row r="599" spans="3:11" ht="15.75" customHeight="1">
      <c r="C599" s="122"/>
      <c r="I599" s="90"/>
      <c r="J599" s="90"/>
      <c r="K599" s="127"/>
    </row>
    <row r="600" spans="3:11" ht="15.75" customHeight="1">
      <c r="C600" s="122"/>
      <c r="I600" s="90"/>
      <c r="J600" s="90"/>
      <c r="K600" s="127"/>
    </row>
    <row r="601" spans="3:11" ht="15.75" customHeight="1">
      <c r="C601" s="122"/>
      <c r="I601" s="90"/>
      <c r="J601" s="90"/>
      <c r="K601" s="127"/>
    </row>
    <row r="602" spans="3:11" ht="15.75" customHeight="1">
      <c r="C602" s="122"/>
      <c r="I602" s="90"/>
      <c r="J602" s="90"/>
      <c r="K602" s="127"/>
    </row>
    <row r="603" spans="3:11" ht="15.75" customHeight="1">
      <c r="C603" s="122"/>
      <c r="I603" s="90"/>
      <c r="J603" s="90"/>
      <c r="K603" s="127"/>
    </row>
    <row r="604" spans="3:11" ht="15.75" customHeight="1">
      <c r="C604" s="122"/>
      <c r="I604" s="90"/>
      <c r="J604" s="90"/>
      <c r="K604" s="127"/>
    </row>
    <row r="605" spans="3:11" ht="15.75" customHeight="1">
      <c r="C605" s="122"/>
      <c r="I605" s="90"/>
      <c r="J605" s="90"/>
      <c r="K605" s="127"/>
    </row>
    <row r="606" spans="3:11" ht="15.75" customHeight="1">
      <c r="C606" s="122"/>
      <c r="I606" s="90"/>
      <c r="J606" s="90"/>
      <c r="K606" s="127"/>
    </row>
    <row r="607" spans="3:11" ht="15.75" customHeight="1">
      <c r="C607" s="122"/>
      <c r="I607" s="90"/>
      <c r="J607" s="90"/>
      <c r="K607" s="127"/>
    </row>
    <row r="608" spans="3:11" ht="15.75" customHeight="1">
      <c r="C608" s="122"/>
      <c r="I608" s="90"/>
      <c r="J608" s="90"/>
      <c r="K608" s="127"/>
    </row>
    <row r="609" spans="3:11" ht="15.75" customHeight="1">
      <c r="C609" s="122"/>
      <c r="I609" s="90"/>
      <c r="J609" s="90"/>
      <c r="K609" s="127"/>
    </row>
    <row r="610" spans="3:11" ht="15.75" customHeight="1">
      <c r="C610" s="122"/>
      <c r="I610" s="90"/>
      <c r="J610" s="90"/>
      <c r="K610" s="127"/>
    </row>
    <row r="611" spans="3:11" ht="15.75" customHeight="1">
      <c r="C611" s="122"/>
      <c r="I611" s="90"/>
      <c r="J611" s="90"/>
      <c r="K611" s="127"/>
    </row>
    <row r="612" spans="3:11" ht="15.75" customHeight="1">
      <c r="C612" s="122"/>
      <c r="I612" s="90"/>
      <c r="J612" s="90"/>
      <c r="K612" s="127"/>
    </row>
    <row r="613" spans="3:11" ht="15.75" customHeight="1">
      <c r="C613" s="122"/>
      <c r="I613" s="90"/>
      <c r="J613" s="90"/>
      <c r="K613" s="127"/>
    </row>
    <row r="614" spans="3:11" ht="15.75" customHeight="1">
      <c r="C614" s="122"/>
      <c r="I614" s="90"/>
      <c r="J614" s="90"/>
      <c r="K614" s="127"/>
    </row>
    <row r="615" spans="3:11" ht="15.75" customHeight="1">
      <c r="C615" s="122"/>
      <c r="I615" s="90"/>
      <c r="J615" s="90"/>
      <c r="K615" s="127"/>
    </row>
    <row r="616" spans="3:11" ht="15.75" customHeight="1">
      <c r="C616" s="122"/>
      <c r="I616" s="90"/>
      <c r="J616" s="90"/>
      <c r="K616" s="127"/>
    </row>
    <row r="617" spans="3:11" ht="15.75" customHeight="1">
      <c r="C617" s="122"/>
      <c r="I617" s="90"/>
      <c r="J617" s="90"/>
      <c r="K617" s="127"/>
    </row>
    <row r="618" spans="3:11" ht="15.75" customHeight="1">
      <c r="C618" s="122"/>
      <c r="I618" s="90"/>
      <c r="J618" s="90"/>
      <c r="K618" s="127"/>
    </row>
    <row r="619" spans="3:11" ht="15.75" customHeight="1">
      <c r="C619" s="122"/>
      <c r="I619" s="90"/>
      <c r="J619" s="90"/>
      <c r="K619" s="127"/>
    </row>
    <row r="620" spans="3:11" ht="15.75" customHeight="1">
      <c r="C620" s="122"/>
      <c r="I620" s="90"/>
      <c r="J620" s="90"/>
      <c r="K620" s="127"/>
    </row>
    <row r="621" spans="3:11" ht="15.75" customHeight="1">
      <c r="C621" s="122"/>
      <c r="I621" s="90"/>
      <c r="J621" s="90"/>
      <c r="K621" s="127"/>
    </row>
    <row r="622" spans="3:11" ht="15.75" customHeight="1">
      <c r="C622" s="122"/>
      <c r="I622" s="90"/>
      <c r="J622" s="90"/>
      <c r="K622" s="127"/>
    </row>
    <row r="623" spans="3:11" ht="15.75" customHeight="1">
      <c r="C623" s="122"/>
      <c r="I623" s="90"/>
      <c r="J623" s="90"/>
      <c r="K623" s="127"/>
    </row>
    <row r="624" spans="3:11" ht="15.75" customHeight="1">
      <c r="C624" s="122"/>
      <c r="I624" s="90"/>
      <c r="J624" s="90"/>
      <c r="K624" s="127"/>
    </row>
    <row r="625" spans="3:11" ht="15.75" customHeight="1">
      <c r="C625" s="122"/>
      <c r="I625" s="90"/>
      <c r="J625" s="90"/>
      <c r="K625" s="127"/>
    </row>
    <row r="626" spans="3:11" ht="15.75" customHeight="1">
      <c r="C626" s="122"/>
      <c r="I626" s="90"/>
      <c r="J626" s="90"/>
      <c r="K626" s="127"/>
    </row>
    <row r="627" spans="3:11" ht="15.75" customHeight="1">
      <c r="C627" s="122"/>
      <c r="I627" s="90"/>
      <c r="J627" s="90"/>
      <c r="K627" s="127"/>
    </row>
    <row r="628" spans="3:11" ht="15.75" customHeight="1">
      <c r="C628" s="122"/>
      <c r="I628" s="90"/>
      <c r="J628" s="90"/>
      <c r="K628" s="127"/>
    </row>
    <row r="629" spans="3:11" ht="15.75" customHeight="1">
      <c r="C629" s="122"/>
      <c r="I629" s="90"/>
      <c r="J629" s="90"/>
      <c r="K629" s="127"/>
    </row>
    <row r="630" spans="3:11" ht="15.75" customHeight="1">
      <c r="C630" s="122"/>
      <c r="I630" s="90"/>
      <c r="J630" s="90"/>
      <c r="K630" s="127"/>
    </row>
    <row r="631" spans="3:11" ht="15.75" customHeight="1">
      <c r="C631" s="122"/>
      <c r="I631" s="90"/>
      <c r="J631" s="90"/>
      <c r="K631" s="127"/>
    </row>
    <row r="632" spans="3:11" ht="15.75" customHeight="1">
      <c r="C632" s="122"/>
      <c r="I632" s="90"/>
      <c r="J632" s="90"/>
      <c r="K632" s="127"/>
    </row>
    <row r="633" spans="3:11" ht="15.75" customHeight="1">
      <c r="C633" s="122"/>
      <c r="I633" s="90"/>
      <c r="J633" s="90"/>
      <c r="K633" s="127"/>
    </row>
    <row r="634" spans="3:11" ht="15.75" customHeight="1">
      <c r="C634" s="122"/>
      <c r="I634" s="90"/>
      <c r="J634" s="90"/>
      <c r="K634" s="127"/>
    </row>
    <row r="635" spans="3:11" ht="15.75" customHeight="1">
      <c r="C635" s="122"/>
      <c r="I635" s="90"/>
      <c r="J635" s="90"/>
      <c r="K635" s="127"/>
    </row>
    <row r="636" spans="3:11" ht="15.75" customHeight="1">
      <c r="C636" s="122"/>
      <c r="I636" s="90"/>
      <c r="J636" s="90"/>
      <c r="K636" s="127"/>
    </row>
    <row r="637" spans="3:11" ht="15.75" customHeight="1">
      <c r="C637" s="122"/>
      <c r="I637" s="90"/>
      <c r="J637" s="90"/>
      <c r="K637" s="127"/>
    </row>
    <row r="638" spans="3:11" ht="15.75" customHeight="1">
      <c r="C638" s="122"/>
      <c r="I638" s="90"/>
      <c r="J638" s="90"/>
      <c r="K638" s="127"/>
    </row>
    <row r="639" spans="3:11" ht="15.75" customHeight="1">
      <c r="C639" s="122"/>
      <c r="I639" s="90"/>
      <c r="J639" s="90"/>
      <c r="K639" s="127"/>
    </row>
    <row r="640" spans="3:11" ht="15.75" customHeight="1">
      <c r="C640" s="122"/>
      <c r="I640" s="90"/>
      <c r="J640" s="90"/>
      <c r="K640" s="127"/>
    </row>
    <row r="641" spans="3:11" ht="15.75" customHeight="1">
      <c r="C641" s="122"/>
      <c r="I641" s="90"/>
      <c r="J641" s="90"/>
      <c r="K641" s="127"/>
    </row>
    <row r="642" spans="3:11" ht="15.75" customHeight="1">
      <c r="C642" s="122"/>
      <c r="I642" s="90"/>
      <c r="J642" s="90"/>
      <c r="K642" s="127"/>
    </row>
    <row r="643" spans="3:11" ht="15.75" customHeight="1">
      <c r="C643" s="122"/>
      <c r="I643" s="90"/>
      <c r="J643" s="90"/>
      <c r="K643" s="127"/>
    </row>
    <row r="644" spans="3:11" ht="15.75" customHeight="1">
      <c r="C644" s="122"/>
      <c r="I644" s="90"/>
      <c r="J644" s="90"/>
      <c r="K644" s="127"/>
    </row>
    <row r="645" spans="3:11" ht="15.75" customHeight="1">
      <c r="C645" s="122"/>
      <c r="I645" s="90"/>
      <c r="J645" s="90"/>
      <c r="K645" s="127"/>
    </row>
    <row r="646" spans="3:11" ht="15.75" customHeight="1">
      <c r="C646" s="122"/>
      <c r="I646" s="90"/>
      <c r="J646" s="90"/>
      <c r="K646" s="127"/>
    </row>
    <row r="647" spans="3:11" ht="15.75" customHeight="1">
      <c r="C647" s="122"/>
      <c r="I647" s="90"/>
      <c r="J647" s="90"/>
      <c r="K647" s="127"/>
    </row>
    <row r="648" spans="3:11" ht="15.75" customHeight="1">
      <c r="C648" s="122"/>
      <c r="I648" s="90"/>
      <c r="J648" s="90"/>
      <c r="K648" s="127"/>
    </row>
    <row r="649" spans="3:11" ht="15.75" customHeight="1">
      <c r="C649" s="122"/>
      <c r="I649" s="90"/>
      <c r="J649" s="90"/>
      <c r="K649" s="127"/>
    </row>
    <row r="650" spans="3:11" ht="15.75" customHeight="1">
      <c r="C650" s="122"/>
      <c r="I650" s="90"/>
      <c r="J650" s="90"/>
      <c r="K650" s="127"/>
    </row>
    <row r="651" spans="3:11" ht="15.75" customHeight="1">
      <c r="C651" s="122"/>
      <c r="I651" s="90"/>
      <c r="J651" s="90"/>
      <c r="K651" s="127"/>
    </row>
    <row r="652" spans="3:11" ht="15.75" customHeight="1">
      <c r="C652" s="122"/>
      <c r="I652" s="90"/>
      <c r="J652" s="90"/>
      <c r="K652" s="127"/>
    </row>
    <row r="653" spans="3:11" ht="15.75" customHeight="1">
      <c r="C653" s="122"/>
      <c r="I653" s="90"/>
      <c r="J653" s="90"/>
      <c r="K653" s="127"/>
    </row>
    <row r="654" spans="3:11" ht="15.75" customHeight="1">
      <c r="C654" s="122"/>
      <c r="I654" s="90"/>
      <c r="J654" s="90"/>
      <c r="K654" s="127"/>
    </row>
    <row r="655" spans="3:11" ht="15.75" customHeight="1">
      <c r="C655" s="122"/>
      <c r="I655" s="90"/>
      <c r="J655" s="90"/>
      <c r="K655" s="127"/>
    </row>
    <row r="656" spans="3:11" ht="15.75" customHeight="1">
      <c r="C656" s="122"/>
      <c r="I656" s="90"/>
      <c r="J656" s="90"/>
      <c r="K656" s="127"/>
    </row>
    <row r="657" spans="3:11" ht="15.75" customHeight="1">
      <c r="C657" s="122"/>
      <c r="I657" s="90"/>
      <c r="J657" s="90"/>
      <c r="K657" s="127"/>
    </row>
    <row r="658" spans="3:11" ht="15.75" customHeight="1">
      <c r="C658" s="122"/>
      <c r="I658" s="90"/>
      <c r="J658" s="90"/>
      <c r="K658" s="127"/>
    </row>
    <row r="659" spans="3:11" ht="15.75" customHeight="1">
      <c r="C659" s="122"/>
      <c r="I659" s="90"/>
      <c r="J659" s="90"/>
      <c r="K659" s="127"/>
    </row>
    <row r="660" spans="3:11" ht="15.75" customHeight="1">
      <c r="C660" s="122"/>
      <c r="I660" s="90"/>
      <c r="J660" s="90"/>
      <c r="K660" s="127"/>
    </row>
    <row r="661" spans="3:11" ht="15.75" customHeight="1">
      <c r="C661" s="122"/>
      <c r="I661" s="90"/>
      <c r="J661" s="90"/>
      <c r="K661" s="127"/>
    </row>
    <row r="662" spans="3:11" ht="15.75" customHeight="1">
      <c r="C662" s="122"/>
      <c r="I662" s="90"/>
      <c r="J662" s="90"/>
      <c r="K662" s="127"/>
    </row>
    <row r="663" spans="3:11" ht="15.75" customHeight="1">
      <c r="C663" s="122"/>
      <c r="I663" s="90"/>
      <c r="J663" s="90"/>
      <c r="K663" s="127"/>
    </row>
    <row r="664" spans="3:11" ht="15.75" customHeight="1">
      <c r="C664" s="122"/>
      <c r="I664" s="90"/>
      <c r="J664" s="90"/>
      <c r="K664" s="127"/>
    </row>
    <row r="665" spans="3:11" ht="15.75" customHeight="1">
      <c r="C665" s="122"/>
      <c r="I665" s="90"/>
      <c r="J665" s="90"/>
      <c r="K665" s="127"/>
    </row>
    <row r="666" spans="3:11" ht="15.75" customHeight="1">
      <c r="C666" s="122"/>
      <c r="I666" s="90"/>
      <c r="J666" s="90"/>
      <c r="K666" s="127"/>
    </row>
    <row r="667" spans="3:11" ht="15.75" customHeight="1">
      <c r="C667" s="122"/>
      <c r="I667" s="90"/>
      <c r="J667" s="90"/>
      <c r="K667" s="127"/>
    </row>
    <row r="668" spans="3:11" ht="15.75" customHeight="1">
      <c r="C668" s="122"/>
      <c r="I668" s="90"/>
      <c r="J668" s="90"/>
      <c r="K668" s="127"/>
    </row>
    <row r="669" spans="3:11" ht="15.75" customHeight="1">
      <c r="C669" s="122"/>
      <c r="I669" s="90"/>
      <c r="J669" s="90"/>
      <c r="K669" s="127"/>
    </row>
    <row r="670" spans="3:11" ht="15.75" customHeight="1">
      <c r="C670" s="122"/>
      <c r="I670" s="90"/>
      <c r="J670" s="90"/>
      <c r="K670" s="127"/>
    </row>
    <row r="671" spans="3:11" ht="15.75" customHeight="1">
      <c r="C671" s="122"/>
      <c r="I671" s="90"/>
      <c r="J671" s="90"/>
      <c r="K671" s="127"/>
    </row>
    <row r="672" spans="3:11" ht="15.75" customHeight="1">
      <c r="C672" s="122"/>
      <c r="I672" s="90"/>
      <c r="J672" s="90"/>
      <c r="K672" s="127"/>
    </row>
    <row r="673" spans="3:11" ht="15.75" customHeight="1">
      <c r="C673" s="122"/>
      <c r="I673" s="90"/>
      <c r="J673" s="90"/>
      <c r="K673" s="127"/>
    </row>
    <row r="674" spans="3:11" ht="15.75" customHeight="1">
      <c r="C674" s="122"/>
      <c r="I674" s="90"/>
      <c r="J674" s="90"/>
      <c r="K674" s="127"/>
    </row>
    <row r="675" spans="3:11" ht="15.75" customHeight="1">
      <c r="C675" s="122"/>
      <c r="I675" s="90"/>
      <c r="J675" s="90"/>
      <c r="K675" s="127"/>
    </row>
    <row r="676" spans="3:11" ht="15.75" customHeight="1">
      <c r="C676" s="122"/>
      <c r="I676" s="90"/>
      <c r="J676" s="90"/>
      <c r="K676" s="127"/>
    </row>
    <row r="677" spans="3:11" ht="15.75" customHeight="1">
      <c r="C677" s="122"/>
      <c r="I677" s="90"/>
      <c r="J677" s="90"/>
      <c r="K677" s="127"/>
    </row>
    <row r="678" spans="3:11" ht="15.75" customHeight="1">
      <c r="C678" s="122"/>
      <c r="I678" s="90"/>
      <c r="J678" s="90"/>
      <c r="K678" s="127"/>
    </row>
    <row r="679" spans="3:11" ht="15.75" customHeight="1">
      <c r="C679" s="122"/>
      <c r="I679" s="90"/>
      <c r="J679" s="90"/>
      <c r="K679" s="127"/>
    </row>
    <row r="680" spans="3:11" ht="15.75" customHeight="1">
      <c r="C680" s="122"/>
      <c r="I680" s="90"/>
      <c r="J680" s="90"/>
      <c r="K680" s="127"/>
    </row>
    <row r="681" spans="3:11" ht="15.75" customHeight="1">
      <c r="C681" s="122"/>
      <c r="I681" s="90"/>
      <c r="J681" s="90"/>
      <c r="K681" s="127"/>
    </row>
    <row r="682" spans="3:11" ht="15.75" customHeight="1">
      <c r="C682" s="122"/>
      <c r="I682" s="90"/>
      <c r="J682" s="90"/>
      <c r="K682" s="127"/>
    </row>
    <row r="683" spans="3:11" ht="15.75" customHeight="1">
      <c r="C683" s="122"/>
      <c r="I683" s="90"/>
      <c r="J683" s="90"/>
      <c r="K683" s="127"/>
    </row>
    <row r="684" spans="3:11" ht="15.75" customHeight="1">
      <c r="C684" s="122"/>
      <c r="I684" s="90"/>
      <c r="J684" s="90"/>
      <c r="K684" s="127"/>
    </row>
    <row r="685" spans="3:11" ht="15.75" customHeight="1">
      <c r="C685" s="122"/>
      <c r="I685" s="90"/>
      <c r="J685" s="90"/>
      <c r="K685" s="127"/>
    </row>
    <row r="686" spans="3:11" ht="15.75" customHeight="1">
      <c r="C686" s="122"/>
      <c r="I686" s="90"/>
      <c r="J686" s="90"/>
      <c r="K686" s="127"/>
    </row>
    <row r="687" spans="3:11" ht="15.75" customHeight="1">
      <c r="C687" s="122"/>
      <c r="I687" s="90"/>
      <c r="J687" s="90"/>
      <c r="K687" s="127"/>
    </row>
    <row r="688" spans="3:11" ht="15.75" customHeight="1">
      <c r="C688" s="122"/>
      <c r="I688" s="90"/>
      <c r="J688" s="90"/>
      <c r="K688" s="127"/>
    </row>
    <row r="689" spans="3:11" ht="15.75" customHeight="1">
      <c r="C689" s="122"/>
      <c r="I689" s="90"/>
      <c r="J689" s="90"/>
      <c r="K689" s="127"/>
    </row>
    <row r="690" spans="3:11" ht="15.75" customHeight="1">
      <c r="C690" s="122"/>
      <c r="I690" s="90"/>
      <c r="J690" s="90"/>
      <c r="K690" s="127"/>
    </row>
    <row r="691" spans="3:11" ht="15.75" customHeight="1">
      <c r="C691" s="122"/>
      <c r="I691" s="90"/>
      <c r="J691" s="90"/>
      <c r="K691" s="127"/>
    </row>
    <row r="692" spans="3:11" ht="15.75" customHeight="1">
      <c r="C692" s="122"/>
      <c r="I692" s="90"/>
      <c r="J692" s="90"/>
      <c r="K692" s="127"/>
    </row>
    <row r="693" spans="3:11" ht="15.75" customHeight="1">
      <c r="C693" s="122"/>
      <c r="I693" s="90"/>
      <c r="J693" s="90"/>
      <c r="K693" s="127"/>
    </row>
    <row r="694" spans="3:11" ht="15.75" customHeight="1">
      <c r="C694" s="122"/>
      <c r="I694" s="90"/>
      <c r="J694" s="90"/>
      <c r="K694" s="127"/>
    </row>
    <row r="695" spans="3:11" ht="15.75" customHeight="1">
      <c r="C695" s="122"/>
      <c r="I695" s="90"/>
      <c r="J695" s="90"/>
      <c r="K695" s="127"/>
    </row>
    <row r="696" spans="3:11" ht="15.75" customHeight="1">
      <c r="C696" s="122"/>
      <c r="I696" s="90"/>
      <c r="J696" s="90"/>
      <c r="K696" s="127"/>
    </row>
    <row r="697" spans="3:11" ht="15.75" customHeight="1">
      <c r="C697" s="122"/>
      <c r="I697" s="90"/>
      <c r="J697" s="90"/>
      <c r="K697" s="127"/>
    </row>
    <row r="698" spans="3:11" ht="15.75" customHeight="1">
      <c r="C698" s="122"/>
      <c r="I698" s="90"/>
      <c r="J698" s="90"/>
      <c r="K698" s="127"/>
    </row>
    <row r="699" spans="3:11" ht="15.75" customHeight="1">
      <c r="C699" s="122"/>
      <c r="I699" s="90"/>
      <c r="J699" s="90"/>
      <c r="K699" s="127"/>
    </row>
    <row r="700" spans="3:11" ht="15.75" customHeight="1">
      <c r="C700" s="122"/>
      <c r="I700" s="90"/>
      <c r="J700" s="90"/>
      <c r="K700" s="127"/>
    </row>
    <row r="701" spans="3:11" ht="15.75" customHeight="1">
      <c r="C701" s="122"/>
      <c r="I701" s="90"/>
      <c r="J701" s="90"/>
      <c r="K701" s="127"/>
    </row>
    <row r="702" spans="3:11" ht="15.75" customHeight="1">
      <c r="C702" s="122"/>
      <c r="I702" s="90"/>
      <c r="J702" s="90"/>
      <c r="K702" s="127"/>
    </row>
    <row r="703" spans="3:11" ht="15.75" customHeight="1">
      <c r="C703" s="122"/>
      <c r="I703" s="90"/>
      <c r="J703" s="90"/>
      <c r="K703" s="127"/>
    </row>
    <row r="704" spans="3:11" ht="15.75" customHeight="1">
      <c r="C704" s="122"/>
      <c r="I704" s="90"/>
      <c r="J704" s="90"/>
      <c r="K704" s="127"/>
    </row>
    <row r="705" spans="3:11" ht="15.75" customHeight="1">
      <c r="C705" s="122"/>
      <c r="I705" s="90"/>
      <c r="J705" s="90"/>
      <c r="K705" s="127"/>
    </row>
    <row r="706" spans="3:11" ht="15.75" customHeight="1">
      <c r="C706" s="122"/>
      <c r="I706" s="90"/>
      <c r="J706" s="90"/>
      <c r="K706" s="127"/>
    </row>
    <row r="707" spans="3:11" ht="15.75" customHeight="1">
      <c r="C707" s="122"/>
      <c r="I707" s="90"/>
      <c r="J707" s="90"/>
      <c r="K707" s="127"/>
    </row>
    <row r="708" spans="3:11" ht="15.75" customHeight="1">
      <c r="C708" s="122"/>
      <c r="I708" s="90"/>
      <c r="J708" s="90"/>
      <c r="K708" s="127"/>
    </row>
    <row r="709" spans="3:11" ht="15.75" customHeight="1">
      <c r="C709" s="122"/>
      <c r="I709" s="90"/>
      <c r="J709" s="90"/>
      <c r="K709" s="127"/>
    </row>
    <row r="710" spans="3:11" ht="15.75" customHeight="1">
      <c r="C710" s="122"/>
      <c r="I710" s="90"/>
      <c r="J710" s="90"/>
      <c r="K710" s="127"/>
    </row>
    <row r="711" spans="3:11" ht="15.75" customHeight="1">
      <c r="C711" s="122"/>
      <c r="I711" s="90"/>
      <c r="J711" s="90"/>
      <c r="K711" s="127"/>
    </row>
    <row r="712" spans="3:11" ht="15.75" customHeight="1">
      <c r="C712" s="122"/>
      <c r="I712" s="90"/>
      <c r="J712" s="90"/>
      <c r="K712" s="127"/>
    </row>
    <row r="713" spans="3:11" ht="15.75" customHeight="1">
      <c r="C713" s="122"/>
      <c r="I713" s="90"/>
      <c r="J713" s="90"/>
      <c r="K713" s="127"/>
    </row>
    <row r="714" spans="3:11" ht="15.75" customHeight="1">
      <c r="C714" s="122"/>
      <c r="I714" s="90"/>
      <c r="J714" s="90"/>
      <c r="K714" s="127"/>
    </row>
    <row r="715" spans="3:11" ht="15.75" customHeight="1">
      <c r="C715" s="122"/>
      <c r="I715" s="90"/>
      <c r="J715" s="90"/>
      <c r="K715" s="127"/>
    </row>
    <row r="716" spans="3:11" ht="15.75" customHeight="1">
      <c r="C716" s="122"/>
      <c r="I716" s="90"/>
      <c r="J716" s="90"/>
      <c r="K716" s="127"/>
    </row>
    <row r="717" spans="3:11" ht="15.75" customHeight="1">
      <c r="C717" s="122"/>
      <c r="I717" s="90"/>
      <c r="J717" s="90"/>
      <c r="K717" s="127"/>
    </row>
    <row r="718" spans="3:11" ht="15.75" customHeight="1">
      <c r="C718" s="122"/>
      <c r="I718" s="90"/>
      <c r="J718" s="90"/>
      <c r="K718" s="127"/>
    </row>
    <row r="719" spans="3:11" ht="15.75" customHeight="1">
      <c r="C719" s="122"/>
      <c r="I719" s="90"/>
      <c r="J719" s="90"/>
      <c r="K719" s="127"/>
    </row>
    <row r="720" spans="3:11" ht="15.75" customHeight="1">
      <c r="C720" s="122"/>
      <c r="I720" s="90"/>
      <c r="J720" s="90"/>
      <c r="K720" s="127"/>
    </row>
    <row r="721" spans="3:11" ht="15.75" customHeight="1">
      <c r="C721" s="122"/>
      <c r="I721" s="90"/>
      <c r="J721" s="90"/>
      <c r="K721" s="127"/>
    </row>
    <row r="722" spans="3:11" ht="15.75" customHeight="1">
      <c r="C722" s="122"/>
      <c r="I722" s="90"/>
      <c r="J722" s="90"/>
      <c r="K722" s="127"/>
    </row>
    <row r="723" spans="3:11" ht="15.75" customHeight="1">
      <c r="C723" s="122"/>
      <c r="I723" s="90"/>
      <c r="J723" s="90"/>
      <c r="K723" s="127"/>
    </row>
    <row r="724" spans="3:11" ht="15.75" customHeight="1">
      <c r="C724" s="122"/>
      <c r="I724" s="90"/>
      <c r="J724" s="90"/>
      <c r="K724" s="127"/>
    </row>
    <row r="725" spans="3:11" ht="15.75" customHeight="1">
      <c r="C725" s="122"/>
      <c r="I725" s="90"/>
      <c r="J725" s="90"/>
      <c r="K725" s="127"/>
    </row>
    <row r="726" spans="3:11" ht="15.75" customHeight="1">
      <c r="C726" s="122"/>
      <c r="I726" s="90"/>
      <c r="J726" s="90"/>
      <c r="K726" s="127"/>
    </row>
    <row r="727" spans="3:11" ht="15.75" customHeight="1">
      <c r="C727" s="122"/>
      <c r="I727" s="90"/>
      <c r="J727" s="90"/>
      <c r="K727" s="127"/>
    </row>
    <row r="728" spans="3:11" ht="15.75" customHeight="1">
      <c r="C728" s="122"/>
      <c r="I728" s="90"/>
      <c r="J728" s="90"/>
      <c r="K728" s="127"/>
    </row>
    <row r="729" spans="3:11" ht="15.75" customHeight="1">
      <c r="C729" s="122"/>
      <c r="I729" s="90"/>
      <c r="J729" s="90"/>
      <c r="K729" s="127"/>
    </row>
    <row r="730" spans="3:11" ht="15.75" customHeight="1">
      <c r="C730" s="122"/>
      <c r="I730" s="90"/>
      <c r="J730" s="90"/>
      <c r="K730" s="127"/>
    </row>
    <row r="731" spans="3:11" ht="15.75" customHeight="1">
      <c r="C731" s="122"/>
      <c r="I731" s="90"/>
      <c r="J731" s="90"/>
      <c r="K731" s="127"/>
    </row>
    <row r="732" spans="3:11" ht="15.75" customHeight="1">
      <c r="C732" s="122"/>
      <c r="I732" s="90"/>
      <c r="J732" s="90"/>
      <c r="K732" s="127"/>
    </row>
    <row r="733" spans="3:11" ht="15.75" customHeight="1">
      <c r="C733" s="122"/>
      <c r="I733" s="90"/>
      <c r="J733" s="90"/>
      <c r="K733" s="127"/>
    </row>
    <row r="734" spans="3:11" ht="15.75" customHeight="1">
      <c r="C734" s="122"/>
      <c r="I734" s="90"/>
      <c r="J734" s="90"/>
      <c r="K734" s="127"/>
    </row>
    <row r="735" spans="3:11" ht="15.75" customHeight="1">
      <c r="C735" s="122"/>
      <c r="I735" s="90"/>
      <c r="J735" s="90"/>
      <c r="K735" s="127"/>
    </row>
    <row r="736" spans="3:11" ht="15.75" customHeight="1">
      <c r="C736" s="122"/>
      <c r="I736" s="90"/>
      <c r="J736" s="90"/>
      <c r="K736" s="127"/>
    </row>
    <row r="737" spans="3:11" ht="15.75" customHeight="1">
      <c r="C737" s="122"/>
      <c r="I737" s="90"/>
      <c r="J737" s="90"/>
      <c r="K737" s="127"/>
    </row>
    <row r="738" spans="3:11" ht="15.75" customHeight="1">
      <c r="C738" s="122"/>
      <c r="I738" s="90"/>
      <c r="J738" s="90"/>
      <c r="K738" s="127"/>
    </row>
    <row r="739" spans="3:11" ht="15.75" customHeight="1">
      <c r="C739" s="122"/>
      <c r="I739" s="90"/>
      <c r="J739" s="90"/>
      <c r="K739" s="127"/>
    </row>
    <row r="740" spans="3:11" ht="15.75" customHeight="1">
      <c r="C740" s="122"/>
      <c r="I740" s="90"/>
      <c r="J740" s="90"/>
      <c r="K740" s="127"/>
    </row>
    <row r="741" spans="3:11" ht="15.75" customHeight="1">
      <c r="C741" s="122"/>
      <c r="I741" s="90"/>
      <c r="J741" s="90"/>
      <c r="K741" s="127"/>
    </row>
    <row r="742" spans="3:11" ht="15.75" customHeight="1">
      <c r="C742" s="122"/>
      <c r="I742" s="90"/>
      <c r="J742" s="90"/>
      <c r="K742" s="127"/>
    </row>
    <row r="743" spans="3:11" ht="15.75" customHeight="1">
      <c r="C743" s="122"/>
      <c r="I743" s="90"/>
      <c r="J743" s="90"/>
      <c r="K743" s="127"/>
    </row>
    <row r="744" spans="3:11" ht="15.75" customHeight="1">
      <c r="C744" s="122"/>
      <c r="I744" s="90"/>
      <c r="J744" s="90"/>
      <c r="K744" s="127"/>
    </row>
    <row r="745" spans="3:11" ht="15.75" customHeight="1">
      <c r="C745" s="122"/>
      <c r="I745" s="90"/>
      <c r="J745" s="90"/>
      <c r="K745" s="127"/>
    </row>
    <row r="746" spans="3:11" ht="15.75" customHeight="1">
      <c r="C746" s="122"/>
      <c r="I746" s="90"/>
      <c r="J746" s="90"/>
      <c r="K746" s="127"/>
    </row>
    <row r="747" spans="3:11" ht="15.75" customHeight="1">
      <c r="C747" s="122"/>
      <c r="I747" s="90"/>
      <c r="J747" s="90"/>
      <c r="K747" s="127"/>
    </row>
    <row r="748" spans="3:11" ht="15.75" customHeight="1">
      <c r="C748" s="122"/>
      <c r="I748" s="90"/>
      <c r="J748" s="90"/>
      <c r="K748" s="127"/>
    </row>
    <row r="749" spans="3:11" ht="15.75" customHeight="1">
      <c r="C749" s="122"/>
      <c r="I749" s="90"/>
      <c r="J749" s="90"/>
      <c r="K749" s="127"/>
    </row>
    <row r="750" spans="3:11" ht="15.75" customHeight="1">
      <c r="C750" s="122"/>
      <c r="I750" s="90"/>
      <c r="J750" s="90"/>
      <c r="K750" s="127"/>
    </row>
    <row r="751" spans="3:11" ht="15.75" customHeight="1">
      <c r="C751" s="122"/>
      <c r="I751" s="90"/>
      <c r="J751" s="90"/>
      <c r="K751" s="127"/>
    </row>
    <row r="752" spans="3:11" ht="15.75" customHeight="1">
      <c r="C752" s="122"/>
      <c r="I752" s="90"/>
      <c r="J752" s="90"/>
      <c r="K752" s="127"/>
    </row>
    <row r="753" spans="3:11" ht="15.75" customHeight="1">
      <c r="C753" s="122"/>
      <c r="I753" s="90"/>
      <c r="J753" s="90"/>
      <c r="K753" s="127"/>
    </row>
    <row r="754" spans="3:11" ht="15.75" customHeight="1">
      <c r="C754" s="122"/>
      <c r="I754" s="90"/>
      <c r="J754" s="90"/>
      <c r="K754" s="127"/>
    </row>
    <row r="755" spans="3:11" ht="15.75" customHeight="1">
      <c r="C755" s="122"/>
      <c r="I755" s="90"/>
      <c r="J755" s="90"/>
      <c r="K755" s="127"/>
    </row>
    <row r="756" spans="3:11" ht="15.75" customHeight="1">
      <c r="C756" s="122"/>
      <c r="I756" s="90"/>
      <c r="J756" s="90"/>
      <c r="K756" s="127"/>
    </row>
    <row r="757" spans="3:11" ht="15.75" customHeight="1">
      <c r="C757" s="122"/>
      <c r="I757" s="90"/>
      <c r="J757" s="90"/>
      <c r="K757" s="127"/>
    </row>
    <row r="758" spans="3:11" ht="15.75" customHeight="1">
      <c r="C758" s="122"/>
      <c r="I758" s="90"/>
      <c r="J758" s="90"/>
      <c r="K758" s="127"/>
    </row>
    <row r="759" spans="3:11" ht="15.75" customHeight="1">
      <c r="C759" s="122"/>
      <c r="I759" s="90"/>
      <c r="J759" s="90"/>
      <c r="K759" s="127"/>
    </row>
    <row r="760" spans="3:11" ht="15.75" customHeight="1">
      <c r="C760" s="122"/>
      <c r="I760" s="90"/>
      <c r="J760" s="90"/>
      <c r="K760" s="127"/>
    </row>
    <row r="761" spans="3:11" ht="15.75" customHeight="1">
      <c r="C761" s="122"/>
      <c r="I761" s="90"/>
      <c r="J761" s="90"/>
      <c r="K761" s="127"/>
    </row>
    <row r="762" spans="3:11" ht="15.75" customHeight="1">
      <c r="C762" s="122"/>
      <c r="I762" s="90"/>
      <c r="J762" s="90"/>
      <c r="K762" s="127"/>
    </row>
    <row r="763" spans="3:11" ht="15.75" customHeight="1">
      <c r="C763" s="122"/>
      <c r="I763" s="90"/>
      <c r="J763" s="90"/>
      <c r="K763" s="127"/>
    </row>
    <row r="764" spans="3:11" ht="15.75" customHeight="1">
      <c r="C764" s="122"/>
      <c r="I764" s="90"/>
      <c r="J764" s="90"/>
      <c r="K764" s="127"/>
    </row>
    <row r="765" spans="3:11" ht="15.75" customHeight="1">
      <c r="C765" s="122"/>
      <c r="I765" s="90"/>
      <c r="J765" s="90"/>
      <c r="K765" s="127"/>
    </row>
    <row r="766" spans="3:11" ht="15.75" customHeight="1">
      <c r="C766" s="122"/>
      <c r="I766" s="90"/>
      <c r="J766" s="90"/>
      <c r="K766" s="127"/>
    </row>
    <row r="767" spans="3:11" ht="15.75" customHeight="1">
      <c r="C767" s="122"/>
      <c r="I767" s="90"/>
      <c r="J767" s="90"/>
      <c r="K767" s="127"/>
    </row>
    <row r="768" spans="3:11" ht="15.75" customHeight="1">
      <c r="C768" s="122"/>
      <c r="I768" s="90"/>
      <c r="J768" s="90"/>
      <c r="K768" s="127"/>
    </row>
    <row r="769" spans="3:11" ht="15.75" customHeight="1">
      <c r="C769" s="122"/>
      <c r="I769" s="90"/>
      <c r="J769" s="90"/>
      <c r="K769" s="127"/>
    </row>
    <row r="770" spans="3:11" ht="15.75" customHeight="1">
      <c r="C770" s="122"/>
      <c r="I770" s="90"/>
      <c r="J770" s="90"/>
      <c r="K770" s="127"/>
    </row>
    <row r="771" spans="3:11" ht="15.75" customHeight="1">
      <c r="C771" s="122"/>
      <c r="I771" s="90"/>
      <c r="J771" s="90"/>
      <c r="K771" s="127"/>
    </row>
    <row r="772" spans="3:11" ht="15.75" customHeight="1">
      <c r="C772" s="122"/>
      <c r="I772" s="90"/>
      <c r="J772" s="90"/>
      <c r="K772" s="127"/>
    </row>
    <row r="773" spans="3:11" ht="15.75" customHeight="1">
      <c r="C773" s="122"/>
      <c r="I773" s="90"/>
      <c r="J773" s="90"/>
      <c r="K773" s="127"/>
    </row>
    <row r="774" spans="3:11" ht="15.75" customHeight="1">
      <c r="C774" s="122"/>
      <c r="I774" s="90"/>
      <c r="J774" s="90"/>
      <c r="K774" s="127"/>
    </row>
    <row r="775" spans="3:11" ht="15.75" customHeight="1">
      <c r="C775" s="122"/>
      <c r="I775" s="90"/>
      <c r="J775" s="90"/>
      <c r="K775" s="127"/>
    </row>
    <row r="776" spans="3:11" ht="15.75" customHeight="1">
      <c r="C776" s="122"/>
      <c r="I776" s="90"/>
      <c r="J776" s="90"/>
      <c r="K776" s="127"/>
    </row>
    <row r="777" spans="3:11" ht="15.75" customHeight="1">
      <c r="C777" s="122"/>
      <c r="I777" s="90"/>
      <c r="J777" s="90"/>
      <c r="K777" s="127"/>
    </row>
    <row r="778" spans="3:11" ht="15.75" customHeight="1">
      <c r="C778" s="122"/>
      <c r="I778" s="90"/>
      <c r="J778" s="90"/>
      <c r="K778" s="127"/>
    </row>
    <row r="779" spans="3:11" ht="15.75" customHeight="1">
      <c r="C779" s="122"/>
      <c r="I779" s="90"/>
      <c r="J779" s="90"/>
      <c r="K779" s="127"/>
    </row>
    <row r="780" spans="3:11" ht="15.75" customHeight="1">
      <c r="C780" s="122"/>
      <c r="I780" s="90"/>
      <c r="J780" s="90"/>
      <c r="K780" s="127"/>
    </row>
    <row r="781" spans="3:11" ht="15.75" customHeight="1">
      <c r="C781" s="122"/>
      <c r="I781" s="90"/>
      <c r="J781" s="90"/>
      <c r="K781" s="127"/>
    </row>
    <row r="782" spans="3:11" ht="15.75" customHeight="1">
      <c r="C782" s="122"/>
      <c r="I782" s="90"/>
      <c r="J782" s="90"/>
      <c r="K782" s="127"/>
    </row>
    <row r="783" spans="3:11" ht="15.75" customHeight="1">
      <c r="C783" s="122"/>
      <c r="I783" s="90"/>
      <c r="J783" s="90"/>
      <c r="K783" s="127"/>
    </row>
    <row r="784" spans="3:11" ht="15.75" customHeight="1">
      <c r="C784" s="122"/>
      <c r="I784" s="90"/>
      <c r="J784" s="90"/>
      <c r="K784" s="127"/>
    </row>
    <row r="785" spans="3:11" ht="15.75" customHeight="1">
      <c r="C785" s="122"/>
      <c r="I785" s="90"/>
      <c r="J785" s="90"/>
      <c r="K785" s="127"/>
    </row>
    <row r="786" spans="3:11" ht="15.75" customHeight="1">
      <c r="C786" s="122"/>
      <c r="I786" s="90"/>
      <c r="J786" s="90"/>
      <c r="K786" s="127"/>
    </row>
    <row r="787" spans="3:11" ht="15.75" customHeight="1">
      <c r="C787" s="122"/>
      <c r="I787" s="90"/>
      <c r="J787" s="90"/>
      <c r="K787" s="127"/>
    </row>
    <row r="788" spans="3:11" ht="15.75" customHeight="1">
      <c r="C788" s="122"/>
      <c r="I788" s="90"/>
      <c r="J788" s="90"/>
      <c r="K788" s="127"/>
    </row>
    <row r="789" spans="3:11" ht="15.75" customHeight="1">
      <c r="C789" s="122"/>
      <c r="I789" s="90"/>
      <c r="J789" s="90"/>
      <c r="K789" s="127"/>
    </row>
    <row r="790" spans="3:11" ht="15.75" customHeight="1">
      <c r="C790" s="122"/>
      <c r="I790" s="90"/>
      <c r="J790" s="90"/>
      <c r="K790" s="127"/>
    </row>
    <row r="791" spans="3:11" ht="15.75" customHeight="1">
      <c r="C791" s="122"/>
      <c r="I791" s="90"/>
      <c r="J791" s="90"/>
      <c r="K791" s="127"/>
    </row>
    <row r="792" spans="3:11" ht="15.75" customHeight="1">
      <c r="C792" s="122"/>
      <c r="I792" s="90"/>
      <c r="J792" s="90"/>
      <c r="K792" s="127"/>
    </row>
    <row r="793" spans="3:11" ht="15.75" customHeight="1">
      <c r="C793" s="122"/>
      <c r="I793" s="90"/>
      <c r="J793" s="90"/>
      <c r="K793" s="127"/>
    </row>
    <row r="794" spans="3:11" ht="15.75" customHeight="1">
      <c r="C794" s="122"/>
      <c r="I794" s="90"/>
      <c r="J794" s="90"/>
      <c r="K794" s="127"/>
    </row>
    <row r="795" spans="3:11" ht="15.75" customHeight="1">
      <c r="C795" s="122"/>
      <c r="I795" s="90"/>
      <c r="J795" s="90"/>
      <c r="K795" s="127"/>
    </row>
    <row r="796" spans="3:11" ht="15.75" customHeight="1">
      <c r="C796" s="122"/>
      <c r="I796" s="90"/>
      <c r="J796" s="90"/>
      <c r="K796" s="127"/>
    </row>
    <row r="797" spans="3:11" ht="15.75" customHeight="1">
      <c r="C797" s="122"/>
      <c r="I797" s="90"/>
      <c r="J797" s="90"/>
      <c r="K797" s="127"/>
    </row>
    <row r="798" spans="3:11" ht="15.75" customHeight="1">
      <c r="C798" s="122"/>
      <c r="I798" s="90"/>
      <c r="J798" s="90"/>
      <c r="K798" s="127"/>
    </row>
    <row r="799" spans="3:11" ht="15.75" customHeight="1">
      <c r="C799" s="122"/>
      <c r="I799" s="90"/>
      <c r="J799" s="90"/>
      <c r="K799" s="127"/>
    </row>
    <row r="800" spans="3:11" ht="15.75" customHeight="1">
      <c r="C800" s="122"/>
      <c r="I800" s="90"/>
      <c r="J800" s="90"/>
      <c r="K800" s="127"/>
    </row>
    <row r="801" spans="3:11" ht="15.75" customHeight="1">
      <c r="C801" s="122"/>
      <c r="I801" s="90"/>
      <c r="J801" s="90"/>
      <c r="K801" s="127"/>
    </row>
    <row r="802" spans="3:11" ht="15.75" customHeight="1">
      <c r="C802" s="122"/>
      <c r="I802" s="90"/>
      <c r="J802" s="90"/>
      <c r="K802" s="127"/>
    </row>
    <row r="803" spans="3:11" ht="15.75" customHeight="1">
      <c r="C803" s="122"/>
      <c r="I803" s="90"/>
      <c r="J803" s="90"/>
      <c r="K803" s="127"/>
    </row>
    <row r="804" spans="3:11" ht="15.75" customHeight="1">
      <c r="C804" s="122"/>
      <c r="I804" s="90"/>
      <c r="J804" s="90"/>
      <c r="K804" s="127"/>
    </row>
    <row r="805" spans="3:11" ht="15.75" customHeight="1">
      <c r="C805" s="122"/>
      <c r="I805" s="90"/>
      <c r="J805" s="90"/>
      <c r="K805" s="127"/>
    </row>
    <row r="806" spans="3:11" ht="15.75" customHeight="1">
      <c r="C806" s="122"/>
      <c r="I806" s="90"/>
      <c r="J806" s="90"/>
      <c r="K806" s="127"/>
    </row>
    <row r="807" spans="3:11" ht="15.75" customHeight="1">
      <c r="C807" s="122"/>
      <c r="I807" s="90"/>
      <c r="J807" s="90"/>
      <c r="K807" s="127"/>
    </row>
    <row r="808" spans="3:11" ht="15.75" customHeight="1">
      <c r="C808" s="122"/>
      <c r="I808" s="90"/>
      <c r="J808" s="90"/>
      <c r="K808" s="127"/>
    </row>
    <row r="809" spans="3:11" ht="15.75" customHeight="1">
      <c r="C809" s="122"/>
      <c r="I809" s="90"/>
      <c r="J809" s="90"/>
      <c r="K809" s="127"/>
    </row>
    <row r="810" spans="3:11" ht="15.75" customHeight="1">
      <c r="C810" s="122"/>
      <c r="I810" s="90"/>
      <c r="J810" s="90"/>
      <c r="K810" s="127"/>
    </row>
    <row r="811" spans="3:11" ht="15.75" customHeight="1">
      <c r="C811" s="122"/>
      <c r="I811" s="90"/>
      <c r="J811" s="90"/>
      <c r="K811" s="127"/>
    </row>
    <row r="812" spans="3:11" ht="15.75" customHeight="1">
      <c r="C812" s="122"/>
      <c r="I812" s="90"/>
      <c r="J812" s="90"/>
      <c r="K812" s="127"/>
    </row>
    <row r="813" spans="3:11" ht="15.75" customHeight="1">
      <c r="C813" s="122"/>
      <c r="I813" s="90"/>
      <c r="J813" s="90"/>
      <c r="K813" s="127"/>
    </row>
    <row r="814" spans="3:11" ht="15.75" customHeight="1">
      <c r="C814" s="122"/>
      <c r="I814" s="90"/>
      <c r="J814" s="90"/>
      <c r="K814" s="127"/>
    </row>
    <row r="815" spans="3:11" ht="15.75" customHeight="1">
      <c r="C815" s="122"/>
      <c r="I815" s="90"/>
      <c r="J815" s="90"/>
      <c r="K815" s="127"/>
    </row>
    <row r="816" spans="3:11" ht="15.75" customHeight="1">
      <c r="C816" s="122"/>
      <c r="I816" s="90"/>
      <c r="J816" s="90"/>
      <c r="K816" s="127"/>
    </row>
    <row r="817" spans="3:11" ht="15.75" customHeight="1">
      <c r="C817" s="122"/>
      <c r="I817" s="90"/>
      <c r="J817" s="90"/>
      <c r="K817" s="127"/>
    </row>
    <row r="818" spans="3:11" ht="15.75" customHeight="1">
      <c r="C818" s="122"/>
      <c r="I818" s="90"/>
      <c r="J818" s="90"/>
      <c r="K818" s="127"/>
    </row>
    <row r="819" spans="3:11" ht="15.75" customHeight="1">
      <c r="C819" s="122"/>
      <c r="I819" s="90"/>
      <c r="J819" s="90"/>
      <c r="K819" s="127"/>
    </row>
    <row r="820" spans="3:11" ht="15.75" customHeight="1">
      <c r="C820" s="122"/>
      <c r="I820" s="90"/>
      <c r="J820" s="90"/>
      <c r="K820" s="127"/>
    </row>
    <row r="821" spans="3:11" ht="15.75" customHeight="1">
      <c r="C821" s="122"/>
      <c r="I821" s="90"/>
      <c r="J821" s="90"/>
      <c r="K821" s="127"/>
    </row>
    <row r="822" spans="3:11" ht="15.75" customHeight="1">
      <c r="C822" s="122"/>
      <c r="I822" s="90"/>
      <c r="J822" s="90"/>
      <c r="K822" s="127"/>
    </row>
    <row r="823" spans="3:11" ht="15.75" customHeight="1">
      <c r="C823" s="122"/>
      <c r="I823" s="90"/>
      <c r="J823" s="90"/>
      <c r="K823" s="127"/>
    </row>
    <row r="824" spans="3:11" ht="15.75" customHeight="1">
      <c r="C824" s="122"/>
      <c r="I824" s="90"/>
      <c r="J824" s="90"/>
      <c r="K824" s="127"/>
    </row>
    <row r="825" spans="3:11" ht="15.75" customHeight="1">
      <c r="C825" s="122"/>
      <c r="I825" s="90"/>
      <c r="J825" s="90"/>
      <c r="K825" s="127"/>
    </row>
    <row r="826" spans="3:11" ht="15.75" customHeight="1">
      <c r="C826" s="122"/>
      <c r="I826" s="90"/>
      <c r="J826" s="90"/>
      <c r="K826" s="127"/>
    </row>
    <row r="827" spans="3:11" ht="15.75" customHeight="1">
      <c r="C827" s="122"/>
      <c r="I827" s="90"/>
      <c r="J827" s="90"/>
      <c r="K827" s="127"/>
    </row>
    <row r="828" spans="3:11" ht="15.75" customHeight="1">
      <c r="C828" s="122"/>
      <c r="I828" s="90"/>
      <c r="J828" s="90"/>
      <c r="K828" s="127"/>
    </row>
    <row r="829" spans="3:11" ht="15.75" customHeight="1">
      <c r="C829" s="122"/>
      <c r="I829" s="90"/>
      <c r="J829" s="90"/>
      <c r="K829" s="127"/>
    </row>
    <row r="830" spans="3:11" ht="15.75" customHeight="1">
      <c r="C830" s="122"/>
      <c r="I830" s="90"/>
      <c r="J830" s="90"/>
      <c r="K830" s="127"/>
    </row>
    <row r="831" spans="3:11" ht="15.75" customHeight="1">
      <c r="C831" s="122"/>
      <c r="I831" s="90"/>
      <c r="J831" s="90"/>
      <c r="K831" s="127"/>
    </row>
    <row r="832" spans="3:11" ht="15.75" customHeight="1">
      <c r="C832" s="122"/>
      <c r="I832" s="90"/>
      <c r="J832" s="90"/>
      <c r="K832" s="127"/>
    </row>
    <row r="833" spans="3:11" ht="15.75" customHeight="1">
      <c r="C833" s="122"/>
      <c r="I833" s="90"/>
      <c r="J833" s="90"/>
      <c r="K833" s="127"/>
    </row>
    <row r="834" spans="3:11" ht="15.75" customHeight="1">
      <c r="C834" s="122"/>
      <c r="I834" s="90"/>
      <c r="J834" s="90"/>
      <c r="K834" s="127"/>
    </row>
    <row r="835" spans="3:11" ht="15.75" customHeight="1">
      <c r="C835" s="122"/>
      <c r="I835" s="90"/>
      <c r="J835" s="90"/>
      <c r="K835" s="127"/>
    </row>
    <row r="836" spans="3:11" ht="15.75" customHeight="1">
      <c r="C836" s="122"/>
      <c r="I836" s="90"/>
      <c r="J836" s="90"/>
      <c r="K836" s="127"/>
    </row>
    <row r="837" spans="3:11" ht="15.75" customHeight="1">
      <c r="C837" s="122"/>
      <c r="I837" s="90"/>
      <c r="J837" s="90"/>
      <c r="K837" s="127"/>
    </row>
    <row r="838" spans="3:11" ht="15.75" customHeight="1">
      <c r="C838" s="122"/>
      <c r="I838" s="90"/>
      <c r="J838" s="90"/>
      <c r="K838" s="127"/>
    </row>
    <row r="839" spans="3:11" ht="15.75" customHeight="1">
      <c r="C839" s="122"/>
      <c r="I839" s="90"/>
      <c r="J839" s="90"/>
      <c r="K839" s="127"/>
    </row>
    <row r="840" spans="3:11" ht="15.75" customHeight="1">
      <c r="C840" s="122"/>
      <c r="I840" s="90"/>
      <c r="J840" s="90"/>
      <c r="K840" s="127"/>
    </row>
    <row r="841" spans="3:11" ht="15.75" customHeight="1">
      <c r="C841" s="122"/>
      <c r="I841" s="90"/>
      <c r="J841" s="90"/>
      <c r="K841" s="127"/>
    </row>
    <row r="842" spans="3:11" ht="15.75" customHeight="1">
      <c r="C842" s="122"/>
      <c r="I842" s="90"/>
      <c r="J842" s="90"/>
      <c r="K842" s="127"/>
    </row>
    <row r="843" spans="3:11" ht="15.75" customHeight="1">
      <c r="C843" s="122"/>
      <c r="I843" s="90"/>
      <c r="J843" s="90"/>
      <c r="K843" s="127"/>
    </row>
    <row r="844" spans="3:11" ht="15.75" customHeight="1">
      <c r="C844" s="122"/>
      <c r="I844" s="90"/>
      <c r="J844" s="90"/>
      <c r="K844" s="127"/>
    </row>
    <row r="845" spans="3:11" ht="15.75" customHeight="1">
      <c r="C845" s="122"/>
      <c r="I845" s="90"/>
      <c r="J845" s="90"/>
      <c r="K845" s="127"/>
    </row>
    <row r="846" spans="3:11" ht="15.75" customHeight="1">
      <c r="C846" s="122"/>
      <c r="I846" s="90"/>
      <c r="J846" s="90"/>
      <c r="K846" s="127"/>
    </row>
    <row r="847" spans="3:11" ht="15.75" customHeight="1">
      <c r="C847" s="122"/>
      <c r="I847" s="90"/>
      <c r="J847" s="90"/>
      <c r="K847" s="127"/>
    </row>
    <row r="848" spans="3:11" ht="15.75" customHeight="1">
      <c r="C848" s="122"/>
      <c r="I848" s="90"/>
      <c r="J848" s="90"/>
      <c r="K848" s="127"/>
    </row>
    <row r="849" spans="3:11" ht="15.75" customHeight="1">
      <c r="C849" s="122"/>
      <c r="I849" s="90"/>
      <c r="J849" s="90"/>
      <c r="K849" s="127"/>
    </row>
    <row r="850" spans="3:11" ht="15.75" customHeight="1">
      <c r="C850" s="122"/>
      <c r="I850" s="90"/>
      <c r="J850" s="90"/>
      <c r="K850" s="127"/>
    </row>
    <row r="851" spans="3:11" ht="15.75" customHeight="1">
      <c r="C851" s="122"/>
      <c r="I851" s="90"/>
      <c r="J851" s="90"/>
      <c r="K851" s="127"/>
    </row>
    <row r="852" spans="3:11" ht="15.75" customHeight="1">
      <c r="C852" s="122"/>
      <c r="I852" s="90"/>
      <c r="J852" s="90"/>
      <c r="K852" s="127"/>
    </row>
    <row r="853" spans="3:11" ht="15.75" customHeight="1">
      <c r="C853" s="122"/>
      <c r="I853" s="90"/>
      <c r="J853" s="90"/>
      <c r="K853" s="127"/>
    </row>
    <row r="854" spans="3:11" ht="15.75" customHeight="1">
      <c r="C854" s="122"/>
      <c r="I854" s="90"/>
      <c r="J854" s="90"/>
      <c r="K854" s="127"/>
    </row>
    <row r="855" spans="3:11" ht="15.75" customHeight="1">
      <c r="C855" s="122"/>
      <c r="I855" s="90"/>
      <c r="J855" s="90"/>
      <c r="K855" s="127"/>
    </row>
    <row r="856" spans="3:11" ht="15.75" customHeight="1">
      <c r="C856" s="122"/>
      <c r="I856" s="90"/>
      <c r="J856" s="90"/>
      <c r="K856" s="127"/>
    </row>
    <row r="857" spans="3:11" ht="15.75" customHeight="1">
      <c r="C857" s="122"/>
      <c r="I857" s="90"/>
      <c r="J857" s="90"/>
      <c r="K857" s="127"/>
    </row>
    <row r="858" spans="3:11" ht="15.75" customHeight="1">
      <c r="C858" s="122"/>
      <c r="I858" s="90"/>
      <c r="J858" s="90"/>
      <c r="K858" s="127"/>
    </row>
    <row r="859" spans="3:11" ht="15.75" customHeight="1">
      <c r="C859" s="122"/>
      <c r="I859" s="90"/>
      <c r="J859" s="90"/>
      <c r="K859" s="127"/>
    </row>
    <row r="860" spans="3:11" ht="15.75" customHeight="1">
      <c r="C860" s="122"/>
      <c r="I860" s="90"/>
      <c r="J860" s="90"/>
      <c r="K860" s="127"/>
    </row>
    <row r="861" spans="3:11" ht="15.75" customHeight="1">
      <c r="C861" s="122"/>
      <c r="I861" s="90"/>
      <c r="J861" s="90"/>
      <c r="K861" s="127"/>
    </row>
    <row r="862" spans="3:11" ht="15.75" customHeight="1">
      <c r="C862" s="122"/>
      <c r="I862" s="90"/>
      <c r="J862" s="90"/>
      <c r="K862" s="127"/>
    </row>
    <row r="863" spans="3:11" ht="15.75" customHeight="1">
      <c r="C863" s="122"/>
      <c r="I863" s="90"/>
      <c r="J863" s="90"/>
      <c r="K863" s="127"/>
    </row>
    <row r="864" spans="3:11" ht="15.75" customHeight="1">
      <c r="C864" s="122"/>
      <c r="I864" s="90"/>
      <c r="J864" s="90"/>
      <c r="K864" s="127"/>
    </row>
    <row r="865" spans="3:11" ht="15.75" customHeight="1">
      <c r="C865" s="122"/>
      <c r="I865" s="90"/>
      <c r="J865" s="90"/>
      <c r="K865" s="127"/>
    </row>
    <row r="866" spans="3:11" ht="15.75" customHeight="1">
      <c r="C866" s="122"/>
      <c r="I866" s="90"/>
      <c r="J866" s="90"/>
      <c r="K866" s="127"/>
    </row>
    <row r="867" spans="3:11" ht="15.75" customHeight="1">
      <c r="C867" s="122"/>
      <c r="I867" s="90"/>
      <c r="J867" s="90"/>
      <c r="K867" s="127"/>
    </row>
    <row r="868" spans="3:11" ht="15.75" customHeight="1">
      <c r="C868" s="122"/>
      <c r="I868" s="90"/>
      <c r="J868" s="90"/>
      <c r="K868" s="127"/>
    </row>
    <row r="869" spans="3:11" ht="15.75" customHeight="1">
      <c r="C869" s="122"/>
      <c r="I869" s="90"/>
      <c r="J869" s="90"/>
      <c r="K869" s="127"/>
    </row>
    <row r="870" spans="3:11" ht="15.75" customHeight="1">
      <c r="C870" s="122"/>
      <c r="I870" s="90"/>
      <c r="J870" s="90"/>
      <c r="K870" s="127"/>
    </row>
    <row r="871" spans="3:11" ht="15.75" customHeight="1">
      <c r="C871" s="122"/>
      <c r="I871" s="90"/>
      <c r="J871" s="90"/>
      <c r="K871" s="127"/>
    </row>
    <row r="872" spans="3:11" ht="15.75" customHeight="1">
      <c r="C872" s="122"/>
      <c r="I872" s="90"/>
      <c r="J872" s="90"/>
      <c r="K872" s="127"/>
    </row>
    <row r="873" spans="3:11" ht="15.75" customHeight="1">
      <c r="C873" s="122"/>
      <c r="I873" s="90"/>
      <c r="J873" s="90"/>
      <c r="K873" s="127"/>
    </row>
    <row r="874" spans="3:11" ht="15.75" customHeight="1">
      <c r="C874" s="122"/>
      <c r="I874" s="90"/>
      <c r="J874" s="90"/>
      <c r="K874" s="127"/>
    </row>
    <row r="875" spans="3:11" ht="15.75" customHeight="1">
      <c r="C875" s="122"/>
      <c r="I875" s="90"/>
      <c r="J875" s="90"/>
      <c r="K875" s="127"/>
    </row>
    <row r="876" spans="3:11" ht="15.75" customHeight="1">
      <c r="C876" s="122"/>
      <c r="I876" s="90"/>
      <c r="J876" s="90"/>
      <c r="K876" s="127"/>
    </row>
    <row r="877" spans="3:11" ht="15.75" customHeight="1">
      <c r="C877" s="122"/>
      <c r="I877" s="90"/>
      <c r="J877" s="90"/>
      <c r="K877" s="127"/>
    </row>
    <row r="878" spans="3:11" ht="15.75" customHeight="1">
      <c r="C878" s="122"/>
      <c r="I878" s="90"/>
      <c r="J878" s="90"/>
      <c r="K878" s="127"/>
    </row>
    <row r="879" spans="3:11" ht="15.75" customHeight="1">
      <c r="C879" s="122"/>
      <c r="I879" s="90"/>
      <c r="J879" s="90"/>
      <c r="K879" s="127"/>
    </row>
    <row r="880" spans="3:11" ht="15.75" customHeight="1">
      <c r="C880" s="122"/>
      <c r="I880" s="90"/>
      <c r="J880" s="90"/>
      <c r="K880" s="127"/>
    </row>
    <row r="881" spans="3:11" ht="15.75" customHeight="1">
      <c r="C881" s="122"/>
      <c r="I881" s="90"/>
      <c r="J881" s="90"/>
      <c r="K881" s="127"/>
    </row>
    <row r="882" spans="3:11" ht="15.75" customHeight="1">
      <c r="C882" s="122"/>
      <c r="I882" s="90"/>
      <c r="J882" s="90"/>
      <c r="K882" s="127"/>
    </row>
    <row r="883" spans="3:11" ht="15.75" customHeight="1">
      <c r="C883" s="122"/>
      <c r="I883" s="90"/>
      <c r="J883" s="90"/>
      <c r="K883" s="127"/>
    </row>
    <row r="884" spans="3:11" ht="15.75" customHeight="1">
      <c r="C884" s="122"/>
      <c r="I884" s="90"/>
      <c r="J884" s="90"/>
      <c r="K884" s="127"/>
    </row>
    <row r="885" spans="3:11" ht="15.75" customHeight="1">
      <c r="C885" s="122"/>
      <c r="I885" s="90"/>
      <c r="J885" s="90"/>
      <c r="K885" s="127"/>
    </row>
    <row r="886" spans="3:11" ht="15.75" customHeight="1">
      <c r="C886" s="122"/>
      <c r="I886" s="90"/>
      <c r="J886" s="90"/>
      <c r="K886" s="127"/>
    </row>
    <row r="887" spans="3:11" ht="15.75" customHeight="1">
      <c r="C887" s="122"/>
      <c r="I887" s="90"/>
      <c r="J887" s="90"/>
      <c r="K887" s="127"/>
    </row>
    <row r="888" spans="3:11" ht="15.75" customHeight="1">
      <c r="C888" s="122"/>
      <c r="I888" s="90"/>
      <c r="J888" s="90"/>
      <c r="K888" s="127"/>
    </row>
    <row r="889" spans="3:11" ht="15.75" customHeight="1">
      <c r="C889" s="122"/>
      <c r="I889" s="90"/>
      <c r="J889" s="90"/>
      <c r="K889" s="127"/>
    </row>
    <row r="890" spans="3:11" ht="15.75" customHeight="1">
      <c r="C890" s="122"/>
      <c r="I890" s="90"/>
      <c r="J890" s="90"/>
      <c r="K890" s="127"/>
    </row>
    <row r="891" spans="3:11" ht="15.75" customHeight="1">
      <c r="C891" s="122"/>
      <c r="I891" s="90"/>
      <c r="J891" s="90"/>
      <c r="K891" s="127"/>
    </row>
    <row r="892" spans="3:11" ht="15.75" customHeight="1">
      <c r="C892" s="122"/>
      <c r="I892" s="90"/>
      <c r="J892" s="90"/>
      <c r="K892" s="127"/>
    </row>
    <row r="893" spans="3:11" ht="15.75" customHeight="1">
      <c r="C893" s="122"/>
      <c r="I893" s="90"/>
      <c r="J893" s="90"/>
      <c r="K893" s="127"/>
    </row>
    <row r="894" spans="3:11" ht="15.75" customHeight="1">
      <c r="C894" s="122"/>
      <c r="I894" s="90"/>
      <c r="J894" s="90"/>
      <c r="K894" s="127"/>
    </row>
    <row r="895" spans="3:11" ht="15.75" customHeight="1">
      <c r="C895" s="122"/>
      <c r="I895" s="90"/>
      <c r="J895" s="90"/>
      <c r="K895" s="127"/>
    </row>
    <row r="896" spans="3:11" ht="15.75" customHeight="1">
      <c r="C896" s="122"/>
      <c r="I896" s="90"/>
      <c r="J896" s="90"/>
      <c r="K896" s="127"/>
    </row>
    <row r="897" spans="3:11" ht="15.75" customHeight="1">
      <c r="C897" s="122"/>
      <c r="I897" s="90"/>
      <c r="J897" s="90"/>
      <c r="K897" s="127"/>
    </row>
    <row r="898" spans="3:11" ht="15.75" customHeight="1">
      <c r="C898" s="122"/>
      <c r="I898" s="90"/>
      <c r="J898" s="90"/>
      <c r="K898" s="127"/>
    </row>
    <row r="899" spans="3:11" ht="15.75" customHeight="1">
      <c r="C899" s="122"/>
      <c r="I899" s="90"/>
      <c r="J899" s="90"/>
      <c r="K899" s="127"/>
    </row>
    <row r="900" spans="3:11" ht="15.75" customHeight="1">
      <c r="C900" s="122"/>
      <c r="I900" s="90"/>
      <c r="J900" s="90"/>
      <c r="K900" s="127"/>
    </row>
    <row r="901" spans="3:11" ht="15.75" customHeight="1">
      <c r="C901" s="122"/>
      <c r="I901" s="90"/>
      <c r="J901" s="90"/>
      <c r="K901" s="127"/>
    </row>
    <row r="902" spans="3:11" ht="15.75" customHeight="1">
      <c r="C902" s="122"/>
      <c r="I902" s="90"/>
      <c r="J902" s="90"/>
      <c r="K902" s="127"/>
    </row>
    <row r="903" spans="3:11" ht="15.75" customHeight="1">
      <c r="C903" s="122"/>
      <c r="I903" s="90"/>
      <c r="J903" s="90"/>
      <c r="K903" s="127"/>
    </row>
    <row r="904" spans="3:11" ht="15.75" customHeight="1">
      <c r="C904" s="122"/>
      <c r="I904" s="90"/>
      <c r="J904" s="90"/>
      <c r="K904" s="127"/>
    </row>
    <row r="905" spans="3:11" ht="15.75" customHeight="1">
      <c r="C905" s="122"/>
      <c r="I905" s="90"/>
      <c r="J905" s="90"/>
      <c r="K905" s="127"/>
    </row>
    <row r="906" spans="3:11" ht="15.75" customHeight="1">
      <c r="C906" s="122"/>
      <c r="I906" s="90"/>
      <c r="J906" s="90"/>
      <c r="K906" s="127"/>
    </row>
    <row r="907" spans="3:11" ht="15.75" customHeight="1">
      <c r="C907" s="122"/>
      <c r="I907" s="90"/>
      <c r="J907" s="90"/>
      <c r="K907" s="127"/>
    </row>
    <row r="908" spans="3:11" ht="15.75" customHeight="1">
      <c r="C908" s="122"/>
      <c r="I908" s="90"/>
      <c r="J908" s="90"/>
      <c r="K908" s="127"/>
    </row>
    <row r="909" spans="3:11" ht="15.75" customHeight="1">
      <c r="C909" s="122"/>
      <c r="I909" s="90"/>
      <c r="J909" s="90"/>
      <c r="K909" s="127"/>
    </row>
    <row r="910" spans="3:11" ht="15.75" customHeight="1">
      <c r="C910" s="122"/>
      <c r="I910" s="90"/>
      <c r="J910" s="90"/>
      <c r="K910" s="127"/>
    </row>
    <row r="911" spans="3:11" ht="15.75" customHeight="1">
      <c r="C911" s="122"/>
      <c r="I911" s="90"/>
      <c r="J911" s="90"/>
      <c r="K911" s="127"/>
    </row>
    <row r="912" spans="3:11" ht="15.75" customHeight="1">
      <c r="C912" s="122"/>
      <c r="I912" s="90"/>
      <c r="J912" s="90"/>
      <c r="K912" s="127"/>
    </row>
    <row r="913" spans="3:11" ht="15.75" customHeight="1">
      <c r="C913" s="122"/>
      <c r="I913" s="90"/>
      <c r="J913" s="90"/>
      <c r="K913" s="127"/>
    </row>
    <row r="914" spans="3:11" ht="15.75" customHeight="1">
      <c r="C914" s="122"/>
      <c r="I914" s="90"/>
      <c r="J914" s="90"/>
      <c r="K914" s="127"/>
    </row>
    <row r="915" spans="3:11" ht="15.75" customHeight="1">
      <c r="C915" s="122"/>
      <c r="I915" s="90"/>
      <c r="J915" s="90"/>
      <c r="K915" s="127"/>
    </row>
    <row r="916" spans="3:11" ht="15.75" customHeight="1">
      <c r="C916" s="122"/>
      <c r="I916" s="90"/>
      <c r="J916" s="90"/>
      <c r="K916" s="127"/>
    </row>
    <row r="917" spans="3:11" ht="15.75" customHeight="1">
      <c r="C917" s="122"/>
      <c r="I917" s="90"/>
      <c r="J917" s="90"/>
      <c r="K917" s="127"/>
    </row>
    <row r="918" spans="3:11" ht="15.75" customHeight="1">
      <c r="C918" s="122"/>
      <c r="I918" s="90"/>
      <c r="J918" s="90"/>
      <c r="K918" s="127"/>
    </row>
    <row r="919" spans="3:11" ht="15.75" customHeight="1">
      <c r="C919" s="122"/>
      <c r="I919" s="90"/>
      <c r="J919" s="90"/>
      <c r="K919" s="127"/>
    </row>
    <row r="920" spans="3:11" ht="15.75" customHeight="1">
      <c r="C920" s="122"/>
      <c r="I920" s="90"/>
      <c r="J920" s="90"/>
      <c r="K920" s="127"/>
    </row>
    <row r="921" spans="3:11" ht="15.75" customHeight="1">
      <c r="C921" s="122"/>
      <c r="I921" s="90"/>
      <c r="J921" s="90"/>
      <c r="K921" s="127"/>
    </row>
    <row r="922" spans="3:11" ht="15.75" customHeight="1">
      <c r="C922" s="122"/>
      <c r="I922" s="90"/>
      <c r="J922" s="90"/>
      <c r="K922" s="127"/>
    </row>
    <row r="923" spans="3:11" ht="15.75" customHeight="1">
      <c r="C923" s="122"/>
      <c r="I923" s="90"/>
      <c r="J923" s="90"/>
      <c r="K923" s="127"/>
    </row>
    <row r="924" spans="3:11" ht="15.75" customHeight="1">
      <c r="C924" s="122"/>
      <c r="I924" s="90"/>
      <c r="J924" s="90"/>
      <c r="K924" s="127"/>
    </row>
    <row r="925" spans="3:11" ht="15.75" customHeight="1">
      <c r="C925" s="122"/>
      <c r="I925" s="90"/>
      <c r="J925" s="90"/>
      <c r="K925" s="127"/>
    </row>
    <row r="926" spans="3:11" ht="15.75" customHeight="1">
      <c r="C926" s="122"/>
      <c r="I926" s="90"/>
      <c r="J926" s="90"/>
      <c r="K926" s="127"/>
    </row>
    <row r="927" spans="3:11" ht="15.75" customHeight="1">
      <c r="C927" s="122"/>
      <c r="I927" s="90"/>
      <c r="J927" s="90"/>
      <c r="K927" s="127"/>
    </row>
    <row r="928" spans="3:11" ht="15.75" customHeight="1">
      <c r="C928" s="122"/>
      <c r="I928" s="90"/>
      <c r="J928" s="90"/>
      <c r="K928" s="127"/>
    </row>
    <row r="929" spans="3:11" ht="15.75" customHeight="1">
      <c r="C929" s="122"/>
      <c r="I929" s="90"/>
      <c r="J929" s="90"/>
      <c r="K929" s="127"/>
    </row>
    <row r="930" spans="3:11" ht="15.75" customHeight="1">
      <c r="C930" s="122"/>
      <c r="I930" s="90"/>
      <c r="J930" s="90"/>
      <c r="K930" s="127"/>
    </row>
    <row r="931" spans="3:11" ht="15.75" customHeight="1">
      <c r="C931" s="122"/>
      <c r="I931" s="90"/>
      <c r="J931" s="90"/>
      <c r="K931" s="127"/>
    </row>
    <row r="932" spans="3:11" ht="15.75" customHeight="1">
      <c r="C932" s="122"/>
      <c r="I932" s="90"/>
      <c r="J932" s="90"/>
      <c r="K932" s="127"/>
    </row>
    <row r="933" spans="3:11" ht="15.75" customHeight="1">
      <c r="C933" s="122"/>
      <c r="I933" s="90"/>
      <c r="J933" s="90"/>
      <c r="K933" s="127"/>
    </row>
    <row r="934" spans="3:11" ht="15.75" customHeight="1">
      <c r="C934" s="122"/>
      <c r="I934" s="90"/>
      <c r="J934" s="90"/>
      <c r="K934" s="127"/>
    </row>
    <row r="935" spans="3:11" ht="15.75" customHeight="1">
      <c r="C935" s="122"/>
      <c r="I935" s="90"/>
      <c r="J935" s="90"/>
      <c r="K935" s="127"/>
    </row>
    <row r="936" spans="3:11" ht="15.75" customHeight="1">
      <c r="C936" s="122"/>
      <c r="I936" s="90"/>
      <c r="J936" s="90"/>
      <c r="K936" s="127"/>
    </row>
    <row r="937" spans="3:11" ht="15.75" customHeight="1">
      <c r="C937" s="122"/>
      <c r="I937" s="90"/>
      <c r="J937" s="90"/>
      <c r="K937" s="127"/>
    </row>
    <row r="938" spans="3:11" ht="15.75" customHeight="1">
      <c r="C938" s="122"/>
      <c r="I938" s="90"/>
      <c r="J938" s="90"/>
      <c r="K938" s="127"/>
    </row>
    <row r="939" spans="3:11" ht="15.75" customHeight="1">
      <c r="C939" s="122"/>
      <c r="I939" s="90"/>
      <c r="J939" s="90"/>
      <c r="K939" s="127"/>
    </row>
    <row r="940" spans="3:11" ht="15.75" customHeight="1">
      <c r="C940" s="122"/>
      <c r="I940" s="90"/>
      <c r="J940" s="90"/>
      <c r="K940" s="127"/>
    </row>
    <row r="941" spans="3:11" ht="15.75" customHeight="1">
      <c r="C941" s="122"/>
      <c r="I941" s="90"/>
      <c r="J941" s="90"/>
      <c r="K941" s="127"/>
    </row>
    <row r="942" spans="3:11" ht="15.75" customHeight="1">
      <c r="C942" s="122"/>
      <c r="I942" s="90"/>
      <c r="J942" s="90"/>
      <c r="K942" s="127"/>
    </row>
    <row r="943" spans="3:11" ht="15.75" customHeight="1">
      <c r="C943" s="122"/>
      <c r="I943" s="90"/>
      <c r="J943" s="90"/>
      <c r="K943" s="127"/>
    </row>
    <row r="944" spans="3:11" ht="15.75" customHeight="1">
      <c r="C944" s="122"/>
      <c r="I944" s="90"/>
      <c r="J944" s="90"/>
      <c r="K944" s="127"/>
    </row>
    <row r="945" spans="3:11" ht="15.75" customHeight="1">
      <c r="C945" s="122"/>
      <c r="I945" s="90"/>
      <c r="J945" s="90"/>
      <c r="K945" s="127"/>
    </row>
    <row r="946" spans="3:11" ht="15.75" customHeight="1">
      <c r="C946" s="122"/>
      <c r="I946" s="90"/>
      <c r="J946" s="90"/>
      <c r="K946" s="127"/>
    </row>
    <row r="947" spans="3:11" ht="15.75" customHeight="1">
      <c r="C947" s="122"/>
      <c r="I947" s="90"/>
      <c r="J947" s="90"/>
      <c r="K947" s="127"/>
    </row>
    <row r="948" spans="3:11" ht="15.75" customHeight="1">
      <c r="C948" s="122"/>
      <c r="I948" s="90"/>
      <c r="J948" s="90"/>
      <c r="K948" s="127"/>
    </row>
    <row r="949" spans="3:11" ht="15.75" customHeight="1">
      <c r="C949" s="122"/>
      <c r="I949" s="90"/>
      <c r="J949" s="90"/>
      <c r="K949" s="127"/>
    </row>
    <row r="950" spans="3:11" ht="15.75" customHeight="1">
      <c r="C950" s="122"/>
      <c r="I950" s="90"/>
      <c r="J950" s="90"/>
      <c r="K950" s="127"/>
    </row>
    <row r="951" spans="3:11" ht="15.75" customHeight="1">
      <c r="C951" s="122"/>
      <c r="I951" s="90"/>
      <c r="J951" s="90"/>
      <c r="K951" s="127"/>
    </row>
    <row r="952" spans="3:11" ht="15.75" customHeight="1">
      <c r="C952" s="122"/>
      <c r="I952" s="90"/>
      <c r="J952" s="90"/>
      <c r="K952" s="127"/>
    </row>
    <row r="953" spans="3:11" ht="15.75" customHeight="1">
      <c r="C953" s="122"/>
      <c r="I953" s="90"/>
      <c r="J953" s="90"/>
      <c r="K953" s="127"/>
    </row>
    <row r="954" spans="3:11" ht="15.75" customHeight="1">
      <c r="C954" s="122"/>
      <c r="I954" s="90"/>
      <c r="J954" s="90"/>
      <c r="K954" s="127"/>
    </row>
    <row r="955" spans="3:11" ht="15.75" customHeight="1">
      <c r="C955" s="122"/>
      <c r="I955" s="90"/>
      <c r="J955" s="90"/>
      <c r="K955" s="127"/>
    </row>
    <row r="956" spans="3:11" ht="15.75" customHeight="1">
      <c r="C956" s="122"/>
      <c r="I956" s="90"/>
      <c r="J956" s="90"/>
      <c r="K956" s="127"/>
    </row>
    <row r="957" spans="3:11" ht="15.75" customHeight="1">
      <c r="C957" s="122"/>
      <c r="I957" s="90"/>
      <c r="J957" s="90"/>
      <c r="K957" s="127"/>
    </row>
    <row r="958" spans="3:11" ht="15.75" customHeight="1">
      <c r="C958" s="122"/>
      <c r="I958" s="90"/>
      <c r="J958" s="90"/>
      <c r="K958" s="127"/>
    </row>
    <row r="959" spans="3:11" ht="15.75" customHeight="1">
      <c r="C959" s="122"/>
      <c r="I959" s="90"/>
      <c r="J959" s="90"/>
      <c r="K959" s="127"/>
    </row>
    <row r="960" spans="3:11" ht="15.75" customHeight="1">
      <c r="C960" s="122"/>
      <c r="I960" s="90"/>
      <c r="J960" s="90"/>
      <c r="K960" s="127"/>
    </row>
    <row r="961" spans="3:11" ht="15.75" customHeight="1">
      <c r="C961" s="122"/>
      <c r="I961" s="90"/>
      <c r="J961" s="90"/>
      <c r="K961" s="127"/>
    </row>
    <row r="962" spans="3:11" ht="15.75" customHeight="1">
      <c r="C962" s="122"/>
      <c r="I962" s="90"/>
      <c r="J962" s="90"/>
      <c r="K962" s="127"/>
    </row>
    <row r="963" spans="3:11" ht="15.75" customHeight="1">
      <c r="C963" s="122"/>
      <c r="I963" s="90"/>
      <c r="J963" s="90"/>
      <c r="K963" s="127"/>
    </row>
    <row r="964" spans="3:11" ht="15.75" customHeight="1">
      <c r="C964" s="122"/>
      <c r="I964" s="90"/>
      <c r="J964" s="90"/>
      <c r="K964" s="127"/>
    </row>
    <row r="965" spans="3:11" ht="15.75" customHeight="1">
      <c r="C965" s="122"/>
      <c r="I965" s="90"/>
      <c r="J965" s="90"/>
      <c r="K965" s="127"/>
    </row>
    <row r="966" spans="3:11" ht="15.75" customHeight="1">
      <c r="C966" s="122"/>
      <c r="I966" s="90"/>
      <c r="J966" s="90"/>
      <c r="K966" s="127"/>
    </row>
    <row r="967" spans="3:11" ht="15.75" customHeight="1">
      <c r="C967" s="122"/>
      <c r="I967" s="90"/>
      <c r="J967" s="90"/>
      <c r="K967" s="127"/>
    </row>
    <row r="968" spans="3:11" ht="15.75" customHeight="1">
      <c r="C968" s="122"/>
      <c r="I968" s="90"/>
      <c r="J968" s="90"/>
      <c r="K968" s="127"/>
    </row>
    <row r="969" spans="3:11" ht="15.75" customHeight="1">
      <c r="C969" s="122"/>
      <c r="I969" s="90"/>
      <c r="J969" s="90"/>
      <c r="K969" s="127"/>
    </row>
    <row r="970" spans="3:11" ht="15.75" customHeight="1">
      <c r="C970" s="122"/>
      <c r="I970" s="90"/>
      <c r="J970" s="90"/>
      <c r="K970" s="127"/>
    </row>
    <row r="971" spans="3:11" ht="15.75" customHeight="1">
      <c r="C971" s="122"/>
      <c r="I971" s="90"/>
      <c r="J971" s="90"/>
      <c r="K971" s="127"/>
    </row>
    <row r="972" spans="3:11" ht="15.75" customHeight="1">
      <c r="C972" s="122"/>
      <c r="I972" s="90"/>
      <c r="J972" s="90"/>
      <c r="K972" s="127"/>
    </row>
    <row r="973" spans="3:11" ht="15.75" customHeight="1">
      <c r="C973" s="122"/>
      <c r="I973" s="90"/>
      <c r="J973" s="90"/>
      <c r="K973" s="127"/>
    </row>
    <row r="974" spans="3:11" ht="15.75" customHeight="1">
      <c r="C974" s="122"/>
      <c r="I974" s="90"/>
      <c r="J974" s="90"/>
      <c r="K974" s="127"/>
    </row>
    <row r="975" spans="3:11" ht="15.75" customHeight="1">
      <c r="C975" s="122"/>
      <c r="I975" s="90"/>
      <c r="J975" s="90"/>
      <c r="K975" s="127"/>
    </row>
    <row r="976" spans="3:11" ht="15.75" customHeight="1">
      <c r="C976" s="122"/>
      <c r="I976" s="90"/>
      <c r="J976" s="90"/>
      <c r="K976" s="127"/>
    </row>
    <row r="977" spans="3:11" ht="15.75" customHeight="1">
      <c r="C977" s="122"/>
      <c r="I977" s="90"/>
      <c r="J977" s="90"/>
      <c r="K977" s="127"/>
    </row>
    <row r="978" spans="3:11" ht="15.75" customHeight="1">
      <c r="C978" s="122"/>
      <c r="I978" s="90"/>
      <c r="J978" s="90"/>
      <c r="K978" s="127"/>
    </row>
    <row r="979" spans="3:11" ht="15.75" customHeight="1">
      <c r="C979" s="122"/>
      <c r="I979" s="90"/>
      <c r="J979" s="90"/>
      <c r="K979" s="127"/>
    </row>
    <row r="980" spans="3:11" ht="15.75" customHeight="1">
      <c r="C980" s="122"/>
      <c r="I980" s="90"/>
      <c r="J980" s="90"/>
      <c r="K980" s="127"/>
    </row>
    <row r="981" spans="3:11" ht="15.75" customHeight="1">
      <c r="C981" s="122"/>
      <c r="I981" s="90"/>
      <c r="J981" s="90"/>
      <c r="K981" s="127"/>
    </row>
    <row r="982" spans="3:11" ht="15.75" customHeight="1">
      <c r="C982" s="122"/>
      <c r="I982" s="90"/>
      <c r="J982" s="90"/>
      <c r="K982" s="127"/>
    </row>
    <row r="983" spans="3:11" ht="15.75" customHeight="1">
      <c r="C983" s="122"/>
      <c r="I983" s="90"/>
      <c r="J983" s="90"/>
      <c r="K983" s="127"/>
    </row>
    <row r="984" spans="3:11" ht="15.75" customHeight="1">
      <c r="C984" s="122"/>
      <c r="I984" s="90"/>
      <c r="J984" s="90"/>
      <c r="K984" s="127"/>
    </row>
    <row r="985" spans="3:11" ht="15.75" customHeight="1">
      <c r="C985" s="122"/>
      <c r="I985" s="90"/>
      <c r="J985" s="90"/>
      <c r="K985" s="127"/>
    </row>
    <row r="986" spans="3:11" ht="15.75" customHeight="1">
      <c r="C986" s="122"/>
      <c r="I986" s="90"/>
      <c r="J986" s="90"/>
      <c r="K986" s="127"/>
    </row>
    <row r="987" spans="3:11" ht="15.75" customHeight="1">
      <c r="C987" s="122"/>
      <c r="I987" s="90"/>
      <c r="J987" s="90"/>
      <c r="K987" s="127"/>
    </row>
    <row r="988" spans="3:11" ht="15.75" customHeight="1">
      <c r="C988" s="122"/>
      <c r="I988" s="90"/>
      <c r="J988" s="90"/>
      <c r="K988" s="127"/>
    </row>
    <row r="989" spans="3:11" ht="15.75" customHeight="1">
      <c r="C989" s="122"/>
      <c r="I989" s="90"/>
      <c r="J989" s="90"/>
      <c r="K989" s="127"/>
    </row>
    <row r="990" spans="3:11" ht="15.75" customHeight="1">
      <c r="C990" s="122"/>
      <c r="I990" s="90"/>
      <c r="J990" s="90"/>
      <c r="K990" s="127"/>
    </row>
    <row r="991" spans="3:11" ht="15.75" customHeight="1">
      <c r="C991" s="122"/>
      <c r="I991" s="90"/>
      <c r="J991" s="90"/>
      <c r="K991" s="127"/>
    </row>
    <row r="992" spans="3:11" ht="15.75" customHeight="1">
      <c r="C992" s="122"/>
      <c r="I992" s="90"/>
      <c r="J992" s="90"/>
      <c r="K992" s="127"/>
    </row>
    <row r="993" spans="3:11" ht="15.75" customHeight="1">
      <c r="C993" s="122"/>
      <c r="I993" s="90"/>
      <c r="J993" s="90"/>
      <c r="K993" s="127"/>
    </row>
    <row r="994" spans="3:11" ht="15.75" customHeight="1">
      <c r="C994" s="122"/>
      <c r="I994" s="90"/>
      <c r="J994" s="90"/>
      <c r="K994" s="127"/>
    </row>
    <row r="995" spans="3:11" ht="15.75" customHeight="1">
      <c r="C995" s="122"/>
      <c r="I995" s="90"/>
      <c r="J995" s="90"/>
      <c r="K995" s="127"/>
    </row>
    <row r="996" spans="3:11" ht="15.75" customHeight="1">
      <c r="C996" s="122"/>
      <c r="I996" s="90"/>
      <c r="J996" s="90"/>
      <c r="K996" s="127"/>
    </row>
    <row r="997" spans="3:11" ht="15.75" customHeight="1">
      <c r="C997" s="122"/>
      <c r="I997" s="90"/>
      <c r="J997" s="90"/>
      <c r="K997" s="127"/>
    </row>
    <row r="998" spans="3:11" ht="15.75" customHeight="1">
      <c r="C998" s="122"/>
      <c r="I998" s="90"/>
      <c r="J998" s="90"/>
      <c r="K998" s="127"/>
    </row>
    <row r="999" spans="3:11" ht="15.75" customHeight="1">
      <c r="C999" s="122"/>
      <c r="I999" s="90"/>
      <c r="J999" s="90"/>
      <c r="K999" s="127"/>
    </row>
  </sheetData>
  <pageMargins left="0.70866141732283472" right="0.70866141732283472" top="0.74803149606299213" bottom="0.74803149606299213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8D904-4A1D-461D-A22E-140CFEEAC30A}">
  <dimension ref="W22:W24"/>
  <sheetViews>
    <sheetView topLeftCell="L1" workbookViewId="0">
      <selection activeCell="W22" sqref="W22:W24"/>
    </sheetView>
  </sheetViews>
  <sheetFormatPr defaultRowHeight="14.25"/>
  <cols>
    <col min="23" max="23" width="14.25" bestFit="1" customWidth="1"/>
  </cols>
  <sheetData>
    <row r="22" spans="23:23">
      <c r="W22" s="197">
        <v>16600000</v>
      </c>
    </row>
    <row r="23" spans="23:23">
      <c r="W23" s="197">
        <v>697</v>
      </c>
    </row>
    <row r="24" spans="23:23">
      <c r="W24" s="197">
        <f>W22/W23</f>
        <v>23816.355810616929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D3864-244D-499C-BABF-ADA34D90E6A0}">
  <dimension ref="W21:W23"/>
  <sheetViews>
    <sheetView topLeftCell="L1" workbookViewId="0">
      <selection activeCell="W21" sqref="W21:W23"/>
    </sheetView>
  </sheetViews>
  <sheetFormatPr defaultRowHeight="14.25"/>
  <cols>
    <col min="23" max="23" width="14.25" bestFit="1" customWidth="1"/>
  </cols>
  <sheetData>
    <row r="21" spans="23:23">
      <c r="W21" s="197">
        <v>15900000</v>
      </c>
    </row>
    <row r="22" spans="23:23">
      <c r="W22" s="197">
        <v>728</v>
      </c>
    </row>
    <row r="23" spans="23:23">
      <c r="W23" s="197">
        <f>W21/W22</f>
        <v>21840.659340659342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1D1CC-C2C5-4DDD-A02C-503092A0D578}">
  <dimension ref="W23:W25"/>
  <sheetViews>
    <sheetView topLeftCell="L1" workbookViewId="0">
      <selection activeCell="W23" sqref="W23:W25"/>
    </sheetView>
  </sheetViews>
  <sheetFormatPr defaultRowHeight="14.25"/>
  <cols>
    <col min="23" max="23" width="14.25" bestFit="1" customWidth="1"/>
  </cols>
  <sheetData>
    <row r="23" spans="23:23">
      <c r="W23" s="197">
        <v>18200000</v>
      </c>
    </row>
    <row r="24" spans="23:23">
      <c r="W24" s="197">
        <v>827</v>
      </c>
    </row>
    <row r="25" spans="23:23">
      <c r="W25" s="197">
        <f>W23/W24</f>
        <v>22007.255139056833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7EB47-1398-4E43-8EE3-0510E9FB013E}">
  <dimension ref="W26:W28"/>
  <sheetViews>
    <sheetView topLeftCell="M1" workbookViewId="0">
      <selection activeCell="W28" sqref="W28"/>
    </sheetView>
  </sheetViews>
  <sheetFormatPr defaultRowHeight="14.25"/>
  <cols>
    <col min="23" max="23" width="14.25" bestFit="1" customWidth="1"/>
  </cols>
  <sheetData>
    <row r="26" spans="23:23">
      <c r="W26" s="197">
        <v>12400000</v>
      </c>
    </row>
    <row r="27" spans="23:23">
      <c r="W27" s="197">
        <v>617</v>
      </c>
    </row>
    <row r="28" spans="23:23">
      <c r="W28" s="197">
        <f>W26/W27</f>
        <v>20097.244732576986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A625-6DEC-489B-AE71-C40B423AA3B1}">
  <dimension ref="Q26:Q28"/>
  <sheetViews>
    <sheetView tabSelected="1" topLeftCell="G21" workbookViewId="0">
      <selection activeCell="Q28" sqref="Q28"/>
    </sheetView>
  </sheetViews>
  <sheetFormatPr defaultRowHeight="14.25"/>
  <cols>
    <col min="17" max="17" width="14.25" bestFit="1" customWidth="1"/>
  </cols>
  <sheetData>
    <row r="26" spans="17:17">
      <c r="Q26" s="197">
        <v>9687000</v>
      </c>
    </row>
    <row r="27" spans="17:17">
      <c r="Q27" s="197">
        <v>478.89</v>
      </c>
    </row>
    <row r="28" spans="17:17">
      <c r="Q28" s="197">
        <f>Q26/Q27</f>
        <v>20228.027313161689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000"/>
  <sheetViews>
    <sheetView workbookViewId="0"/>
  </sheetViews>
  <sheetFormatPr defaultColWidth="12.625" defaultRowHeight="15" customHeight="1"/>
  <cols>
    <col min="1" max="2" width="7.625" customWidth="1"/>
    <col min="3" max="3" width="10" customWidth="1"/>
    <col min="4" max="4" width="10.875" customWidth="1"/>
    <col min="5" max="5" width="11.5" customWidth="1"/>
    <col min="6" max="26" width="7.625" customWidth="1"/>
  </cols>
  <sheetData>
    <row r="1" spans="1:13">
      <c r="A1" s="9" t="s">
        <v>21</v>
      </c>
      <c r="B1" s="9" t="s">
        <v>20</v>
      </c>
      <c r="C1" s="9" t="s">
        <v>24</v>
      </c>
      <c r="D1" s="9" t="s">
        <v>25</v>
      </c>
      <c r="E1" s="9" t="s">
        <v>26</v>
      </c>
      <c r="F1" s="9" t="s">
        <v>27</v>
      </c>
    </row>
    <row r="2" spans="1:13">
      <c r="A2" s="9">
        <v>1</v>
      </c>
      <c r="B2" s="9">
        <v>1</v>
      </c>
      <c r="C2" s="9">
        <v>52.05</v>
      </c>
      <c r="D2" s="9">
        <f t="shared" ref="D2:D31" si="0">11.23/2</f>
        <v>5.6150000000000002</v>
      </c>
      <c r="E2" s="9">
        <f t="shared" ref="E2:E39" si="1">2.4*0.6*4</f>
        <v>5.76</v>
      </c>
      <c r="I2" s="9">
        <f t="shared" ref="I2:K2" si="2">C2*10.764</f>
        <v>560.26619999999991</v>
      </c>
      <c r="J2" s="9">
        <f t="shared" si="2"/>
        <v>60.439859999999996</v>
      </c>
      <c r="K2" s="9">
        <f t="shared" si="2"/>
        <v>62.000639999999997</v>
      </c>
      <c r="M2" s="9">
        <f t="shared" ref="M2:M6" si="3">I2+J2+K2</f>
        <v>682.70669999999984</v>
      </c>
    </row>
    <row r="3" spans="1:13">
      <c r="B3" s="9">
        <v>2</v>
      </c>
      <c r="C3" s="9">
        <v>52.05</v>
      </c>
      <c r="D3" s="9">
        <f t="shared" si="0"/>
        <v>5.6150000000000002</v>
      </c>
      <c r="E3" s="9">
        <f t="shared" si="1"/>
        <v>5.76</v>
      </c>
      <c r="I3" s="9">
        <f t="shared" ref="I3:K3" si="4">C3*10.764</f>
        <v>560.26619999999991</v>
      </c>
      <c r="J3" s="9">
        <f t="shared" si="4"/>
        <v>60.439859999999996</v>
      </c>
      <c r="K3" s="9">
        <f t="shared" si="4"/>
        <v>62.000639999999997</v>
      </c>
      <c r="M3" s="9">
        <f t="shared" si="3"/>
        <v>682.70669999999984</v>
      </c>
    </row>
    <row r="4" spans="1:13">
      <c r="A4" s="9">
        <v>2</v>
      </c>
      <c r="B4" s="9">
        <v>1</v>
      </c>
      <c r="C4" s="9">
        <v>52.05</v>
      </c>
      <c r="D4" s="9">
        <f t="shared" si="0"/>
        <v>5.6150000000000002</v>
      </c>
      <c r="E4" s="9">
        <f t="shared" si="1"/>
        <v>5.76</v>
      </c>
      <c r="I4" s="9">
        <f t="shared" ref="I4:K4" si="5">C4*10.764</f>
        <v>560.26619999999991</v>
      </c>
      <c r="J4" s="9">
        <f t="shared" si="5"/>
        <v>60.439859999999996</v>
      </c>
      <c r="K4" s="9">
        <f t="shared" si="5"/>
        <v>62.000639999999997</v>
      </c>
      <c r="M4" s="9">
        <f t="shared" si="3"/>
        <v>682.70669999999984</v>
      </c>
    </row>
    <row r="5" spans="1:13">
      <c r="B5" s="9">
        <v>2</v>
      </c>
      <c r="C5" s="9">
        <v>52.05</v>
      </c>
      <c r="D5" s="9">
        <f t="shared" si="0"/>
        <v>5.6150000000000002</v>
      </c>
      <c r="E5" s="9">
        <f t="shared" si="1"/>
        <v>5.76</v>
      </c>
      <c r="I5" s="9">
        <f t="shared" ref="I5:K5" si="6">C5*10.764</f>
        <v>560.26619999999991</v>
      </c>
      <c r="J5" s="9">
        <f t="shared" si="6"/>
        <v>60.439859999999996</v>
      </c>
      <c r="K5" s="9">
        <f t="shared" si="6"/>
        <v>62.000639999999997</v>
      </c>
      <c r="M5" s="9">
        <f t="shared" si="3"/>
        <v>682.70669999999984</v>
      </c>
    </row>
    <row r="6" spans="1:13">
      <c r="B6" s="9">
        <v>3</v>
      </c>
      <c r="C6" s="9">
        <v>52.05</v>
      </c>
      <c r="D6" s="9">
        <f t="shared" si="0"/>
        <v>5.6150000000000002</v>
      </c>
      <c r="E6" s="9">
        <f t="shared" si="1"/>
        <v>5.76</v>
      </c>
      <c r="I6" s="9">
        <f t="shared" ref="I6:K6" si="7">C6*10.764</f>
        <v>560.26619999999991</v>
      </c>
      <c r="J6" s="9">
        <f t="shared" si="7"/>
        <v>60.439859999999996</v>
      </c>
      <c r="K6" s="9">
        <f t="shared" si="7"/>
        <v>62.000639999999997</v>
      </c>
      <c r="M6" s="9">
        <f t="shared" si="3"/>
        <v>682.70669999999984</v>
      </c>
    </row>
    <row r="7" spans="1:13">
      <c r="B7" s="9">
        <v>4</v>
      </c>
      <c r="C7" s="9">
        <v>52.05</v>
      </c>
      <c r="D7" s="9">
        <f t="shared" si="0"/>
        <v>5.6150000000000002</v>
      </c>
      <c r="E7" s="9">
        <f t="shared" si="1"/>
        <v>5.76</v>
      </c>
      <c r="F7" s="9">
        <f>3.35*1.45</f>
        <v>4.8574999999999999</v>
      </c>
      <c r="I7" s="9">
        <f t="shared" ref="I7:L7" si="8">C7*10.764</f>
        <v>560.26619999999991</v>
      </c>
      <c r="J7" s="9">
        <f t="shared" si="8"/>
        <v>60.439859999999996</v>
      </c>
      <c r="K7" s="9">
        <f t="shared" si="8"/>
        <v>62.000639999999997</v>
      </c>
      <c r="L7" s="9">
        <f t="shared" si="8"/>
        <v>52.286129999999993</v>
      </c>
      <c r="M7" s="9">
        <f>I7+J7+K7+L7</f>
        <v>734.9928299999998</v>
      </c>
    </row>
    <row r="8" spans="1:13">
      <c r="A8" s="9">
        <v>3</v>
      </c>
      <c r="B8" s="9">
        <v>1</v>
      </c>
      <c r="C8" s="9">
        <v>52.05</v>
      </c>
      <c r="D8" s="9">
        <f t="shared" si="0"/>
        <v>5.6150000000000002</v>
      </c>
      <c r="E8" s="9">
        <f t="shared" si="1"/>
        <v>5.76</v>
      </c>
      <c r="I8" s="9">
        <f t="shared" ref="I8:K8" si="9">C8*10.764</f>
        <v>560.26619999999991</v>
      </c>
      <c r="J8" s="9">
        <f t="shared" si="9"/>
        <v>60.439859999999996</v>
      </c>
      <c r="K8" s="9">
        <f t="shared" si="9"/>
        <v>62.000639999999997</v>
      </c>
      <c r="M8" s="9">
        <f t="shared" ref="M8:M55" si="10">I8+J8+K8</f>
        <v>682.70669999999984</v>
      </c>
    </row>
    <row r="9" spans="1:13">
      <c r="B9" s="9">
        <v>2</v>
      </c>
      <c r="C9" s="9">
        <v>52.05</v>
      </c>
      <c r="D9" s="9">
        <f t="shared" si="0"/>
        <v>5.6150000000000002</v>
      </c>
      <c r="E9" s="9">
        <f t="shared" si="1"/>
        <v>5.76</v>
      </c>
      <c r="I9" s="9">
        <f t="shared" ref="I9:K9" si="11">C9*10.764</f>
        <v>560.26619999999991</v>
      </c>
      <c r="J9" s="9">
        <f t="shared" si="11"/>
        <v>60.439859999999996</v>
      </c>
      <c r="K9" s="9">
        <f t="shared" si="11"/>
        <v>62.000639999999997</v>
      </c>
      <c r="M9" s="9">
        <f t="shared" si="10"/>
        <v>682.70669999999984</v>
      </c>
    </row>
    <row r="10" spans="1:13">
      <c r="B10" s="9">
        <v>3</v>
      </c>
      <c r="C10" s="9">
        <v>52.05</v>
      </c>
      <c r="D10" s="9">
        <f t="shared" si="0"/>
        <v>5.6150000000000002</v>
      </c>
      <c r="E10" s="9">
        <f t="shared" si="1"/>
        <v>5.76</v>
      </c>
      <c r="I10" s="9">
        <f t="shared" ref="I10:K10" si="12">C10*10.764</f>
        <v>560.26619999999991</v>
      </c>
      <c r="J10" s="9">
        <f t="shared" si="12"/>
        <v>60.439859999999996</v>
      </c>
      <c r="K10" s="9">
        <f t="shared" si="12"/>
        <v>62.000639999999997</v>
      </c>
      <c r="M10" s="9">
        <f t="shared" si="10"/>
        <v>682.70669999999984</v>
      </c>
    </row>
    <row r="11" spans="1:13">
      <c r="B11" s="9">
        <v>4</v>
      </c>
      <c r="C11" s="9">
        <v>52.05</v>
      </c>
      <c r="D11" s="9">
        <f t="shared" si="0"/>
        <v>5.6150000000000002</v>
      </c>
      <c r="E11" s="9">
        <f t="shared" si="1"/>
        <v>5.76</v>
      </c>
      <c r="I11" s="9">
        <f t="shared" ref="I11:K11" si="13">C11*10.764</f>
        <v>560.26619999999991</v>
      </c>
      <c r="J11" s="9">
        <f t="shared" si="13"/>
        <v>60.439859999999996</v>
      </c>
      <c r="K11" s="9">
        <f t="shared" si="13"/>
        <v>62.000639999999997</v>
      </c>
      <c r="M11" s="9">
        <f t="shared" si="10"/>
        <v>682.70669999999984</v>
      </c>
    </row>
    <row r="12" spans="1:13">
      <c r="A12" s="9">
        <v>4</v>
      </c>
      <c r="B12" s="9">
        <v>1</v>
      </c>
      <c r="C12" s="9">
        <v>52.05</v>
      </c>
      <c r="D12" s="9">
        <f t="shared" si="0"/>
        <v>5.6150000000000002</v>
      </c>
      <c r="E12" s="9">
        <f t="shared" si="1"/>
        <v>5.76</v>
      </c>
      <c r="I12" s="9">
        <f t="shared" ref="I12:K12" si="14">C12*10.764</f>
        <v>560.26619999999991</v>
      </c>
      <c r="J12" s="9">
        <f t="shared" si="14"/>
        <v>60.439859999999996</v>
      </c>
      <c r="K12" s="9">
        <f t="shared" si="14"/>
        <v>62.000639999999997</v>
      </c>
      <c r="M12" s="9">
        <f t="shared" si="10"/>
        <v>682.70669999999984</v>
      </c>
    </row>
    <row r="13" spans="1:13">
      <c r="B13" s="9">
        <v>2</v>
      </c>
      <c r="C13" s="9">
        <v>52.05</v>
      </c>
      <c r="D13" s="9">
        <f t="shared" si="0"/>
        <v>5.6150000000000002</v>
      </c>
      <c r="E13" s="9">
        <f t="shared" si="1"/>
        <v>5.76</v>
      </c>
      <c r="I13" s="9">
        <f t="shared" ref="I13:K13" si="15">C13*10.764</f>
        <v>560.26619999999991</v>
      </c>
      <c r="J13" s="9">
        <f t="shared" si="15"/>
        <v>60.439859999999996</v>
      </c>
      <c r="K13" s="9">
        <f t="shared" si="15"/>
        <v>62.000639999999997</v>
      </c>
      <c r="M13" s="9">
        <f t="shared" si="10"/>
        <v>682.70669999999984</v>
      </c>
    </row>
    <row r="14" spans="1:13">
      <c r="B14" s="9">
        <v>3</v>
      </c>
      <c r="C14" s="9">
        <v>52.05</v>
      </c>
      <c r="D14" s="9">
        <f t="shared" si="0"/>
        <v>5.6150000000000002</v>
      </c>
      <c r="E14" s="9">
        <f t="shared" si="1"/>
        <v>5.76</v>
      </c>
      <c r="I14" s="9">
        <f t="shared" ref="I14:K14" si="16">C14*10.764</f>
        <v>560.26619999999991</v>
      </c>
      <c r="J14" s="9">
        <f t="shared" si="16"/>
        <v>60.439859999999996</v>
      </c>
      <c r="K14" s="9">
        <f t="shared" si="16"/>
        <v>62.000639999999997</v>
      </c>
      <c r="M14" s="9">
        <f t="shared" si="10"/>
        <v>682.70669999999984</v>
      </c>
    </row>
    <row r="15" spans="1:13">
      <c r="B15" s="9">
        <v>4</v>
      </c>
      <c r="C15" s="9">
        <v>52.05</v>
      </c>
      <c r="D15" s="9">
        <f t="shared" si="0"/>
        <v>5.6150000000000002</v>
      </c>
      <c r="E15" s="9">
        <f t="shared" si="1"/>
        <v>5.76</v>
      </c>
      <c r="I15" s="9">
        <f t="shared" ref="I15:K15" si="17">C15*10.764</f>
        <v>560.26619999999991</v>
      </c>
      <c r="J15" s="9">
        <f t="shared" si="17"/>
        <v>60.439859999999996</v>
      </c>
      <c r="K15" s="9">
        <f t="shared" si="17"/>
        <v>62.000639999999997</v>
      </c>
      <c r="M15" s="9">
        <f t="shared" si="10"/>
        <v>682.70669999999984</v>
      </c>
    </row>
    <row r="16" spans="1:13">
      <c r="A16" s="9">
        <v>5</v>
      </c>
      <c r="B16" s="9">
        <v>1</v>
      </c>
      <c r="C16" s="9">
        <v>52.05</v>
      </c>
      <c r="D16" s="9">
        <f t="shared" si="0"/>
        <v>5.6150000000000002</v>
      </c>
      <c r="E16" s="9">
        <f t="shared" si="1"/>
        <v>5.76</v>
      </c>
      <c r="I16" s="9">
        <f t="shared" ref="I16:K16" si="18">C16*10.764</f>
        <v>560.26619999999991</v>
      </c>
      <c r="J16" s="9">
        <f t="shared" si="18"/>
        <v>60.439859999999996</v>
      </c>
      <c r="K16" s="9">
        <f t="shared" si="18"/>
        <v>62.000639999999997</v>
      </c>
      <c r="M16" s="9">
        <f t="shared" si="10"/>
        <v>682.70669999999984</v>
      </c>
    </row>
    <row r="17" spans="1:13">
      <c r="B17" s="9">
        <v>2</v>
      </c>
      <c r="C17" s="9">
        <v>52.05</v>
      </c>
      <c r="D17" s="9">
        <f t="shared" si="0"/>
        <v>5.6150000000000002</v>
      </c>
      <c r="E17" s="9">
        <f t="shared" si="1"/>
        <v>5.76</v>
      </c>
      <c r="I17" s="9">
        <f t="shared" ref="I17:K17" si="19">C17*10.764</f>
        <v>560.26619999999991</v>
      </c>
      <c r="J17" s="9">
        <f t="shared" si="19"/>
        <v>60.439859999999996</v>
      </c>
      <c r="K17" s="9">
        <f t="shared" si="19"/>
        <v>62.000639999999997</v>
      </c>
      <c r="M17" s="9">
        <f t="shared" si="10"/>
        <v>682.70669999999984</v>
      </c>
    </row>
    <row r="18" spans="1:13">
      <c r="B18" s="9">
        <v>3</v>
      </c>
      <c r="C18" s="9">
        <v>52.05</v>
      </c>
      <c r="D18" s="9">
        <f t="shared" si="0"/>
        <v>5.6150000000000002</v>
      </c>
      <c r="E18" s="9">
        <f t="shared" si="1"/>
        <v>5.76</v>
      </c>
      <c r="I18" s="9">
        <f t="shared" ref="I18:K18" si="20">C18*10.764</f>
        <v>560.26619999999991</v>
      </c>
      <c r="J18" s="9">
        <f t="shared" si="20"/>
        <v>60.439859999999996</v>
      </c>
      <c r="K18" s="9">
        <f t="shared" si="20"/>
        <v>62.000639999999997</v>
      </c>
      <c r="M18" s="9">
        <f t="shared" si="10"/>
        <v>682.70669999999984</v>
      </c>
    </row>
    <row r="19" spans="1:13">
      <c r="B19" s="9">
        <v>4</v>
      </c>
      <c r="C19" s="9">
        <v>52.05</v>
      </c>
      <c r="D19" s="9">
        <f t="shared" si="0"/>
        <v>5.6150000000000002</v>
      </c>
      <c r="E19" s="9">
        <f t="shared" si="1"/>
        <v>5.76</v>
      </c>
      <c r="I19" s="9">
        <f t="shared" ref="I19:K19" si="21">C19*10.764</f>
        <v>560.26619999999991</v>
      </c>
      <c r="J19" s="9">
        <f t="shared" si="21"/>
        <v>60.439859999999996</v>
      </c>
      <c r="K19" s="9">
        <f t="shared" si="21"/>
        <v>62.000639999999997</v>
      </c>
      <c r="M19" s="9">
        <f t="shared" si="10"/>
        <v>682.70669999999984</v>
      </c>
    </row>
    <row r="20" spans="1:13">
      <c r="A20" s="9">
        <v>6</v>
      </c>
      <c r="B20" s="9">
        <v>1</v>
      </c>
      <c r="C20" s="9">
        <v>52.05</v>
      </c>
      <c r="D20" s="9">
        <f t="shared" si="0"/>
        <v>5.6150000000000002</v>
      </c>
      <c r="E20" s="9">
        <f t="shared" si="1"/>
        <v>5.76</v>
      </c>
      <c r="I20" s="9">
        <f t="shared" ref="I20:K20" si="22">C20*10.764</f>
        <v>560.26619999999991</v>
      </c>
      <c r="J20" s="9">
        <f t="shared" si="22"/>
        <v>60.439859999999996</v>
      </c>
      <c r="K20" s="9">
        <f t="shared" si="22"/>
        <v>62.000639999999997</v>
      </c>
      <c r="M20" s="9">
        <f t="shared" si="10"/>
        <v>682.70669999999984</v>
      </c>
    </row>
    <row r="21" spans="1:13" ht="15.75" customHeight="1">
      <c r="B21" s="9">
        <v>2</v>
      </c>
      <c r="C21" s="9">
        <v>52.05</v>
      </c>
      <c r="D21" s="9">
        <f t="shared" si="0"/>
        <v>5.6150000000000002</v>
      </c>
      <c r="E21" s="9">
        <f t="shared" si="1"/>
        <v>5.76</v>
      </c>
      <c r="I21" s="9">
        <f t="shared" ref="I21:K21" si="23">C21*10.764</f>
        <v>560.26619999999991</v>
      </c>
      <c r="J21" s="9">
        <f t="shared" si="23"/>
        <v>60.439859999999996</v>
      </c>
      <c r="K21" s="9">
        <f t="shared" si="23"/>
        <v>62.000639999999997</v>
      </c>
      <c r="M21" s="9">
        <f t="shared" si="10"/>
        <v>682.70669999999984</v>
      </c>
    </row>
    <row r="22" spans="1:13" ht="15.75" customHeight="1">
      <c r="B22" s="9">
        <v>3</v>
      </c>
      <c r="C22" s="9">
        <v>52.05</v>
      </c>
      <c r="D22" s="9">
        <f t="shared" si="0"/>
        <v>5.6150000000000002</v>
      </c>
      <c r="E22" s="9">
        <f t="shared" si="1"/>
        <v>5.76</v>
      </c>
      <c r="I22" s="9">
        <f t="shared" ref="I22:K22" si="24">C22*10.764</f>
        <v>560.26619999999991</v>
      </c>
      <c r="J22" s="9">
        <f t="shared" si="24"/>
        <v>60.439859999999996</v>
      </c>
      <c r="K22" s="9">
        <f t="shared" si="24"/>
        <v>62.000639999999997</v>
      </c>
      <c r="M22" s="9">
        <f t="shared" si="10"/>
        <v>682.70669999999984</v>
      </c>
    </row>
    <row r="23" spans="1:13" ht="15.75" customHeight="1">
      <c r="B23" s="9">
        <v>4</v>
      </c>
      <c r="C23" s="9">
        <v>52.05</v>
      </c>
      <c r="D23" s="9">
        <f t="shared" si="0"/>
        <v>5.6150000000000002</v>
      </c>
      <c r="E23" s="9">
        <f t="shared" si="1"/>
        <v>5.76</v>
      </c>
      <c r="I23" s="9">
        <f t="shared" ref="I23:K23" si="25">C23*10.764</f>
        <v>560.26619999999991</v>
      </c>
      <c r="J23" s="9">
        <f t="shared" si="25"/>
        <v>60.439859999999996</v>
      </c>
      <c r="K23" s="9">
        <f t="shared" si="25"/>
        <v>62.000639999999997</v>
      </c>
      <c r="M23" s="9">
        <f t="shared" si="10"/>
        <v>682.70669999999984</v>
      </c>
    </row>
    <row r="24" spans="1:13" ht="15.75" customHeight="1">
      <c r="A24" s="9">
        <v>7</v>
      </c>
      <c r="B24" s="9">
        <v>1</v>
      </c>
      <c r="C24" s="9">
        <v>52.05</v>
      </c>
      <c r="D24" s="9">
        <f t="shared" si="0"/>
        <v>5.6150000000000002</v>
      </c>
      <c r="E24" s="9">
        <f t="shared" si="1"/>
        <v>5.76</v>
      </c>
      <c r="I24" s="9">
        <f t="shared" ref="I24:K24" si="26">C24*10.764</f>
        <v>560.26619999999991</v>
      </c>
      <c r="J24" s="9">
        <f t="shared" si="26"/>
        <v>60.439859999999996</v>
      </c>
      <c r="K24" s="9">
        <f t="shared" si="26"/>
        <v>62.000639999999997</v>
      </c>
      <c r="M24" s="9">
        <f t="shared" si="10"/>
        <v>682.70669999999984</v>
      </c>
    </row>
    <row r="25" spans="1:13" ht="15.75" customHeight="1">
      <c r="B25" s="9">
        <v>2</v>
      </c>
      <c r="C25" s="9">
        <v>52.05</v>
      </c>
      <c r="D25" s="9">
        <f t="shared" si="0"/>
        <v>5.6150000000000002</v>
      </c>
      <c r="E25" s="9">
        <f t="shared" si="1"/>
        <v>5.76</v>
      </c>
      <c r="I25" s="9">
        <f t="shared" ref="I25:K25" si="27">C25*10.764</f>
        <v>560.26619999999991</v>
      </c>
      <c r="J25" s="9">
        <f t="shared" si="27"/>
        <v>60.439859999999996</v>
      </c>
      <c r="K25" s="9">
        <f t="shared" si="27"/>
        <v>62.000639999999997</v>
      </c>
      <c r="M25" s="9">
        <f t="shared" si="10"/>
        <v>682.70669999999984</v>
      </c>
    </row>
    <row r="26" spans="1:13" ht="15.75" customHeight="1">
      <c r="B26" s="9">
        <v>3</v>
      </c>
      <c r="C26" s="9">
        <v>52.05</v>
      </c>
      <c r="D26" s="9">
        <f t="shared" si="0"/>
        <v>5.6150000000000002</v>
      </c>
      <c r="E26" s="9">
        <f t="shared" si="1"/>
        <v>5.76</v>
      </c>
      <c r="I26" s="9">
        <f t="shared" ref="I26:K26" si="28">C26*10.764</f>
        <v>560.26619999999991</v>
      </c>
      <c r="J26" s="9">
        <f t="shared" si="28"/>
        <v>60.439859999999996</v>
      </c>
      <c r="K26" s="9">
        <f t="shared" si="28"/>
        <v>62.000639999999997</v>
      </c>
      <c r="M26" s="9">
        <f t="shared" si="10"/>
        <v>682.70669999999984</v>
      </c>
    </row>
    <row r="27" spans="1:13" ht="15.75" customHeight="1">
      <c r="B27" s="9">
        <v>4</v>
      </c>
      <c r="C27" s="9">
        <v>52.05</v>
      </c>
      <c r="D27" s="9">
        <f t="shared" si="0"/>
        <v>5.6150000000000002</v>
      </c>
      <c r="E27" s="9">
        <f t="shared" si="1"/>
        <v>5.76</v>
      </c>
      <c r="I27" s="9">
        <f t="shared" ref="I27:K27" si="29">C27*10.764</f>
        <v>560.26619999999991</v>
      </c>
      <c r="J27" s="9">
        <f t="shared" si="29"/>
        <v>60.439859999999996</v>
      </c>
      <c r="K27" s="9">
        <f t="shared" si="29"/>
        <v>62.000639999999997</v>
      </c>
      <c r="M27" s="9">
        <f t="shared" si="10"/>
        <v>682.70669999999984</v>
      </c>
    </row>
    <row r="28" spans="1:13" ht="15.75" customHeight="1">
      <c r="A28" s="9">
        <v>8</v>
      </c>
      <c r="B28" s="9">
        <v>1</v>
      </c>
      <c r="C28" s="9">
        <v>52.05</v>
      </c>
      <c r="D28" s="9">
        <f t="shared" si="0"/>
        <v>5.6150000000000002</v>
      </c>
      <c r="E28" s="9">
        <f t="shared" si="1"/>
        <v>5.76</v>
      </c>
      <c r="I28" s="9">
        <f t="shared" ref="I28:K28" si="30">C28*10.764</f>
        <v>560.26619999999991</v>
      </c>
      <c r="J28" s="9">
        <f t="shared" si="30"/>
        <v>60.439859999999996</v>
      </c>
      <c r="K28" s="9">
        <f t="shared" si="30"/>
        <v>62.000639999999997</v>
      </c>
      <c r="M28" s="9">
        <f t="shared" si="10"/>
        <v>682.70669999999984</v>
      </c>
    </row>
    <row r="29" spans="1:13" ht="15.75" customHeight="1">
      <c r="B29" s="9">
        <v>2</v>
      </c>
      <c r="C29" s="9">
        <v>52.05</v>
      </c>
      <c r="D29" s="9">
        <f t="shared" si="0"/>
        <v>5.6150000000000002</v>
      </c>
      <c r="E29" s="9">
        <f t="shared" si="1"/>
        <v>5.76</v>
      </c>
      <c r="I29" s="9">
        <f t="shared" ref="I29:K29" si="31">C29*10.764</f>
        <v>560.26619999999991</v>
      </c>
      <c r="J29" s="9">
        <f t="shared" si="31"/>
        <v>60.439859999999996</v>
      </c>
      <c r="K29" s="9">
        <f t="shared" si="31"/>
        <v>62.000639999999997</v>
      </c>
      <c r="M29" s="9">
        <f t="shared" si="10"/>
        <v>682.70669999999984</v>
      </c>
    </row>
    <row r="30" spans="1:13" ht="15.75" customHeight="1">
      <c r="B30" s="9">
        <v>3</v>
      </c>
      <c r="C30" s="9">
        <v>52.05</v>
      </c>
      <c r="D30" s="9">
        <f t="shared" si="0"/>
        <v>5.6150000000000002</v>
      </c>
      <c r="E30" s="9">
        <f t="shared" si="1"/>
        <v>5.76</v>
      </c>
      <c r="I30" s="9">
        <f t="shared" ref="I30:K30" si="32">C30*10.764</f>
        <v>560.26619999999991</v>
      </c>
      <c r="J30" s="9">
        <f t="shared" si="32"/>
        <v>60.439859999999996</v>
      </c>
      <c r="K30" s="9">
        <f t="shared" si="32"/>
        <v>62.000639999999997</v>
      </c>
      <c r="M30" s="9">
        <f t="shared" si="10"/>
        <v>682.70669999999984</v>
      </c>
    </row>
    <row r="31" spans="1:13" ht="15.75" customHeight="1">
      <c r="B31" s="9">
        <v>4</v>
      </c>
      <c r="C31" s="9">
        <v>52.05</v>
      </c>
      <c r="D31" s="9">
        <f t="shared" si="0"/>
        <v>5.6150000000000002</v>
      </c>
      <c r="E31" s="9">
        <f t="shared" si="1"/>
        <v>5.76</v>
      </c>
      <c r="I31" s="9">
        <f t="shared" ref="I31:K31" si="33">C31*10.764</f>
        <v>560.26619999999991</v>
      </c>
      <c r="J31" s="9">
        <f t="shared" si="33"/>
        <v>60.439859999999996</v>
      </c>
      <c r="K31" s="9">
        <f t="shared" si="33"/>
        <v>62.000639999999997</v>
      </c>
      <c r="M31" s="9">
        <f t="shared" si="10"/>
        <v>682.70669999999984</v>
      </c>
    </row>
    <row r="32" spans="1:13" ht="15.75" customHeight="1">
      <c r="A32" s="9">
        <v>9</v>
      </c>
      <c r="B32" s="9">
        <v>1</v>
      </c>
      <c r="C32" s="9">
        <f t="shared" ref="C32:C39" si="34">55.81</f>
        <v>55.81</v>
      </c>
      <c r="D32" s="9">
        <f t="shared" ref="D32:D39" si="35">(3.35*0.95)+(3.1*1.1)</f>
        <v>6.5925000000000011</v>
      </c>
      <c r="E32" s="9">
        <f t="shared" si="1"/>
        <v>5.76</v>
      </c>
      <c r="I32" s="9">
        <f t="shared" ref="I32:K32" si="36">C32*10.764</f>
        <v>600.73883999999998</v>
      </c>
      <c r="J32" s="9">
        <f t="shared" si="36"/>
        <v>70.961670000000012</v>
      </c>
      <c r="K32" s="9">
        <f t="shared" si="36"/>
        <v>62.000639999999997</v>
      </c>
      <c r="M32" s="9">
        <f t="shared" si="10"/>
        <v>733.70114999999998</v>
      </c>
    </row>
    <row r="33" spans="1:13" ht="15.75" customHeight="1">
      <c r="B33" s="9">
        <v>2</v>
      </c>
      <c r="C33" s="9">
        <f t="shared" si="34"/>
        <v>55.81</v>
      </c>
      <c r="D33" s="9">
        <f t="shared" si="35"/>
        <v>6.5925000000000011</v>
      </c>
      <c r="E33" s="9">
        <f t="shared" si="1"/>
        <v>5.76</v>
      </c>
      <c r="I33" s="9">
        <f t="shared" ref="I33:K33" si="37">C33*10.764</f>
        <v>600.73883999999998</v>
      </c>
      <c r="J33" s="9">
        <f t="shared" si="37"/>
        <v>70.961670000000012</v>
      </c>
      <c r="K33" s="9">
        <f t="shared" si="37"/>
        <v>62.000639999999997</v>
      </c>
      <c r="M33" s="9">
        <f t="shared" si="10"/>
        <v>733.70114999999998</v>
      </c>
    </row>
    <row r="34" spans="1:13" ht="15.75" customHeight="1">
      <c r="B34" s="9">
        <v>3</v>
      </c>
      <c r="C34" s="9">
        <f t="shared" si="34"/>
        <v>55.81</v>
      </c>
      <c r="D34" s="9">
        <f t="shared" si="35"/>
        <v>6.5925000000000011</v>
      </c>
      <c r="E34" s="9">
        <f t="shared" si="1"/>
        <v>5.76</v>
      </c>
      <c r="I34" s="9">
        <f t="shared" ref="I34:K34" si="38">C34*10.764</f>
        <v>600.73883999999998</v>
      </c>
      <c r="J34" s="9">
        <f t="shared" si="38"/>
        <v>70.961670000000012</v>
      </c>
      <c r="K34" s="9">
        <f t="shared" si="38"/>
        <v>62.000639999999997</v>
      </c>
      <c r="M34" s="9">
        <f t="shared" si="10"/>
        <v>733.70114999999998</v>
      </c>
    </row>
    <row r="35" spans="1:13" ht="15.75" customHeight="1">
      <c r="B35" s="9">
        <v>4</v>
      </c>
      <c r="C35" s="9">
        <f t="shared" si="34"/>
        <v>55.81</v>
      </c>
      <c r="D35" s="9">
        <f t="shared" si="35"/>
        <v>6.5925000000000011</v>
      </c>
      <c r="E35" s="9">
        <f t="shared" si="1"/>
        <v>5.76</v>
      </c>
      <c r="I35" s="9">
        <f t="shared" ref="I35:K35" si="39">C35*10.764</f>
        <v>600.73883999999998</v>
      </c>
      <c r="J35" s="9">
        <f t="shared" si="39"/>
        <v>70.961670000000012</v>
      </c>
      <c r="K35" s="9">
        <f t="shared" si="39"/>
        <v>62.000639999999997</v>
      </c>
      <c r="M35" s="9">
        <f t="shared" si="10"/>
        <v>733.70114999999998</v>
      </c>
    </row>
    <row r="36" spans="1:13" ht="15.75" customHeight="1">
      <c r="A36" s="9">
        <v>10</v>
      </c>
      <c r="B36" s="9">
        <v>1</v>
      </c>
      <c r="C36" s="9">
        <f t="shared" si="34"/>
        <v>55.81</v>
      </c>
      <c r="D36" s="9">
        <f t="shared" si="35"/>
        <v>6.5925000000000011</v>
      </c>
      <c r="E36" s="9">
        <f t="shared" si="1"/>
        <v>5.76</v>
      </c>
      <c r="I36" s="9">
        <f t="shared" ref="I36:K36" si="40">C36*10.764</f>
        <v>600.73883999999998</v>
      </c>
      <c r="J36" s="9">
        <f t="shared" si="40"/>
        <v>70.961670000000012</v>
      </c>
      <c r="K36" s="9">
        <f t="shared" si="40"/>
        <v>62.000639999999997</v>
      </c>
      <c r="M36" s="9">
        <f t="shared" si="10"/>
        <v>733.70114999999998</v>
      </c>
    </row>
    <row r="37" spans="1:13" ht="15.75" customHeight="1">
      <c r="B37" s="9">
        <v>2</v>
      </c>
      <c r="C37" s="9">
        <f t="shared" si="34"/>
        <v>55.81</v>
      </c>
      <c r="D37" s="9">
        <f t="shared" si="35"/>
        <v>6.5925000000000011</v>
      </c>
      <c r="E37" s="9">
        <f t="shared" si="1"/>
        <v>5.76</v>
      </c>
      <c r="I37" s="9">
        <f t="shared" ref="I37:K37" si="41">C37*10.764</f>
        <v>600.73883999999998</v>
      </c>
      <c r="J37" s="9">
        <f t="shared" si="41"/>
        <v>70.961670000000012</v>
      </c>
      <c r="K37" s="9">
        <f t="shared" si="41"/>
        <v>62.000639999999997</v>
      </c>
      <c r="M37" s="9">
        <f t="shared" si="10"/>
        <v>733.70114999999998</v>
      </c>
    </row>
    <row r="38" spans="1:13" ht="15.75" customHeight="1">
      <c r="B38" s="9">
        <v>3</v>
      </c>
      <c r="C38" s="9">
        <f t="shared" si="34"/>
        <v>55.81</v>
      </c>
      <c r="D38" s="9">
        <f t="shared" si="35"/>
        <v>6.5925000000000011</v>
      </c>
      <c r="E38" s="9">
        <f t="shared" si="1"/>
        <v>5.76</v>
      </c>
      <c r="I38" s="9">
        <f t="shared" ref="I38:K38" si="42">C38*10.764</f>
        <v>600.73883999999998</v>
      </c>
      <c r="J38" s="9">
        <f t="shared" si="42"/>
        <v>70.961670000000012</v>
      </c>
      <c r="K38" s="9">
        <f t="shared" si="42"/>
        <v>62.000639999999997</v>
      </c>
      <c r="M38" s="9">
        <f t="shared" si="10"/>
        <v>733.70114999999998</v>
      </c>
    </row>
    <row r="39" spans="1:13" ht="15.75" customHeight="1">
      <c r="B39" s="9">
        <v>4</v>
      </c>
      <c r="C39" s="9">
        <f t="shared" si="34"/>
        <v>55.81</v>
      </c>
      <c r="D39" s="9">
        <f t="shared" si="35"/>
        <v>6.5925000000000011</v>
      </c>
      <c r="E39" s="9">
        <f t="shared" si="1"/>
        <v>5.76</v>
      </c>
      <c r="I39" s="9">
        <f t="shared" ref="I39:K39" si="43">C39*10.764</f>
        <v>600.73883999999998</v>
      </c>
      <c r="J39" s="9">
        <f t="shared" si="43"/>
        <v>70.961670000000012</v>
      </c>
      <c r="K39" s="9">
        <f t="shared" si="43"/>
        <v>62.000639999999997</v>
      </c>
      <c r="M39" s="9">
        <f t="shared" si="10"/>
        <v>733.70114999999998</v>
      </c>
    </row>
    <row r="40" spans="1:13" ht="15.75" customHeight="1">
      <c r="A40" s="9">
        <v>11</v>
      </c>
      <c r="B40" s="9">
        <v>1</v>
      </c>
      <c r="C40" s="9">
        <f t="shared" ref="C40:C43" si="44">61.95</f>
        <v>61.95</v>
      </c>
      <c r="D40" s="9">
        <f t="shared" ref="D40:D44" si="45">(3.2*0.95)+(3.1*1.1)</f>
        <v>6.4500000000000011</v>
      </c>
      <c r="E40" s="9">
        <f t="shared" ref="E40:E55" si="46">2.4*0.6*3</f>
        <v>4.32</v>
      </c>
      <c r="I40" s="9">
        <f t="shared" ref="I40:K40" si="47">C40*10.764</f>
        <v>666.82979999999998</v>
      </c>
      <c r="J40" s="9">
        <f t="shared" si="47"/>
        <v>69.427800000000005</v>
      </c>
      <c r="K40" s="9">
        <f t="shared" si="47"/>
        <v>46.500480000000003</v>
      </c>
      <c r="M40" s="9">
        <f t="shared" si="10"/>
        <v>782.75808000000006</v>
      </c>
    </row>
    <row r="41" spans="1:13" ht="15.75" customHeight="1">
      <c r="B41" s="9">
        <v>2</v>
      </c>
      <c r="C41" s="9">
        <f t="shared" si="44"/>
        <v>61.95</v>
      </c>
      <c r="D41" s="9">
        <f t="shared" si="45"/>
        <v>6.4500000000000011</v>
      </c>
      <c r="E41" s="9">
        <f t="shared" si="46"/>
        <v>4.32</v>
      </c>
      <c r="I41" s="9">
        <f t="shared" ref="I41:K41" si="48">C41*10.764</f>
        <v>666.82979999999998</v>
      </c>
      <c r="J41" s="9">
        <f t="shared" si="48"/>
        <v>69.427800000000005</v>
      </c>
      <c r="K41" s="9">
        <f t="shared" si="48"/>
        <v>46.500480000000003</v>
      </c>
      <c r="M41" s="9">
        <f t="shared" si="10"/>
        <v>782.75808000000006</v>
      </c>
    </row>
    <row r="42" spans="1:13" ht="15.75" customHeight="1">
      <c r="B42" s="9">
        <v>3</v>
      </c>
      <c r="C42" s="9">
        <f t="shared" si="44"/>
        <v>61.95</v>
      </c>
      <c r="D42" s="9">
        <f t="shared" si="45"/>
        <v>6.4500000000000011</v>
      </c>
      <c r="E42" s="9">
        <f t="shared" si="46"/>
        <v>4.32</v>
      </c>
      <c r="I42" s="9">
        <f t="shared" ref="I42:K42" si="49">C42*10.764</f>
        <v>666.82979999999998</v>
      </c>
      <c r="J42" s="9">
        <f t="shared" si="49"/>
        <v>69.427800000000005</v>
      </c>
      <c r="K42" s="9">
        <f t="shared" si="49"/>
        <v>46.500480000000003</v>
      </c>
      <c r="M42" s="9">
        <f t="shared" si="10"/>
        <v>782.75808000000006</v>
      </c>
    </row>
    <row r="43" spans="1:13" ht="15.75" customHeight="1">
      <c r="B43" s="9">
        <v>4</v>
      </c>
      <c r="C43" s="9">
        <f t="shared" si="44"/>
        <v>61.95</v>
      </c>
      <c r="D43" s="9">
        <f t="shared" si="45"/>
        <v>6.4500000000000011</v>
      </c>
      <c r="E43" s="9">
        <f t="shared" si="46"/>
        <v>4.32</v>
      </c>
      <c r="I43" s="9">
        <f t="shared" ref="I43:K43" si="50">C43*10.764</f>
        <v>666.82979999999998</v>
      </c>
      <c r="J43" s="9">
        <f t="shared" si="50"/>
        <v>69.427800000000005</v>
      </c>
      <c r="K43" s="9">
        <f t="shared" si="50"/>
        <v>46.500480000000003</v>
      </c>
      <c r="M43" s="9">
        <f t="shared" si="10"/>
        <v>782.75808000000006</v>
      </c>
    </row>
    <row r="44" spans="1:13" ht="15.75" customHeight="1">
      <c r="A44" s="9">
        <v>12</v>
      </c>
      <c r="B44" s="9">
        <v>1</v>
      </c>
      <c r="C44" s="9">
        <f>61.05</f>
        <v>61.05</v>
      </c>
      <c r="D44" s="9">
        <f t="shared" si="45"/>
        <v>6.4500000000000011</v>
      </c>
      <c r="E44" s="9">
        <f t="shared" si="46"/>
        <v>4.32</v>
      </c>
      <c r="I44" s="9">
        <f t="shared" ref="I44:K44" si="51">C44*10.764</f>
        <v>657.14219999999989</v>
      </c>
      <c r="J44" s="9">
        <f t="shared" si="51"/>
        <v>69.427800000000005</v>
      </c>
      <c r="K44" s="9">
        <f t="shared" si="51"/>
        <v>46.500480000000003</v>
      </c>
      <c r="M44" s="9">
        <f t="shared" si="10"/>
        <v>773.07047999999998</v>
      </c>
    </row>
    <row r="45" spans="1:13" ht="15.75" customHeight="1">
      <c r="B45" s="9">
        <v>2</v>
      </c>
      <c r="C45" s="9">
        <f t="shared" ref="C45:C46" si="52">63.29</f>
        <v>63.29</v>
      </c>
      <c r="D45" s="9">
        <f t="shared" ref="D45:D46" si="53">(3.2*1.1)+(3.1*1.1)</f>
        <v>6.9300000000000015</v>
      </c>
      <c r="E45" s="9">
        <f t="shared" si="46"/>
        <v>4.32</v>
      </c>
      <c r="I45" s="9">
        <f t="shared" ref="I45:K45" si="54">C45*10.764</f>
        <v>681.25355999999999</v>
      </c>
      <c r="J45" s="9">
        <f t="shared" si="54"/>
        <v>74.594520000000017</v>
      </c>
      <c r="K45" s="9">
        <f t="shared" si="54"/>
        <v>46.500480000000003</v>
      </c>
      <c r="M45" s="9">
        <f t="shared" si="10"/>
        <v>802.34856000000002</v>
      </c>
    </row>
    <row r="46" spans="1:13" ht="15.75" customHeight="1">
      <c r="B46" s="9">
        <v>3</v>
      </c>
      <c r="C46" s="9">
        <f t="shared" si="52"/>
        <v>63.29</v>
      </c>
      <c r="D46" s="9">
        <f t="shared" si="53"/>
        <v>6.9300000000000015</v>
      </c>
      <c r="E46" s="9">
        <f t="shared" si="46"/>
        <v>4.32</v>
      </c>
      <c r="I46" s="9">
        <f t="shared" ref="I46:K46" si="55">C46*10.764</f>
        <v>681.25355999999999</v>
      </c>
      <c r="J46" s="9">
        <f t="shared" si="55"/>
        <v>74.594520000000017</v>
      </c>
      <c r="K46" s="9">
        <f t="shared" si="55"/>
        <v>46.500480000000003</v>
      </c>
      <c r="M46" s="9">
        <f t="shared" si="10"/>
        <v>802.34856000000002</v>
      </c>
    </row>
    <row r="47" spans="1:13" ht="15.75" customHeight="1">
      <c r="B47" s="9">
        <v>4</v>
      </c>
      <c r="C47" s="9">
        <f>61.05</f>
        <v>61.05</v>
      </c>
      <c r="D47" s="9">
        <f>(3.2*0.95)+(3.1*1.1)</f>
        <v>6.4500000000000011</v>
      </c>
      <c r="E47" s="9">
        <f t="shared" si="46"/>
        <v>4.32</v>
      </c>
      <c r="H47" s="9" t="s">
        <v>28</v>
      </c>
      <c r="I47" s="9">
        <f t="shared" ref="I47:K47" si="56">C47*10.764</f>
        <v>657.14219999999989</v>
      </c>
      <c r="J47" s="9">
        <f t="shared" si="56"/>
        <v>69.427800000000005</v>
      </c>
      <c r="K47" s="9">
        <f t="shared" si="56"/>
        <v>46.500480000000003</v>
      </c>
      <c r="M47" s="9">
        <f t="shared" si="10"/>
        <v>773.07047999999998</v>
      </c>
    </row>
    <row r="48" spans="1:13" ht="15.75" customHeight="1">
      <c r="A48" s="9">
        <v>13</v>
      </c>
      <c r="B48" s="9">
        <v>1</v>
      </c>
      <c r="C48" s="9">
        <f>69.84</f>
        <v>69.84</v>
      </c>
      <c r="D48" s="9">
        <f t="shared" ref="D48:D51" si="57">(3.2*1.1)+(3.1*1.1)</f>
        <v>6.9300000000000015</v>
      </c>
      <c r="E48" s="9">
        <f t="shared" si="46"/>
        <v>4.32</v>
      </c>
      <c r="I48" s="9">
        <f t="shared" ref="I48:K48" si="58">C48*10.764</f>
        <v>751.75775999999996</v>
      </c>
      <c r="J48" s="9">
        <f t="shared" si="58"/>
        <v>74.594520000000017</v>
      </c>
      <c r="K48" s="9">
        <f t="shared" si="58"/>
        <v>46.500480000000003</v>
      </c>
      <c r="M48" s="9">
        <f t="shared" si="10"/>
        <v>872.85275999999999</v>
      </c>
    </row>
    <row r="49" spans="1:13" ht="15.75" customHeight="1">
      <c r="B49" s="9">
        <v>2</v>
      </c>
      <c r="C49" s="9">
        <f t="shared" ref="C49:C50" si="59">63.29</f>
        <v>63.29</v>
      </c>
      <c r="D49" s="9">
        <f t="shared" si="57"/>
        <v>6.9300000000000015</v>
      </c>
      <c r="E49" s="9">
        <f t="shared" si="46"/>
        <v>4.32</v>
      </c>
      <c r="I49" s="9">
        <f t="shared" ref="I49:K49" si="60">C49*10.764</f>
        <v>681.25355999999999</v>
      </c>
      <c r="J49" s="9">
        <f t="shared" si="60"/>
        <v>74.594520000000017</v>
      </c>
      <c r="K49" s="9">
        <f t="shared" si="60"/>
        <v>46.500480000000003</v>
      </c>
      <c r="M49" s="9">
        <f t="shared" si="10"/>
        <v>802.34856000000002</v>
      </c>
    </row>
    <row r="50" spans="1:13" ht="15.75" customHeight="1">
      <c r="B50" s="9">
        <v>3</v>
      </c>
      <c r="C50" s="9">
        <f t="shared" si="59"/>
        <v>63.29</v>
      </c>
      <c r="D50" s="9">
        <f t="shared" si="57"/>
        <v>6.9300000000000015</v>
      </c>
      <c r="E50" s="9">
        <f t="shared" si="46"/>
        <v>4.32</v>
      </c>
      <c r="I50" s="9">
        <f t="shared" ref="I50:K50" si="61">C50*10.764</f>
        <v>681.25355999999999</v>
      </c>
      <c r="J50" s="9">
        <f t="shared" si="61"/>
        <v>74.594520000000017</v>
      </c>
      <c r="K50" s="9">
        <f t="shared" si="61"/>
        <v>46.500480000000003</v>
      </c>
      <c r="M50" s="9">
        <f t="shared" si="10"/>
        <v>802.34856000000002</v>
      </c>
    </row>
    <row r="51" spans="1:13" ht="15.75" customHeight="1">
      <c r="B51" s="9">
        <v>4</v>
      </c>
      <c r="C51" s="9">
        <f t="shared" ref="C51:C52" si="62">69.84</f>
        <v>69.84</v>
      </c>
      <c r="D51" s="9">
        <f t="shared" si="57"/>
        <v>6.9300000000000015</v>
      </c>
      <c r="E51" s="9">
        <f t="shared" si="46"/>
        <v>4.32</v>
      </c>
      <c r="I51" s="9">
        <f t="shared" ref="I51:K51" si="63">C51*10.764</f>
        <v>751.75775999999996</v>
      </c>
      <c r="J51" s="9">
        <f t="shared" si="63"/>
        <v>74.594520000000017</v>
      </c>
      <c r="K51" s="9">
        <f t="shared" si="63"/>
        <v>46.500480000000003</v>
      </c>
      <c r="M51" s="9">
        <f t="shared" si="10"/>
        <v>872.85275999999999</v>
      </c>
    </row>
    <row r="52" spans="1:13" ht="15.75" customHeight="1">
      <c r="A52" s="9">
        <v>14</v>
      </c>
      <c r="B52" s="9">
        <v>1</v>
      </c>
      <c r="C52" s="9">
        <f t="shared" si="62"/>
        <v>69.84</v>
      </c>
      <c r="D52" s="9">
        <f>(3.2*1.55)+(3.1*1.1)</f>
        <v>8.370000000000001</v>
      </c>
      <c r="E52" s="9">
        <f t="shared" si="46"/>
        <v>4.32</v>
      </c>
      <c r="I52" s="9">
        <f t="shared" ref="I52:K52" si="64">C52*10.764</f>
        <v>751.75775999999996</v>
      </c>
      <c r="J52" s="9">
        <f t="shared" si="64"/>
        <v>90.094680000000011</v>
      </c>
      <c r="K52" s="9">
        <f t="shared" si="64"/>
        <v>46.500480000000003</v>
      </c>
      <c r="M52" s="9">
        <f t="shared" si="10"/>
        <v>888.35292000000004</v>
      </c>
    </row>
    <row r="53" spans="1:13" ht="15.75" customHeight="1">
      <c r="B53" s="9">
        <v>2</v>
      </c>
      <c r="C53" s="9">
        <f t="shared" ref="C53:C54" si="65">68.4</f>
        <v>68.400000000000006</v>
      </c>
      <c r="D53" s="9">
        <f t="shared" ref="D53:D54" si="66">(3.2*1.1)+(3.1*1.1)</f>
        <v>6.9300000000000015</v>
      </c>
      <c r="E53" s="9">
        <f t="shared" si="46"/>
        <v>4.32</v>
      </c>
      <c r="I53" s="9">
        <f t="shared" ref="I53:K53" si="67">C53*10.764</f>
        <v>736.25760000000002</v>
      </c>
      <c r="J53" s="9">
        <f t="shared" si="67"/>
        <v>74.594520000000017</v>
      </c>
      <c r="K53" s="9">
        <f t="shared" si="67"/>
        <v>46.500480000000003</v>
      </c>
      <c r="M53" s="9">
        <f t="shared" si="10"/>
        <v>857.35260000000005</v>
      </c>
    </row>
    <row r="54" spans="1:13" ht="15.75" customHeight="1">
      <c r="B54" s="9">
        <v>3</v>
      </c>
      <c r="C54" s="9">
        <f t="shared" si="65"/>
        <v>68.400000000000006</v>
      </c>
      <c r="D54" s="9">
        <f t="shared" si="66"/>
        <v>6.9300000000000015</v>
      </c>
      <c r="E54" s="9">
        <f t="shared" si="46"/>
        <v>4.32</v>
      </c>
      <c r="I54" s="9">
        <f t="shared" ref="I54:K54" si="68">C54*10.764</f>
        <v>736.25760000000002</v>
      </c>
      <c r="J54" s="9">
        <f t="shared" si="68"/>
        <v>74.594520000000017</v>
      </c>
      <c r="K54" s="9">
        <f t="shared" si="68"/>
        <v>46.500480000000003</v>
      </c>
      <c r="M54" s="9">
        <f t="shared" si="10"/>
        <v>857.35260000000005</v>
      </c>
    </row>
    <row r="55" spans="1:13" ht="15.75" customHeight="1">
      <c r="B55" s="9">
        <v>4</v>
      </c>
      <c r="C55" s="9">
        <f>69.84</f>
        <v>69.84</v>
      </c>
      <c r="D55" s="9">
        <f>(3.2*1.55)+(3.1*1.1)</f>
        <v>8.370000000000001</v>
      </c>
      <c r="E55" s="9">
        <f t="shared" si="46"/>
        <v>4.32</v>
      </c>
      <c r="I55" s="9">
        <f t="shared" ref="I55:K55" si="69">C55*10.764</f>
        <v>751.75775999999996</v>
      </c>
      <c r="J55" s="9">
        <f t="shared" si="69"/>
        <v>90.094680000000011</v>
      </c>
      <c r="K55" s="9">
        <f t="shared" si="69"/>
        <v>46.500480000000003</v>
      </c>
      <c r="M55" s="9">
        <f t="shared" si="10"/>
        <v>888.35292000000004</v>
      </c>
    </row>
    <row r="56" spans="1:13" ht="15.75" customHeight="1">
      <c r="A56" s="9">
        <v>15</v>
      </c>
      <c r="B56" s="9">
        <v>1</v>
      </c>
      <c r="M56" s="9">
        <f>SUM(M2:M55)</f>
        <v>39526.780409999985</v>
      </c>
    </row>
    <row r="57" spans="1:13" ht="15.75" customHeight="1">
      <c r="B57" s="9">
        <v>2</v>
      </c>
    </row>
    <row r="58" spans="1:13" ht="15.75" customHeight="1">
      <c r="B58" s="9">
        <v>3</v>
      </c>
    </row>
    <row r="59" spans="1:13" ht="15.75" customHeight="1">
      <c r="B59" s="9">
        <v>4</v>
      </c>
    </row>
    <row r="60" spans="1:13" ht="15.75" customHeight="1">
      <c r="A60" s="9">
        <v>16</v>
      </c>
      <c r="B60" s="9">
        <v>1</v>
      </c>
    </row>
    <row r="61" spans="1:13" ht="15.75" customHeight="1">
      <c r="B61" s="9">
        <v>2</v>
      </c>
    </row>
    <row r="62" spans="1:13" ht="15.75" customHeight="1">
      <c r="B62" s="9">
        <v>3</v>
      </c>
    </row>
    <row r="63" spans="1:13" ht="15.75" customHeight="1">
      <c r="B63" s="9">
        <v>4</v>
      </c>
    </row>
    <row r="64" spans="1:13" ht="15.75" customHeight="1">
      <c r="B64" s="9">
        <v>1</v>
      </c>
    </row>
    <row r="65" spans="2:2" ht="15.75" customHeight="1">
      <c r="B65" s="9">
        <v>2</v>
      </c>
    </row>
    <row r="66" spans="2:2" ht="15.75" customHeight="1">
      <c r="B66" s="9">
        <v>3</v>
      </c>
    </row>
    <row r="67" spans="2:2" ht="15.75" customHeight="1">
      <c r="B67" s="9">
        <v>4</v>
      </c>
    </row>
    <row r="68" spans="2:2" ht="15.75" customHeight="1">
      <c r="B68" s="9">
        <v>1</v>
      </c>
    </row>
    <row r="69" spans="2:2" ht="15.75" customHeight="1">
      <c r="B69" s="9">
        <v>2</v>
      </c>
    </row>
    <row r="70" spans="2:2" ht="15.75" customHeight="1">
      <c r="B70" s="9">
        <v>3</v>
      </c>
    </row>
    <row r="71" spans="2:2" ht="15.75" customHeight="1">
      <c r="B71" s="9">
        <v>4</v>
      </c>
    </row>
    <row r="72" spans="2:2" ht="15.75" customHeight="1">
      <c r="B72" s="9">
        <v>1</v>
      </c>
    </row>
    <row r="73" spans="2:2" ht="15.75" customHeight="1">
      <c r="B73" s="9">
        <v>2</v>
      </c>
    </row>
    <row r="74" spans="2:2" ht="15.75" customHeight="1">
      <c r="B74" s="9">
        <v>3</v>
      </c>
    </row>
    <row r="75" spans="2:2" ht="15.75" customHeight="1">
      <c r="B75" s="9">
        <v>4</v>
      </c>
    </row>
    <row r="76" spans="2:2" ht="15.75" customHeight="1">
      <c r="B76" s="9">
        <v>1</v>
      </c>
    </row>
    <row r="77" spans="2:2" ht="15.75" customHeight="1">
      <c r="B77" s="9">
        <v>2</v>
      </c>
    </row>
    <row r="78" spans="2:2" ht="15.75" customHeight="1">
      <c r="B78" s="9">
        <v>3</v>
      </c>
    </row>
    <row r="79" spans="2:2" ht="15.75" customHeight="1">
      <c r="B79" s="9">
        <v>4</v>
      </c>
    </row>
    <row r="80" spans="2:2" ht="15.75" customHeight="1">
      <c r="B80" s="9">
        <v>1</v>
      </c>
    </row>
    <row r="81" spans="2:2" ht="15.75" customHeight="1">
      <c r="B81" s="9">
        <v>2</v>
      </c>
    </row>
    <row r="82" spans="2:2" ht="15.75" customHeight="1">
      <c r="B82" s="9">
        <v>3</v>
      </c>
    </row>
    <row r="83" spans="2:2" ht="15.75" customHeight="1">
      <c r="B83" s="9">
        <v>4</v>
      </c>
    </row>
    <row r="84" spans="2:2" ht="15.75" customHeight="1">
      <c r="B84" s="9">
        <v>1</v>
      </c>
    </row>
    <row r="85" spans="2:2" ht="15.75" customHeight="1">
      <c r="B85" s="9">
        <v>2</v>
      </c>
    </row>
    <row r="86" spans="2:2" ht="15.75" customHeight="1">
      <c r="B86" s="9">
        <v>3</v>
      </c>
    </row>
    <row r="87" spans="2:2" ht="15.75" customHeight="1">
      <c r="B87" s="9">
        <v>4</v>
      </c>
    </row>
    <row r="88" spans="2:2" ht="15.75" customHeight="1"/>
    <row r="89" spans="2:2" ht="15.75" customHeight="1"/>
    <row r="90" spans="2:2" ht="15.75" customHeight="1"/>
    <row r="91" spans="2:2" ht="15.75" customHeight="1"/>
    <row r="92" spans="2:2" ht="15.75" customHeight="1"/>
    <row r="93" spans="2:2" ht="15.75" customHeight="1"/>
    <row r="94" spans="2:2" ht="15.75" customHeight="1"/>
    <row r="95" spans="2:2" ht="15.75" customHeight="1"/>
    <row r="96" spans="2:2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96121-B220-44B5-AA21-EABEE826FA0C}">
  <dimension ref="A1:L16"/>
  <sheetViews>
    <sheetView topLeftCell="E1" workbookViewId="0">
      <selection activeCell="I2" sqref="I2:L16"/>
    </sheetView>
  </sheetViews>
  <sheetFormatPr defaultRowHeight="16.5"/>
  <cols>
    <col min="1" max="1" width="5.5" style="93" bestFit="1" customWidth="1"/>
    <col min="2" max="2" width="8.625" style="93" bestFit="1" customWidth="1"/>
    <col min="3" max="3" width="15.875" style="93" bestFit="1" customWidth="1"/>
    <col min="4" max="4" width="8.75" style="93" bestFit="1" customWidth="1"/>
    <col min="5" max="5" width="11.875" style="93" bestFit="1" customWidth="1"/>
    <col min="6" max="6" width="12.125" style="93" bestFit="1" customWidth="1"/>
    <col min="7" max="7" width="9" style="93"/>
    <col min="8" max="8" width="12.375" style="93" bestFit="1" customWidth="1"/>
    <col min="9" max="9" width="2.875" style="93" bestFit="1" customWidth="1"/>
    <col min="10" max="10" width="46" style="93" bestFit="1" customWidth="1"/>
    <col min="11" max="11" width="12.125" style="94" bestFit="1" customWidth="1"/>
    <col min="12" max="12" width="6.25" style="93" bestFit="1" customWidth="1"/>
    <col min="13" max="16384" width="9" style="93"/>
  </cols>
  <sheetData>
    <row r="1" spans="1:12">
      <c r="A1" s="176" t="s">
        <v>63</v>
      </c>
      <c r="B1" s="176"/>
      <c r="C1" s="176"/>
      <c r="D1" s="176"/>
      <c r="E1" s="176"/>
      <c r="F1" s="176"/>
    </row>
    <row r="2" spans="1:12">
      <c r="A2" s="57" t="s">
        <v>59</v>
      </c>
      <c r="B2" s="57" t="s">
        <v>64</v>
      </c>
      <c r="C2" s="57" t="s">
        <v>65</v>
      </c>
      <c r="D2" s="57" t="s">
        <v>66</v>
      </c>
      <c r="E2" s="58" t="s">
        <v>67</v>
      </c>
      <c r="F2" s="59" t="s">
        <v>68</v>
      </c>
      <c r="I2" s="99" t="s">
        <v>78</v>
      </c>
      <c r="J2" s="99" t="s">
        <v>29</v>
      </c>
      <c r="K2" s="100"/>
      <c r="L2" s="99" t="s">
        <v>113</v>
      </c>
    </row>
    <row r="3" spans="1:12">
      <c r="A3" s="60">
        <v>1</v>
      </c>
      <c r="B3" s="177" t="s">
        <v>144</v>
      </c>
      <c r="C3" s="180" t="s">
        <v>69</v>
      </c>
      <c r="D3" s="57" t="s">
        <v>50</v>
      </c>
      <c r="E3" s="61">
        <v>7205050</v>
      </c>
      <c r="F3" s="62">
        <f>E3</f>
        <v>7205050</v>
      </c>
      <c r="I3" s="95">
        <v>1</v>
      </c>
      <c r="J3" s="95" t="s">
        <v>114</v>
      </c>
      <c r="K3" s="96">
        <v>32</v>
      </c>
      <c r="L3" s="95" t="s">
        <v>115</v>
      </c>
    </row>
    <row r="4" spans="1:12">
      <c r="A4" s="60">
        <v>2</v>
      </c>
      <c r="B4" s="178"/>
      <c r="C4" s="181"/>
      <c r="D4" s="183" t="s">
        <v>70</v>
      </c>
      <c r="E4" s="61">
        <v>30000</v>
      </c>
      <c r="F4" s="62">
        <f t="shared" ref="F4:F5" si="0">E4</f>
        <v>30000</v>
      </c>
      <c r="I4" s="95">
        <v>2</v>
      </c>
      <c r="J4" s="95" t="s">
        <v>136</v>
      </c>
      <c r="K4" s="96">
        <v>25000</v>
      </c>
      <c r="L4" s="95" t="s">
        <v>116</v>
      </c>
    </row>
    <row r="5" spans="1:12">
      <c r="A5" s="60">
        <v>3</v>
      </c>
      <c r="B5" s="179"/>
      <c r="C5" s="182"/>
      <c r="D5" s="183"/>
      <c r="E5" s="61">
        <v>4400</v>
      </c>
      <c r="F5" s="62">
        <f t="shared" si="0"/>
        <v>4400</v>
      </c>
      <c r="I5" s="97">
        <v>3</v>
      </c>
      <c r="J5" s="97" t="s">
        <v>137</v>
      </c>
      <c r="K5" s="98">
        <f>K4*K3*12</f>
        <v>9600000</v>
      </c>
      <c r="L5" s="97" t="s">
        <v>116</v>
      </c>
    </row>
    <row r="6" spans="1:12">
      <c r="A6" s="60">
        <v>4</v>
      </c>
      <c r="B6" s="177" t="s">
        <v>144</v>
      </c>
      <c r="C6" s="180" t="s">
        <v>145</v>
      </c>
      <c r="D6" s="57" t="s">
        <v>50</v>
      </c>
      <c r="E6" s="61">
        <v>500</v>
      </c>
      <c r="F6" s="62">
        <f>E6</f>
        <v>500</v>
      </c>
      <c r="I6" s="95">
        <v>4</v>
      </c>
      <c r="J6" s="95" t="s">
        <v>138</v>
      </c>
      <c r="K6" s="96">
        <v>26000</v>
      </c>
      <c r="L6" s="95" t="s">
        <v>116</v>
      </c>
    </row>
    <row r="7" spans="1:12">
      <c r="A7" s="60">
        <v>5</v>
      </c>
      <c r="B7" s="178"/>
      <c r="C7" s="181"/>
      <c r="D7" s="183" t="s">
        <v>70</v>
      </c>
      <c r="E7" s="61">
        <v>100</v>
      </c>
      <c r="F7" s="62">
        <f t="shared" ref="F7:F8" si="1">E7</f>
        <v>100</v>
      </c>
      <c r="I7" s="97">
        <v>5</v>
      </c>
      <c r="J7" s="97" t="s">
        <v>139</v>
      </c>
      <c r="K7" s="98">
        <f>K6*K3*12</f>
        <v>9984000</v>
      </c>
      <c r="L7" s="97" t="s">
        <v>116</v>
      </c>
    </row>
    <row r="8" spans="1:12">
      <c r="A8" s="60">
        <v>6</v>
      </c>
      <c r="B8" s="179"/>
      <c r="C8" s="182"/>
      <c r="D8" s="183"/>
      <c r="E8" s="61">
        <v>700</v>
      </c>
      <c r="F8" s="62">
        <f t="shared" si="1"/>
        <v>700</v>
      </c>
      <c r="I8" s="95">
        <v>6</v>
      </c>
      <c r="J8" s="95" t="s">
        <v>142</v>
      </c>
      <c r="K8" s="96">
        <v>27000</v>
      </c>
      <c r="L8" s="95" t="s">
        <v>116</v>
      </c>
    </row>
    <row r="9" spans="1:12">
      <c r="A9" s="186" t="s">
        <v>33</v>
      </c>
      <c r="B9" s="186"/>
      <c r="C9" s="186"/>
      <c r="D9" s="186"/>
      <c r="E9" s="63">
        <f>SUM(E3:E8)</f>
        <v>7240750</v>
      </c>
      <c r="F9" s="63">
        <f>SUM(F3:F8)</f>
        <v>7240750</v>
      </c>
      <c r="I9" s="97">
        <v>7</v>
      </c>
      <c r="J9" s="97" t="s">
        <v>143</v>
      </c>
      <c r="K9" s="98">
        <f>K8*K3*12</f>
        <v>10368000</v>
      </c>
      <c r="L9" s="97" t="s">
        <v>116</v>
      </c>
    </row>
    <row r="10" spans="1:12">
      <c r="I10" s="95">
        <v>8</v>
      </c>
      <c r="J10" s="95" t="s">
        <v>117</v>
      </c>
      <c r="K10" s="96">
        <v>800000</v>
      </c>
      <c r="L10" s="95" t="s">
        <v>116</v>
      </c>
    </row>
    <row r="11" spans="1:12">
      <c r="I11" s="97">
        <v>9</v>
      </c>
      <c r="J11" s="97" t="s">
        <v>119</v>
      </c>
      <c r="K11" s="98">
        <f>K10*K3</f>
        <v>25600000</v>
      </c>
      <c r="L11" s="97" t="s">
        <v>116</v>
      </c>
    </row>
    <row r="12" spans="1:12">
      <c r="I12" s="95">
        <v>10</v>
      </c>
      <c r="J12" s="95" t="s">
        <v>140</v>
      </c>
      <c r="K12" s="96">
        <v>20000</v>
      </c>
      <c r="L12" s="95" t="s">
        <v>116</v>
      </c>
    </row>
    <row r="13" spans="1:12">
      <c r="I13" s="97">
        <v>11</v>
      </c>
      <c r="J13" s="97" t="s">
        <v>141</v>
      </c>
      <c r="K13" s="98">
        <f>K12*K3</f>
        <v>640000</v>
      </c>
      <c r="L13" s="97" t="s">
        <v>116</v>
      </c>
    </row>
    <row r="14" spans="1:12">
      <c r="I14" s="95">
        <v>12</v>
      </c>
      <c r="J14" s="95" t="s">
        <v>118</v>
      </c>
      <c r="K14" s="96">
        <v>25000</v>
      </c>
      <c r="L14" s="95" t="s">
        <v>116</v>
      </c>
    </row>
    <row r="15" spans="1:12">
      <c r="I15" s="97">
        <v>13</v>
      </c>
      <c r="J15" s="97" t="s">
        <v>120</v>
      </c>
      <c r="K15" s="98">
        <f>K14*K3</f>
        <v>800000</v>
      </c>
      <c r="L15" s="97" t="s">
        <v>116</v>
      </c>
    </row>
    <row r="16" spans="1:12">
      <c r="I16" s="184" t="s">
        <v>121</v>
      </c>
      <c r="J16" s="185"/>
      <c r="K16" s="98">
        <f>K5+K7+K9+K11+K13+K15</f>
        <v>56992000</v>
      </c>
      <c r="L16" s="97" t="s">
        <v>116</v>
      </c>
    </row>
  </sheetData>
  <mergeCells count="9">
    <mergeCell ref="A1:F1"/>
    <mergeCell ref="B3:B5"/>
    <mergeCell ref="C3:C5"/>
    <mergeCell ref="D4:D5"/>
    <mergeCell ref="I16:J16"/>
    <mergeCell ref="B6:B8"/>
    <mergeCell ref="C6:C8"/>
    <mergeCell ref="D7:D8"/>
    <mergeCell ref="A9:D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97412-C885-479D-BA2F-E086D217A762}">
  <dimension ref="B2:H16"/>
  <sheetViews>
    <sheetView workbookViewId="0">
      <selection activeCell="B3" sqref="B3:D15"/>
    </sheetView>
  </sheetViews>
  <sheetFormatPr defaultRowHeight="15"/>
  <cols>
    <col min="1" max="1" width="2.875" style="25" customWidth="1"/>
    <col min="2" max="2" width="5.625" style="25" bestFit="1" customWidth="1"/>
    <col min="3" max="3" width="34.625" style="33" customWidth="1"/>
    <col min="4" max="4" width="12.75" style="25" bestFit="1" customWidth="1"/>
    <col min="5" max="5" width="9" style="25"/>
    <col min="6" max="6" width="15.375" style="25" bestFit="1" customWidth="1"/>
    <col min="7" max="7" width="9" style="25"/>
    <col min="8" max="8" width="13.875" style="25" bestFit="1" customWidth="1"/>
    <col min="9" max="16384" width="9" style="25"/>
  </cols>
  <sheetData>
    <row r="2" spans="2:8" ht="18" thickBot="1">
      <c r="B2" s="26"/>
    </row>
    <row r="3" spans="2:8" s="27" customFormat="1" ht="33.75" thickBot="1">
      <c r="B3" s="31" t="s">
        <v>59</v>
      </c>
      <c r="C3" s="34" t="s">
        <v>29</v>
      </c>
      <c r="D3" s="32" t="s">
        <v>58</v>
      </c>
    </row>
    <row r="4" spans="2:8" ht="16.5">
      <c r="B4" s="29">
        <v>1</v>
      </c>
      <c r="C4" s="35" t="s">
        <v>135</v>
      </c>
      <c r="D4" s="30">
        <v>12100</v>
      </c>
    </row>
    <row r="5" spans="2:8" ht="16.5">
      <c r="B5" s="29">
        <v>2</v>
      </c>
      <c r="C5" s="35" t="s">
        <v>157</v>
      </c>
      <c r="D5" s="30">
        <v>47200</v>
      </c>
    </row>
    <row r="6" spans="2:8" ht="16.5">
      <c r="B6" s="29">
        <v>3</v>
      </c>
      <c r="C6" s="35" t="s">
        <v>158</v>
      </c>
      <c r="D6" s="30">
        <v>114841</v>
      </c>
    </row>
    <row r="7" spans="2:8" ht="16.5">
      <c r="B7" s="29">
        <v>4</v>
      </c>
      <c r="C7" s="35" t="s">
        <v>159</v>
      </c>
      <c r="D7" s="30">
        <v>96314</v>
      </c>
    </row>
    <row r="8" spans="2:8" ht="16.5">
      <c r="B8" s="29">
        <v>5</v>
      </c>
      <c r="C8" s="35" t="s">
        <v>160</v>
      </c>
      <c r="D8" s="30">
        <v>7205050</v>
      </c>
    </row>
    <row r="9" spans="2:8" ht="16.5">
      <c r="B9" s="29">
        <v>6</v>
      </c>
      <c r="C9" s="35" t="s">
        <v>161</v>
      </c>
      <c r="D9" s="30">
        <v>5530</v>
      </c>
      <c r="H9" s="158"/>
    </row>
    <row r="10" spans="2:8" ht="16.5">
      <c r="B10" s="29">
        <v>7</v>
      </c>
      <c r="C10" s="35" t="s">
        <v>162</v>
      </c>
      <c r="D10" s="30">
        <f>10525730+3722610+9858050+9190360+8522690+7828976</f>
        <v>49648416</v>
      </c>
    </row>
    <row r="11" spans="2:8" ht="16.5">
      <c r="B11" s="29">
        <v>8</v>
      </c>
      <c r="C11" s="35" t="s">
        <v>163</v>
      </c>
      <c r="D11" s="30">
        <v>15800860</v>
      </c>
    </row>
    <row r="12" spans="2:8" ht="16.5">
      <c r="B12" s="29">
        <v>9</v>
      </c>
      <c r="C12" s="35" t="s">
        <v>164</v>
      </c>
      <c r="D12" s="30">
        <v>65928994</v>
      </c>
    </row>
    <row r="13" spans="2:8" ht="16.5">
      <c r="B13" s="29">
        <v>10</v>
      </c>
      <c r="C13" s="35" t="s">
        <v>165</v>
      </c>
      <c r="D13" s="30">
        <v>127400</v>
      </c>
    </row>
    <row r="14" spans="2:8" ht="16.5">
      <c r="B14" s="29">
        <v>11</v>
      </c>
      <c r="C14" s="35" t="s">
        <v>166</v>
      </c>
      <c r="D14" s="30">
        <v>874470</v>
      </c>
    </row>
    <row r="15" spans="2:8" ht="16.5">
      <c r="B15" s="198" t="s">
        <v>33</v>
      </c>
      <c r="C15" s="199"/>
      <c r="D15" s="30">
        <f>SUM(D4:D14)</f>
        <v>139861175</v>
      </c>
    </row>
    <row r="16" spans="2:8">
      <c r="D16" s="28"/>
    </row>
  </sheetData>
  <mergeCells count="1">
    <mergeCell ref="B15:C15"/>
  </mergeCells>
  <phoneticPr fontId="39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787"/>
  <sheetViews>
    <sheetView topLeftCell="A21" zoomScaleNormal="100" workbookViewId="0">
      <selection activeCell="H36" sqref="H36"/>
    </sheetView>
  </sheetViews>
  <sheetFormatPr defaultColWidth="12.625" defaultRowHeight="15" customHeight="1"/>
  <cols>
    <col min="1" max="1" width="3.5" style="38" customWidth="1"/>
    <col min="2" max="2" width="15.125" style="38" bestFit="1" customWidth="1"/>
    <col min="3" max="3" width="11.5" style="38" bestFit="1" customWidth="1"/>
    <col min="4" max="4" width="11.5" style="38" customWidth="1"/>
    <col min="5" max="5" width="9.875" style="38" bestFit="1" customWidth="1"/>
    <col min="6" max="6" width="10.375" style="38" customWidth="1"/>
    <col min="7" max="7" width="12.5" style="37" customWidth="1"/>
    <col min="8" max="8" width="12.75" style="38" bestFit="1" customWidth="1"/>
    <col min="9" max="9" width="19.125" style="37" bestFit="1" customWidth="1"/>
    <col min="10" max="10" width="38.125" style="37" bestFit="1" customWidth="1"/>
    <col min="11" max="12" width="13" style="38" bestFit="1" customWidth="1"/>
    <col min="13" max="17" width="7.625" style="38" customWidth="1"/>
    <col min="18" max="16384" width="12.625" style="38"/>
  </cols>
  <sheetData>
    <row r="1" spans="1:17" ht="18.75" customHeight="1">
      <c r="A1" s="188" t="s">
        <v>96</v>
      </c>
      <c r="B1" s="188"/>
      <c r="C1" s="188"/>
      <c r="D1" s="188"/>
      <c r="E1" s="188"/>
      <c r="F1" s="188"/>
      <c r="G1" s="188"/>
      <c r="H1" s="188"/>
      <c r="I1" s="36"/>
      <c r="L1" s="39"/>
      <c r="M1" s="40"/>
      <c r="N1" s="40"/>
      <c r="O1" s="40"/>
      <c r="P1" s="40"/>
      <c r="Q1" s="40"/>
    </row>
    <row r="2" spans="1:17" ht="34.5" customHeight="1">
      <c r="A2" s="41" t="s">
        <v>22</v>
      </c>
      <c r="B2" s="41" t="s">
        <v>62</v>
      </c>
      <c r="C2" s="42" t="s">
        <v>30</v>
      </c>
      <c r="D2" s="42" t="s">
        <v>172</v>
      </c>
      <c r="E2" s="42" t="s">
        <v>60</v>
      </c>
      <c r="F2" s="42" t="s">
        <v>61</v>
      </c>
      <c r="G2" s="43" t="s">
        <v>102</v>
      </c>
      <c r="H2" s="42" t="s">
        <v>23</v>
      </c>
      <c r="I2" s="36"/>
      <c r="L2" s="40"/>
      <c r="M2" s="40"/>
      <c r="N2" s="40"/>
      <c r="O2" s="40"/>
      <c r="P2" s="40"/>
      <c r="Q2" s="40"/>
    </row>
    <row r="3" spans="1:17" ht="18.75">
      <c r="A3" s="44">
        <v>1</v>
      </c>
      <c r="B3" s="55" t="s">
        <v>110</v>
      </c>
      <c r="C3" s="45">
        <v>0</v>
      </c>
      <c r="D3" s="45">
        <v>64.790000000000006</v>
      </c>
      <c r="E3" s="45">
        <f>((12.63+2.75+5.75+4.85+0.23)*6)+((0.25+4.71+1.25+3.35+0.15+3.37+3.83)*0.87)+(4.71*3.73)+((3.35+3.37)*1.95)+(1.61*3.83)</f>
        <v>208.81030000000004</v>
      </c>
      <c r="F3" s="45">
        <v>0</v>
      </c>
      <c r="G3" s="46">
        <f>(6.8*8.14)</f>
        <v>55.352000000000004</v>
      </c>
      <c r="H3" s="45">
        <f t="shared" ref="H3:H27" si="0">SUM(C3:G3)</f>
        <v>328.95230000000004</v>
      </c>
      <c r="I3" s="36"/>
      <c r="L3" s="40"/>
      <c r="M3" s="40"/>
      <c r="N3" s="40"/>
      <c r="O3" s="40"/>
      <c r="P3" s="40"/>
      <c r="Q3" s="40"/>
    </row>
    <row r="4" spans="1:17" ht="18.75" customHeight="1">
      <c r="A4" s="44">
        <v>2</v>
      </c>
      <c r="B4" s="55" t="s">
        <v>35</v>
      </c>
      <c r="C4" s="45">
        <v>2.87</v>
      </c>
      <c r="D4" s="45">
        <v>64.790000000000006</v>
      </c>
      <c r="E4" s="45">
        <f>249.74+18</f>
        <v>267.74</v>
      </c>
      <c r="F4" s="45">
        <v>0</v>
      </c>
      <c r="G4" s="46">
        <f t="shared" ref="G4" si="1">(6.8*8.14)+(3.79*3.39)</f>
        <v>68.200100000000006</v>
      </c>
      <c r="H4" s="45">
        <f t="shared" si="0"/>
        <v>403.60010000000005</v>
      </c>
      <c r="I4" s="47"/>
      <c r="J4" s="47"/>
      <c r="K4" s="48"/>
      <c r="L4" s="48"/>
      <c r="M4" s="48"/>
      <c r="N4" s="48"/>
      <c r="O4" s="48"/>
      <c r="P4" s="48"/>
      <c r="Q4" s="48"/>
    </row>
    <row r="5" spans="1:17" ht="18.75" customHeight="1">
      <c r="A5" s="44">
        <v>3</v>
      </c>
      <c r="B5" s="55" t="s">
        <v>55</v>
      </c>
      <c r="C5" s="45">
        <v>179.88</v>
      </c>
      <c r="D5" s="45">
        <v>64.790000000000006</v>
      </c>
      <c r="E5" s="45">
        <f>2.61+88.12</f>
        <v>90.73</v>
      </c>
      <c r="F5" s="45">
        <v>0</v>
      </c>
      <c r="G5" s="46">
        <f>(6.8*8.14)+(3.79*3.39)</f>
        <v>68.200100000000006</v>
      </c>
      <c r="H5" s="45">
        <f t="shared" si="0"/>
        <v>403.60010000000005</v>
      </c>
      <c r="I5" s="47"/>
      <c r="J5" s="47"/>
      <c r="K5" s="48"/>
      <c r="L5" s="48"/>
      <c r="M5" s="48"/>
      <c r="N5" s="48"/>
      <c r="O5" s="48"/>
      <c r="P5" s="48"/>
      <c r="Q5" s="48"/>
    </row>
    <row r="6" spans="1:17" ht="18.75" customHeight="1">
      <c r="A6" s="44">
        <v>4</v>
      </c>
      <c r="B6" s="56" t="s">
        <v>36</v>
      </c>
      <c r="C6" s="45">
        <v>270.61</v>
      </c>
      <c r="D6" s="45">
        <v>62.17</v>
      </c>
      <c r="E6" s="45">
        <v>0</v>
      </c>
      <c r="F6" s="45">
        <v>0</v>
      </c>
      <c r="G6" s="46">
        <f t="shared" ref="G6:G27" si="2">(6.8*8.14)+(3.79*3.39)</f>
        <v>68.200100000000006</v>
      </c>
      <c r="H6" s="45">
        <f t="shared" si="0"/>
        <v>400.98010000000005</v>
      </c>
      <c r="I6" s="47">
        <f>H6-H5</f>
        <v>-2.6200000000000045</v>
      </c>
      <c r="J6" s="47"/>
      <c r="K6" s="48"/>
      <c r="L6" s="48"/>
      <c r="M6" s="48"/>
      <c r="N6" s="48"/>
      <c r="O6" s="48"/>
      <c r="P6" s="48"/>
      <c r="Q6" s="48"/>
    </row>
    <row r="7" spans="1:17" ht="18.75" customHeight="1">
      <c r="A7" s="44">
        <v>5</v>
      </c>
      <c r="B7" s="56" t="s">
        <v>37</v>
      </c>
      <c r="C7" s="45">
        <v>270.61</v>
      </c>
      <c r="D7" s="45">
        <v>62.17</v>
      </c>
      <c r="E7" s="45">
        <v>0</v>
      </c>
      <c r="F7" s="45">
        <v>0</v>
      </c>
      <c r="G7" s="46">
        <f t="shared" si="2"/>
        <v>68.200100000000006</v>
      </c>
      <c r="H7" s="45">
        <f t="shared" si="0"/>
        <v>400.98010000000005</v>
      </c>
      <c r="I7" s="47"/>
      <c r="J7" s="47"/>
      <c r="K7" s="48"/>
      <c r="L7" s="48"/>
      <c r="M7" s="48"/>
      <c r="N7" s="48"/>
      <c r="O7" s="48"/>
      <c r="P7" s="48"/>
      <c r="Q7" s="48"/>
    </row>
    <row r="8" spans="1:17" ht="18.75" customHeight="1">
      <c r="A8" s="44">
        <v>6</v>
      </c>
      <c r="B8" s="56" t="s">
        <v>38</v>
      </c>
      <c r="C8" s="45">
        <v>270.61</v>
      </c>
      <c r="D8" s="45">
        <v>62.17</v>
      </c>
      <c r="E8" s="45">
        <v>0</v>
      </c>
      <c r="F8" s="45">
        <v>0</v>
      </c>
      <c r="G8" s="46">
        <f t="shared" si="2"/>
        <v>68.200100000000006</v>
      </c>
      <c r="H8" s="45">
        <f t="shared" si="0"/>
        <v>400.98010000000005</v>
      </c>
      <c r="I8" s="47"/>
      <c r="J8" s="47"/>
      <c r="K8" s="48"/>
      <c r="L8" s="48"/>
      <c r="M8" s="48"/>
      <c r="N8" s="48"/>
      <c r="O8" s="48"/>
      <c r="P8" s="48"/>
      <c r="Q8" s="48"/>
    </row>
    <row r="9" spans="1:17" ht="18.75" customHeight="1">
      <c r="A9" s="44">
        <v>7</v>
      </c>
      <c r="B9" s="56" t="s">
        <v>39</v>
      </c>
      <c r="C9" s="45">
        <v>270.61</v>
      </c>
      <c r="D9" s="45">
        <v>62.17</v>
      </c>
      <c r="E9" s="45">
        <v>0</v>
      </c>
      <c r="F9" s="45">
        <v>0</v>
      </c>
      <c r="G9" s="46">
        <f t="shared" si="2"/>
        <v>68.200100000000006</v>
      </c>
      <c r="H9" s="45">
        <f t="shared" si="0"/>
        <v>400.98010000000005</v>
      </c>
      <c r="I9" s="47"/>
      <c r="J9" s="47"/>
      <c r="K9" s="48"/>
      <c r="L9" s="48"/>
      <c r="M9" s="48"/>
      <c r="N9" s="48"/>
      <c r="O9" s="48"/>
      <c r="P9" s="48"/>
      <c r="Q9" s="48"/>
    </row>
    <row r="10" spans="1:17" ht="18.75" customHeight="1">
      <c r="A10" s="44">
        <v>8</v>
      </c>
      <c r="B10" s="56" t="s">
        <v>40</v>
      </c>
      <c r="C10" s="45">
        <v>270.61</v>
      </c>
      <c r="D10" s="45">
        <v>62.17</v>
      </c>
      <c r="E10" s="45">
        <v>0</v>
      </c>
      <c r="F10" s="45">
        <v>0</v>
      </c>
      <c r="G10" s="46">
        <f t="shared" si="2"/>
        <v>68.200100000000006</v>
      </c>
      <c r="H10" s="45">
        <f t="shared" si="0"/>
        <v>400.98010000000005</v>
      </c>
      <c r="I10" s="47"/>
      <c r="J10" s="47"/>
      <c r="K10" s="48"/>
      <c r="L10" s="48"/>
      <c r="M10" s="48"/>
      <c r="N10" s="48"/>
      <c r="O10" s="48"/>
      <c r="P10" s="48"/>
      <c r="Q10" s="48"/>
    </row>
    <row r="11" spans="1:17" ht="18.75" customHeight="1">
      <c r="A11" s="44">
        <v>9</v>
      </c>
      <c r="B11" s="56" t="s">
        <v>41</v>
      </c>
      <c r="C11" s="45">
        <v>270.61</v>
      </c>
      <c r="D11" s="45">
        <v>62.17</v>
      </c>
      <c r="E11" s="45">
        <v>0</v>
      </c>
      <c r="F11" s="45">
        <v>0</v>
      </c>
      <c r="G11" s="46">
        <f t="shared" si="2"/>
        <v>68.200100000000006</v>
      </c>
      <c r="H11" s="45">
        <f t="shared" si="0"/>
        <v>400.98010000000005</v>
      </c>
      <c r="I11" s="47"/>
      <c r="J11" s="47"/>
      <c r="K11" s="48"/>
      <c r="L11" s="48"/>
      <c r="M11" s="48"/>
      <c r="N11" s="48"/>
      <c r="O11" s="48"/>
      <c r="P11" s="48"/>
      <c r="Q11" s="48"/>
    </row>
    <row r="12" spans="1:17" ht="18.75" customHeight="1">
      <c r="A12" s="44">
        <v>10</v>
      </c>
      <c r="B12" s="56" t="s">
        <v>42</v>
      </c>
      <c r="C12" s="45">
        <v>198.16</v>
      </c>
      <c r="D12" s="45">
        <v>62.17</v>
      </c>
      <c r="E12" s="45">
        <v>0</v>
      </c>
      <c r="F12" s="45">
        <v>73.16</v>
      </c>
      <c r="G12" s="46">
        <f t="shared" si="2"/>
        <v>68.200100000000006</v>
      </c>
      <c r="H12" s="45">
        <f t="shared" si="0"/>
        <v>401.69010000000003</v>
      </c>
      <c r="I12" s="47"/>
      <c r="J12" s="47"/>
      <c r="K12" s="48"/>
      <c r="L12" s="48"/>
      <c r="M12" s="48"/>
      <c r="N12" s="48"/>
      <c r="O12" s="48"/>
      <c r="P12" s="48"/>
      <c r="Q12" s="48"/>
    </row>
    <row r="13" spans="1:17" ht="18.75" customHeight="1">
      <c r="A13" s="44">
        <v>11</v>
      </c>
      <c r="B13" s="56" t="s">
        <v>43</v>
      </c>
      <c r="C13" s="45">
        <v>270.61</v>
      </c>
      <c r="D13" s="45">
        <v>62.17</v>
      </c>
      <c r="E13" s="45">
        <v>0</v>
      </c>
      <c r="F13" s="45">
        <v>0</v>
      </c>
      <c r="G13" s="46">
        <f t="shared" si="2"/>
        <v>68.200100000000006</v>
      </c>
      <c r="H13" s="45">
        <f t="shared" si="0"/>
        <v>400.98010000000005</v>
      </c>
      <c r="I13" s="47"/>
      <c r="J13" s="47"/>
      <c r="K13" s="48"/>
      <c r="L13" s="48"/>
      <c r="M13" s="48"/>
      <c r="N13" s="48"/>
      <c r="O13" s="48"/>
      <c r="P13" s="48"/>
      <c r="Q13" s="48"/>
    </row>
    <row r="14" spans="1:17" ht="18.75" customHeight="1">
      <c r="A14" s="44">
        <v>12</v>
      </c>
      <c r="B14" s="56" t="s">
        <v>44</v>
      </c>
      <c r="C14" s="45">
        <v>270.61</v>
      </c>
      <c r="D14" s="45">
        <v>62.17</v>
      </c>
      <c r="E14" s="45">
        <v>0</v>
      </c>
      <c r="F14" s="45">
        <v>0</v>
      </c>
      <c r="G14" s="46">
        <f t="shared" si="2"/>
        <v>68.200100000000006</v>
      </c>
      <c r="H14" s="45">
        <f t="shared" si="0"/>
        <v>400.98010000000005</v>
      </c>
      <c r="I14" s="47"/>
      <c r="J14" s="47"/>
      <c r="K14" s="48"/>
      <c r="L14" s="48"/>
      <c r="M14" s="48"/>
      <c r="N14" s="48"/>
      <c r="O14" s="48"/>
      <c r="P14" s="48"/>
      <c r="Q14" s="48"/>
    </row>
    <row r="15" spans="1:17" ht="18.75" customHeight="1">
      <c r="A15" s="44">
        <v>13</v>
      </c>
      <c r="B15" s="56" t="s">
        <v>45</v>
      </c>
      <c r="C15" s="45">
        <v>270.61</v>
      </c>
      <c r="D15" s="45">
        <v>62.17</v>
      </c>
      <c r="E15" s="45">
        <v>0</v>
      </c>
      <c r="F15" s="45">
        <v>0</v>
      </c>
      <c r="G15" s="46">
        <f t="shared" si="2"/>
        <v>68.200100000000006</v>
      </c>
      <c r="H15" s="45">
        <f t="shared" si="0"/>
        <v>400.98010000000005</v>
      </c>
      <c r="I15" s="47"/>
      <c r="J15" s="47"/>
      <c r="K15" s="48"/>
      <c r="L15" s="48"/>
      <c r="M15" s="48"/>
      <c r="N15" s="48"/>
      <c r="O15" s="48"/>
      <c r="P15" s="48"/>
      <c r="Q15" s="48"/>
    </row>
    <row r="16" spans="1:17" ht="18.75" customHeight="1">
      <c r="A16" s="44">
        <v>14</v>
      </c>
      <c r="B16" s="56" t="s">
        <v>46</v>
      </c>
      <c r="C16" s="45">
        <v>270.61</v>
      </c>
      <c r="D16" s="45">
        <v>62.17</v>
      </c>
      <c r="E16" s="45">
        <v>0</v>
      </c>
      <c r="F16" s="45">
        <v>0</v>
      </c>
      <c r="G16" s="46">
        <f t="shared" si="2"/>
        <v>68.200100000000006</v>
      </c>
      <c r="H16" s="45">
        <f t="shared" si="0"/>
        <v>400.98010000000005</v>
      </c>
      <c r="I16" s="47"/>
      <c r="J16" s="47"/>
      <c r="K16" s="48"/>
      <c r="L16" s="48"/>
      <c r="M16" s="48"/>
      <c r="N16" s="48"/>
      <c r="O16" s="48"/>
      <c r="P16" s="48"/>
      <c r="Q16" s="48"/>
    </row>
    <row r="17" spans="1:17" ht="18.75" customHeight="1">
      <c r="A17" s="44">
        <v>15</v>
      </c>
      <c r="B17" s="56" t="s">
        <v>47</v>
      </c>
      <c r="C17" s="45">
        <v>270.61</v>
      </c>
      <c r="D17" s="45">
        <v>62.17</v>
      </c>
      <c r="E17" s="45">
        <v>0</v>
      </c>
      <c r="F17" s="45">
        <v>0</v>
      </c>
      <c r="G17" s="46">
        <f t="shared" si="2"/>
        <v>68.200100000000006</v>
      </c>
      <c r="H17" s="45">
        <f t="shared" si="0"/>
        <v>400.98010000000005</v>
      </c>
      <c r="I17" s="47"/>
      <c r="J17" s="47"/>
      <c r="K17" s="48"/>
      <c r="L17" s="48"/>
      <c r="M17" s="48"/>
      <c r="N17" s="48"/>
      <c r="O17" s="48"/>
      <c r="P17" s="48"/>
      <c r="Q17" s="48"/>
    </row>
    <row r="18" spans="1:17" ht="18.75" customHeight="1">
      <c r="A18" s="44">
        <v>16</v>
      </c>
      <c r="B18" s="56" t="s">
        <v>48</v>
      </c>
      <c r="C18" s="45">
        <v>270.61</v>
      </c>
      <c r="D18" s="45">
        <v>62.17</v>
      </c>
      <c r="E18" s="45">
        <v>0</v>
      </c>
      <c r="F18" s="45">
        <v>0</v>
      </c>
      <c r="G18" s="46">
        <f t="shared" si="2"/>
        <v>68.200100000000006</v>
      </c>
      <c r="H18" s="45">
        <f t="shared" si="0"/>
        <v>400.98010000000005</v>
      </c>
      <c r="I18" s="47"/>
      <c r="J18" s="47"/>
      <c r="K18" s="48"/>
      <c r="L18" s="48"/>
      <c r="M18" s="48"/>
      <c r="N18" s="48"/>
      <c r="O18" s="48"/>
      <c r="P18" s="48"/>
      <c r="Q18" s="48"/>
    </row>
    <row r="19" spans="1:17" ht="18.75" customHeight="1">
      <c r="A19" s="44">
        <v>17</v>
      </c>
      <c r="B19" s="56" t="s">
        <v>97</v>
      </c>
      <c r="C19" s="45">
        <v>218.81</v>
      </c>
      <c r="D19" s="45">
        <v>62.17</v>
      </c>
      <c r="E19" s="45">
        <v>0</v>
      </c>
      <c r="F19" s="45">
        <f>73.16-20.65</f>
        <v>52.51</v>
      </c>
      <c r="G19" s="46">
        <f t="shared" si="2"/>
        <v>68.200100000000006</v>
      </c>
      <c r="H19" s="45">
        <f t="shared" si="0"/>
        <v>401.69010000000003</v>
      </c>
      <c r="I19" s="47"/>
      <c r="J19" s="47"/>
      <c r="K19" s="48"/>
      <c r="L19" s="48"/>
      <c r="M19" s="48"/>
      <c r="N19" s="48"/>
      <c r="O19" s="48"/>
      <c r="P19" s="48"/>
      <c r="Q19" s="48"/>
    </row>
    <row r="20" spans="1:17" ht="18.75" customHeight="1">
      <c r="A20" s="44">
        <v>18</v>
      </c>
      <c r="B20" s="56" t="s">
        <v>98</v>
      </c>
      <c r="C20" s="45">
        <v>270.61</v>
      </c>
      <c r="D20" s="45">
        <v>62.17</v>
      </c>
      <c r="E20" s="45">
        <v>0</v>
      </c>
      <c r="F20" s="45">
        <v>0</v>
      </c>
      <c r="G20" s="46">
        <f t="shared" si="2"/>
        <v>68.200100000000006</v>
      </c>
      <c r="H20" s="45">
        <f t="shared" si="0"/>
        <v>400.98010000000005</v>
      </c>
      <c r="I20" s="47"/>
      <c r="J20" s="47"/>
      <c r="K20" s="48"/>
      <c r="L20" s="48"/>
      <c r="M20" s="48"/>
      <c r="N20" s="48"/>
      <c r="O20" s="48"/>
      <c r="P20" s="48"/>
      <c r="Q20" s="48"/>
    </row>
    <row r="21" spans="1:17" ht="18.75" customHeight="1">
      <c r="A21" s="44">
        <v>19</v>
      </c>
      <c r="B21" s="56" t="s">
        <v>99</v>
      </c>
      <c r="C21" s="45">
        <v>270.61</v>
      </c>
      <c r="D21" s="45">
        <v>62.17</v>
      </c>
      <c r="E21" s="45">
        <v>0</v>
      </c>
      <c r="F21" s="45">
        <v>0</v>
      </c>
      <c r="G21" s="46">
        <f t="shared" si="2"/>
        <v>68.200100000000006</v>
      </c>
      <c r="H21" s="45">
        <f t="shared" si="0"/>
        <v>400.98010000000005</v>
      </c>
      <c r="I21" s="47"/>
      <c r="J21" s="47"/>
      <c r="K21" s="48"/>
      <c r="L21" s="48"/>
      <c r="M21" s="48"/>
      <c r="N21" s="48"/>
      <c r="O21" s="48"/>
      <c r="P21" s="48"/>
      <c r="Q21" s="48"/>
    </row>
    <row r="22" spans="1:17" ht="18.75" customHeight="1">
      <c r="A22" s="44">
        <v>20</v>
      </c>
      <c r="B22" s="56" t="s">
        <v>100</v>
      </c>
      <c r="C22" s="45">
        <v>270.61</v>
      </c>
      <c r="D22" s="45">
        <v>62.17</v>
      </c>
      <c r="E22" s="45">
        <v>0</v>
      </c>
      <c r="F22" s="45">
        <v>0</v>
      </c>
      <c r="G22" s="46">
        <f t="shared" si="2"/>
        <v>68.200100000000006</v>
      </c>
      <c r="H22" s="45">
        <f>SUM(C22:G22)</f>
        <v>400.98010000000005</v>
      </c>
      <c r="I22" s="47"/>
      <c r="J22" s="47"/>
      <c r="K22" s="48"/>
      <c r="L22" s="48"/>
      <c r="M22" s="48"/>
      <c r="N22" s="48"/>
      <c r="O22" s="48"/>
      <c r="P22" s="48"/>
      <c r="Q22" s="48"/>
    </row>
    <row r="23" spans="1:17" ht="18.75" customHeight="1">
      <c r="A23" s="44">
        <v>21</v>
      </c>
      <c r="B23" s="56" t="s">
        <v>101</v>
      </c>
      <c r="C23" s="45">
        <v>270.61</v>
      </c>
      <c r="D23" s="45">
        <v>62.17</v>
      </c>
      <c r="E23" s="45">
        <v>0</v>
      </c>
      <c r="F23" s="45">
        <v>0</v>
      </c>
      <c r="G23" s="46">
        <f t="shared" si="2"/>
        <v>68.200100000000006</v>
      </c>
      <c r="H23" s="45">
        <f t="shared" si="0"/>
        <v>400.98010000000005</v>
      </c>
      <c r="I23" s="47"/>
      <c r="J23" s="47"/>
      <c r="K23" s="48"/>
      <c r="L23" s="48"/>
      <c r="M23" s="48"/>
      <c r="N23" s="48"/>
      <c r="O23" s="48"/>
      <c r="P23" s="48"/>
      <c r="Q23" s="48"/>
    </row>
    <row r="24" spans="1:17" ht="18.75" customHeight="1">
      <c r="A24" s="44">
        <v>22</v>
      </c>
      <c r="B24" s="56" t="s">
        <v>167</v>
      </c>
      <c r="C24" s="45">
        <v>270.61</v>
      </c>
      <c r="D24" s="45">
        <v>62.17</v>
      </c>
      <c r="E24" s="45">
        <v>0</v>
      </c>
      <c r="F24" s="45">
        <v>0</v>
      </c>
      <c r="G24" s="46">
        <f t="shared" si="2"/>
        <v>68.200100000000006</v>
      </c>
      <c r="H24" s="45">
        <f t="shared" si="0"/>
        <v>400.98010000000005</v>
      </c>
      <c r="I24" s="47"/>
      <c r="J24" s="47"/>
      <c r="K24" s="48"/>
      <c r="L24" s="48"/>
      <c r="M24" s="48"/>
      <c r="N24" s="48"/>
      <c r="O24" s="48"/>
      <c r="P24" s="48"/>
      <c r="Q24" s="48"/>
    </row>
    <row r="25" spans="1:17" ht="18.75" customHeight="1">
      <c r="A25" s="44">
        <v>23</v>
      </c>
      <c r="B25" s="56" t="s">
        <v>168</v>
      </c>
      <c r="C25" s="45">
        <v>270.61</v>
      </c>
      <c r="D25" s="45">
        <v>62.17</v>
      </c>
      <c r="E25" s="45">
        <v>0</v>
      </c>
      <c r="F25" s="45">
        <v>0</v>
      </c>
      <c r="G25" s="46">
        <f t="shared" si="2"/>
        <v>68.200100000000006</v>
      </c>
      <c r="H25" s="45">
        <f t="shared" si="0"/>
        <v>400.98010000000005</v>
      </c>
      <c r="I25" s="47"/>
      <c r="J25" s="47"/>
      <c r="K25" s="48"/>
      <c r="L25" s="48"/>
      <c r="M25" s="48"/>
      <c r="N25" s="48"/>
      <c r="O25" s="48"/>
      <c r="P25" s="48"/>
      <c r="Q25" s="48"/>
    </row>
    <row r="26" spans="1:17" ht="18.75" customHeight="1">
      <c r="A26" s="44">
        <v>24</v>
      </c>
      <c r="B26" s="56" t="s">
        <v>169</v>
      </c>
      <c r="C26" s="45">
        <v>270.61</v>
      </c>
      <c r="D26" s="45">
        <v>63.74</v>
      </c>
      <c r="E26" s="45">
        <v>0</v>
      </c>
      <c r="F26" s="45">
        <v>0</v>
      </c>
      <c r="G26" s="46">
        <f t="shared" si="2"/>
        <v>68.200100000000006</v>
      </c>
      <c r="H26" s="45">
        <f t="shared" si="0"/>
        <v>402.55010000000004</v>
      </c>
      <c r="I26" s="47"/>
      <c r="J26" s="47"/>
      <c r="K26" s="48"/>
      <c r="L26" s="48"/>
      <c r="M26" s="48"/>
      <c r="N26" s="48"/>
      <c r="O26" s="48"/>
      <c r="P26" s="48"/>
      <c r="Q26" s="48"/>
    </row>
    <row r="27" spans="1:17" ht="18.75" customHeight="1">
      <c r="A27" s="44">
        <v>25</v>
      </c>
      <c r="B27" s="56" t="s">
        <v>27</v>
      </c>
      <c r="C27" s="45">
        <v>0</v>
      </c>
      <c r="D27" s="45">
        <v>0</v>
      </c>
      <c r="E27" s="45">
        <v>63.74</v>
      </c>
      <c r="F27" s="45">
        <v>0</v>
      </c>
      <c r="G27" s="46">
        <f t="shared" si="2"/>
        <v>68.200100000000006</v>
      </c>
      <c r="H27" s="45">
        <f t="shared" si="0"/>
        <v>131.9401</v>
      </c>
      <c r="I27" s="47"/>
      <c r="J27" s="47"/>
      <c r="K27" s="48"/>
      <c r="L27" s="48"/>
      <c r="M27" s="48"/>
      <c r="N27" s="48"/>
      <c r="O27" s="48"/>
      <c r="P27" s="48"/>
      <c r="Q27" s="48"/>
    </row>
    <row r="28" spans="1:17" ht="18.75" customHeight="1">
      <c r="A28" s="189" t="s">
        <v>33</v>
      </c>
      <c r="B28" s="190"/>
      <c r="C28" s="91">
        <f t="shared" ref="C28:H28" si="3">SUM(C3:C27)</f>
        <v>5741.3099999999986</v>
      </c>
      <c r="D28" s="91">
        <f t="shared" si="3"/>
        <v>1501.5100000000002</v>
      </c>
      <c r="E28" s="91">
        <f t="shared" si="3"/>
        <v>631.02030000000002</v>
      </c>
      <c r="F28" s="91">
        <f t="shared" si="3"/>
        <v>125.66999999999999</v>
      </c>
      <c r="G28" s="91">
        <f t="shared" si="3"/>
        <v>1692.1544000000004</v>
      </c>
      <c r="H28" s="91">
        <f t="shared" si="3"/>
        <v>9691.6647000000012</v>
      </c>
      <c r="I28" s="47">
        <f>H28*10.764</f>
        <v>104321.0788308</v>
      </c>
      <c r="J28" s="47"/>
      <c r="K28" s="48"/>
      <c r="L28" s="48"/>
      <c r="M28" s="48"/>
      <c r="N28" s="48"/>
      <c r="O28" s="48"/>
      <c r="P28" s="48"/>
      <c r="Q28" s="48"/>
    </row>
    <row r="29" spans="1:17" ht="18.75" customHeight="1">
      <c r="A29" s="187" t="s">
        <v>103</v>
      </c>
      <c r="B29" s="187"/>
      <c r="C29" s="187"/>
      <c r="D29" s="187"/>
      <c r="E29" s="187"/>
      <c r="F29" s="187"/>
      <c r="G29" s="187"/>
      <c r="H29" s="92">
        <v>58</v>
      </c>
      <c r="I29" s="47"/>
      <c r="J29" s="47"/>
      <c r="K29" s="48"/>
      <c r="L29" s="48"/>
      <c r="M29" s="48"/>
      <c r="N29" s="48"/>
      <c r="O29" s="48"/>
      <c r="P29" s="48"/>
      <c r="Q29" s="48"/>
    </row>
    <row r="30" spans="1:17" ht="18.75" customHeight="1">
      <c r="A30" s="187" t="s">
        <v>104</v>
      </c>
      <c r="B30" s="187"/>
      <c r="C30" s="187"/>
      <c r="D30" s="187"/>
      <c r="E30" s="187"/>
      <c r="F30" s="187"/>
      <c r="G30" s="187"/>
      <c r="H30" s="92">
        <v>30000</v>
      </c>
      <c r="I30" s="47"/>
      <c r="J30" s="47"/>
      <c r="K30" s="48"/>
      <c r="L30" s="48"/>
      <c r="M30" s="48"/>
      <c r="N30" s="48"/>
      <c r="O30" s="48"/>
      <c r="P30" s="48"/>
      <c r="Q30" s="48"/>
    </row>
    <row r="31" spans="1:17" ht="18.75" customHeight="1">
      <c r="A31" s="187" t="s">
        <v>105</v>
      </c>
      <c r="B31" s="187"/>
      <c r="C31" s="187"/>
      <c r="D31" s="187"/>
      <c r="E31" s="187"/>
      <c r="F31" s="187"/>
      <c r="G31" s="187"/>
      <c r="H31" s="92">
        <v>500000</v>
      </c>
      <c r="I31" s="47"/>
      <c r="J31" s="47"/>
      <c r="K31" s="48"/>
      <c r="L31" s="48"/>
      <c r="M31" s="48"/>
      <c r="N31" s="48"/>
      <c r="O31" s="48"/>
      <c r="P31" s="48"/>
      <c r="Q31" s="48"/>
    </row>
    <row r="32" spans="1:17" ht="18.75" customHeight="1">
      <c r="A32" s="187" t="s">
        <v>106</v>
      </c>
      <c r="B32" s="187"/>
      <c r="C32" s="187"/>
      <c r="D32" s="187"/>
      <c r="E32" s="187"/>
      <c r="F32" s="187"/>
      <c r="G32" s="187"/>
      <c r="H32" s="92">
        <f>ROUND(H30*H28,0)</f>
        <v>290749941</v>
      </c>
      <c r="I32" s="47"/>
      <c r="J32" s="47"/>
      <c r="K32" s="48"/>
      <c r="L32" s="48"/>
      <c r="M32" s="48"/>
      <c r="N32" s="48"/>
      <c r="O32" s="48"/>
      <c r="P32" s="48"/>
      <c r="Q32" s="48"/>
    </row>
    <row r="33" spans="1:17" ht="18.75" customHeight="1">
      <c r="A33" s="187" t="s">
        <v>107</v>
      </c>
      <c r="B33" s="187"/>
      <c r="C33" s="187"/>
      <c r="D33" s="187"/>
      <c r="E33" s="187"/>
      <c r="F33" s="187"/>
      <c r="G33" s="187"/>
      <c r="H33" s="92">
        <f>H31*H29</f>
        <v>29000000</v>
      </c>
      <c r="I33" s="47"/>
      <c r="J33" s="47"/>
      <c r="K33" s="48"/>
      <c r="L33" s="48"/>
      <c r="M33" s="48"/>
      <c r="N33" s="48"/>
      <c r="O33" s="48"/>
      <c r="P33" s="48"/>
      <c r="Q33" s="48"/>
    </row>
    <row r="34" spans="1:17" ht="18.75" customHeight="1">
      <c r="A34" s="187" t="s">
        <v>108</v>
      </c>
      <c r="B34" s="187"/>
      <c r="C34" s="187"/>
      <c r="D34" s="187"/>
      <c r="E34" s="187"/>
      <c r="F34" s="187"/>
      <c r="G34" s="187"/>
      <c r="H34" s="92">
        <f>ROUND(H32*10%,0)</f>
        <v>29074994</v>
      </c>
      <c r="I34" s="47"/>
      <c r="J34" s="47"/>
      <c r="K34" s="48"/>
      <c r="L34" s="48"/>
      <c r="M34" s="48"/>
      <c r="N34" s="48"/>
      <c r="O34" s="48"/>
      <c r="P34" s="48"/>
      <c r="Q34" s="48"/>
    </row>
    <row r="35" spans="1:17" ht="18.75" customHeight="1">
      <c r="A35" s="187" t="s">
        <v>109</v>
      </c>
      <c r="B35" s="187"/>
      <c r="C35" s="187"/>
      <c r="D35" s="187"/>
      <c r="E35" s="187"/>
      <c r="F35" s="187"/>
      <c r="G35" s="187"/>
      <c r="H35" s="92">
        <f>SUM(H32:H34)</f>
        <v>348824935</v>
      </c>
      <c r="I35" s="47"/>
      <c r="J35" s="47"/>
      <c r="K35" s="48"/>
      <c r="L35" s="48"/>
      <c r="M35" s="48"/>
      <c r="N35" s="48"/>
      <c r="O35" s="48"/>
      <c r="P35" s="48"/>
      <c r="Q35" s="48"/>
    </row>
    <row r="36" spans="1:17" ht="18.75" customHeight="1">
      <c r="A36" s="49"/>
      <c r="B36" s="50"/>
      <c r="C36" s="51"/>
      <c r="D36" s="51"/>
      <c r="E36" s="51"/>
      <c r="F36" s="51"/>
      <c r="G36" s="51"/>
      <c r="H36" s="51"/>
      <c r="I36" s="51"/>
      <c r="J36" s="47"/>
      <c r="K36" s="48"/>
      <c r="L36" s="48"/>
      <c r="M36" s="48"/>
      <c r="N36" s="48"/>
      <c r="O36" s="48"/>
      <c r="P36" s="48"/>
      <c r="Q36" s="48"/>
    </row>
    <row r="37" spans="1:17" ht="18.75" customHeight="1">
      <c r="A37" s="52"/>
      <c r="B37" s="48"/>
      <c r="C37" s="53"/>
      <c r="D37" s="53"/>
      <c r="E37" s="53"/>
      <c r="F37" s="53"/>
      <c r="G37" s="47"/>
      <c r="H37" s="54"/>
      <c r="I37" s="47"/>
      <c r="J37" s="47"/>
      <c r="K37" s="48"/>
      <c r="L37" s="48"/>
      <c r="M37" s="48"/>
      <c r="N37" s="48"/>
      <c r="O37" s="48"/>
      <c r="P37" s="48"/>
      <c r="Q37" s="48"/>
    </row>
    <row r="38" spans="1:17" ht="18.75" customHeight="1">
      <c r="A38" s="52"/>
      <c r="B38" s="48"/>
      <c r="C38" s="53"/>
      <c r="D38" s="53"/>
      <c r="E38" s="53"/>
      <c r="F38" s="53"/>
      <c r="G38" s="47"/>
      <c r="H38" s="54"/>
      <c r="I38" s="47"/>
      <c r="J38" s="47"/>
      <c r="K38" s="48"/>
      <c r="L38" s="48"/>
      <c r="M38" s="48"/>
      <c r="N38" s="48"/>
      <c r="O38" s="48"/>
      <c r="P38" s="48"/>
      <c r="Q38" s="48"/>
    </row>
    <row r="39" spans="1:17" ht="18.75" customHeight="1">
      <c r="A39" s="52"/>
      <c r="B39" s="48"/>
      <c r="C39" s="53"/>
      <c r="D39" s="53"/>
      <c r="E39" s="53"/>
      <c r="F39" s="53"/>
      <c r="G39" s="47"/>
      <c r="H39" s="54"/>
      <c r="I39" s="47"/>
      <c r="J39" s="47"/>
      <c r="K39" s="48"/>
      <c r="L39" s="48"/>
      <c r="M39" s="48"/>
      <c r="N39" s="48"/>
      <c r="O39" s="48"/>
      <c r="P39" s="48"/>
      <c r="Q39" s="48"/>
    </row>
    <row r="40" spans="1:17" ht="18.75" customHeight="1">
      <c r="A40" s="52"/>
      <c r="B40" s="48"/>
      <c r="C40" s="53"/>
      <c r="D40" s="53"/>
      <c r="E40" s="53"/>
      <c r="F40" s="53"/>
      <c r="G40" s="47"/>
      <c r="H40" s="54"/>
      <c r="I40" s="47"/>
      <c r="J40" s="47"/>
      <c r="K40" s="48"/>
      <c r="L40" s="48"/>
      <c r="M40" s="48"/>
      <c r="N40" s="48"/>
      <c r="O40" s="48"/>
      <c r="P40" s="48"/>
      <c r="Q40" s="48"/>
    </row>
    <row r="41" spans="1:17" ht="18.75" customHeight="1">
      <c r="A41" s="52"/>
      <c r="B41" s="48"/>
      <c r="C41" s="53"/>
      <c r="D41" s="53"/>
      <c r="E41" s="53"/>
      <c r="F41" s="53"/>
      <c r="G41" s="47"/>
      <c r="H41" s="54"/>
      <c r="I41" s="47"/>
      <c r="J41" s="47"/>
      <c r="K41" s="48"/>
      <c r="L41" s="48"/>
      <c r="M41" s="48"/>
      <c r="N41" s="48"/>
      <c r="O41" s="48"/>
      <c r="P41" s="48"/>
      <c r="Q41" s="48"/>
    </row>
    <row r="42" spans="1:17" ht="18.75" customHeight="1">
      <c r="A42" s="52"/>
      <c r="B42" s="48"/>
      <c r="C42" s="53"/>
      <c r="D42" s="53"/>
      <c r="E42" s="53"/>
      <c r="F42" s="53"/>
      <c r="G42" s="47"/>
      <c r="H42" s="54"/>
      <c r="I42" s="47"/>
      <c r="J42" s="47"/>
      <c r="K42" s="48"/>
      <c r="L42" s="48"/>
      <c r="M42" s="48"/>
      <c r="N42" s="48"/>
      <c r="O42" s="48"/>
      <c r="P42" s="48"/>
      <c r="Q42" s="48"/>
    </row>
    <row r="43" spans="1:17" ht="18.75" customHeight="1">
      <c r="A43" s="52"/>
      <c r="B43" s="48"/>
      <c r="C43" s="53"/>
      <c r="D43" s="53"/>
      <c r="E43" s="53"/>
      <c r="F43" s="53"/>
      <c r="G43" s="47"/>
      <c r="H43" s="54"/>
      <c r="I43" s="47"/>
      <c r="J43" s="47"/>
      <c r="K43" s="48"/>
      <c r="L43" s="48"/>
      <c r="M43" s="48"/>
      <c r="N43" s="48"/>
      <c r="O43" s="48"/>
      <c r="P43" s="48"/>
      <c r="Q43" s="48"/>
    </row>
    <row r="44" spans="1:17" ht="18.75" customHeight="1">
      <c r="A44" s="52"/>
      <c r="B44" s="48"/>
      <c r="C44" s="53"/>
      <c r="D44" s="53"/>
      <c r="E44" s="53"/>
      <c r="F44" s="53"/>
      <c r="G44" s="47"/>
      <c r="H44" s="54"/>
      <c r="I44" s="47"/>
      <c r="J44" s="47"/>
      <c r="K44" s="48"/>
      <c r="L44" s="48"/>
      <c r="M44" s="48"/>
      <c r="N44" s="48"/>
      <c r="O44" s="48"/>
      <c r="P44" s="48"/>
      <c r="Q44" s="48"/>
    </row>
    <row r="45" spans="1:17" ht="18.75" customHeight="1">
      <c r="A45" s="52"/>
      <c r="B45" s="48"/>
      <c r="C45" s="53"/>
      <c r="D45" s="53"/>
      <c r="E45" s="53"/>
      <c r="F45" s="53"/>
      <c r="G45" s="47"/>
      <c r="H45" s="54"/>
      <c r="I45" s="47"/>
      <c r="J45" s="47"/>
      <c r="K45" s="48"/>
      <c r="L45" s="48"/>
      <c r="M45" s="48"/>
      <c r="N45" s="48"/>
      <c r="O45" s="48"/>
      <c r="P45" s="48"/>
      <c r="Q45" s="48"/>
    </row>
    <row r="46" spans="1:17" ht="18.75" customHeight="1">
      <c r="A46" s="52"/>
      <c r="B46" s="48"/>
      <c r="C46" s="53"/>
      <c r="D46" s="53"/>
      <c r="E46" s="53"/>
      <c r="F46" s="53"/>
      <c r="G46" s="47"/>
      <c r="H46" s="54"/>
      <c r="I46" s="47"/>
      <c r="J46" s="47"/>
      <c r="K46" s="48"/>
      <c r="L46" s="48"/>
      <c r="M46" s="48"/>
      <c r="N46" s="48"/>
      <c r="O46" s="48"/>
      <c r="P46" s="48"/>
      <c r="Q46" s="48"/>
    </row>
    <row r="47" spans="1:17" ht="18.75" customHeight="1">
      <c r="A47" s="52"/>
      <c r="B47" s="48"/>
      <c r="C47" s="53"/>
      <c r="D47" s="53"/>
      <c r="E47" s="53"/>
      <c r="F47" s="53"/>
      <c r="G47" s="47"/>
      <c r="H47" s="54"/>
      <c r="I47" s="47"/>
      <c r="J47" s="47"/>
      <c r="K47" s="48"/>
      <c r="L47" s="48"/>
      <c r="M47" s="48"/>
      <c r="N47" s="48"/>
      <c r="O47" s="48"/>
      <c r="P47" s="48"/>
      <c r="Q47" s="48"/>
    </row>
    <row r="48" spans="1:17" ht="18.75" customHeight="1">
      <c r="A48" s="52"/>
      <c r="B48" s="48"/>
      <c r="C48" s="53"/>
      <c r="D48" s="53"/>
      <c r="E48" s="53"/>
      <c r="F48" s="53"/>
      <c r="G48" s="47"/>
      <c r="H48" s="54"/>
      <c r="I48" s="47"/>
      <c r="J48" s="47"/>
      <c r="K48" s="48"/>
      <c r="L48" s="48"/>
      <c r="M48" s="48"/>
      <c r="N48" s="48"/>
      <c r="O48" s="48"/>
      <c r="P48" s="48"/>
      <c r="Q48" s="48"/>
    </row>
    <row r="49" spans="1:17" ht="18.75" customHeight="1">
      <c r="A49" s="52"/>
      <c r="B49" s="48"/>
      <c r="C49" s="53"/>
      <c r="D49" s="53"/>
      <c r="E49" s="53"/>
      <c r="F49" s="53"/>
      <c r="G49" s="47"/>
      <c r="H49" s="54"/>
      <c r="I49" s="47"/>
      <c r="J49" s="47"/>
      <c r="K49" s="48"/>
      <c r="L49" s="48"/>
      <c r="M49" s="48"/>
      <c r="N49" s="48"/>
      <c r="O49" s="48"/>
      <c r="P49" s="48"/>
      <c r="Q49" s="48"/>
    </row>
    <row r="50" spans="1:17" ht="18.75" customHeight="1">
      <c r="A50" s="52"/>
      <c r="B50" s="48"/>
      <c r="C50" s="53"/>
      <c r="D50" s="53"/>
      <c r="E50" s="53"/>
      <c r="F50" s="53"/>
      <c r="G50" s="47"/>
      <c r="H50" s="54"/>
      <c r="I50" s="47"/>
      <c r="J50" s="47"/>
      <c r="K50" s="48"/>
      <c r="L50" s="48"/>
      <c r="M50" s="48"/>
      <c r="N50" s="48"/>
      <c r="O50" s="48"/>
      <c r="P50" s="48"/>
      <c r="Q50" s="48"/>
    </row>
    <row r="51" spans="1:17" ht="18.75" customHeight="1">
      <c r="A51" s="52"/>
      <c r="B51" s="48"/>
      <c r="C51" s="53"/>
      <c r="D51" s="53"/>
      <c r="E51" s="53"/>
      <c r="F51" s="53"/>
      <c r="G51" s="47"/>
      <c r="H51" s="54"/>
      <c r="I51" s="47"/>
      <c r="J51" s="47"/>
      <c r="K51" s="48"/>
      <c r="L51" s="48"/>
      <c r="M51" s="48"/>
      <c r="N51" s="48"/>
      <c r="O51" s="48"/>
      <c r="P51" s="48"/>
      <c r="Q51" s="48"/>
    </row>
    <row r="52" spans="1:17" ht="18.75" customHeight="1">
      <c r="A52" s="52"/>
      <c r="B52" s="48"/>
      <c r="C52" s="53"/>
      <c r="D52" s="53"/>
      <c r="E52" s="53"/>
      <c r="F52" s="53"/>
      <c r="G52" s="47"/>
      <c r="H52" s="54"/>
      <c r="I52" s="47"/>
      <c r="J52" s="47"/>
      <c r="K52" s="48"/>
      <c r="L52" s="48"/>
      <c r="M52" s="48"/>
      <c r="N52" s="48"/>
      <c r="O52" s="48"/>
      <c r="P52" s="48"/>
      <c r="Q52" s="48"/>
    </row>
    <row r="53" spans="1:17" ht="18.75" customHeight="1">
      <c r="A53" s="52"/>
      <c r="B53" s="48"/>
      <c r="C53" s="53"/>
      <c r="D53" s="53"/>
      <c r="E53" s="53"/>
      <c r="F53" s="53"/>
      <c r="G53" s="47"/>
      <c r="H53" s="54"/>
      <c r="I53" s="47"/>
      <c r="J53" s="47"/>
      <c r="K53" s="48"/>
      <c r="L53" s="48"/>
      <c r="M53" s="48"/>
      <c r="N53" s="48"/>
      <c r="O53" s="48"/>
      <c r="P53" s="48"/>
      <c r="Q53" s="48"/>
    </row>
    <row r="54" spans="1:17" ht="18.75" customHeight="1">
      <c r="A54" s="52"/>
      <c r="B54" s="48"/>
      <c r="C54" s="53"/>
      <c r="D54" s="53"/>
      <c r="E54" s="53"/>
      <c r="F54" s="53"/>
      <c r="G54" s="47"/>
      <c r="H54" s="54"/>
      <c r="I54" s="47"/>
      <c r="J54" s="47"/>
      <c r="K54" s="48"/>
      <c r="L54" s="48"/>
      <c r="M54" s="48"/>
      <c r="N54" s="48"/>
      <c r="O54" s="48"/>
      <c r="P54" s="48"/>
      <c r="Q54" s="48"/>
    </row>
    <row r="55" spans="1:17" ht="18.75" customHeight="1">
      <c r="A55" s="52"/>
      <c r="B55" s="48"/>
      <c r="C55" s="53"/>
      <c r="D55" s="53"/>
      <c r="E55" s="53"/>
      <c r="F55" s="53"/>
      <c r="G55" s="47"/>
      <c r="H55" s="54"/>
      <c r="I55" s="47"/>
      <c r="J55" s="47"/>
      <c r="K55" s="48"/>
      <c r="L55" s="48"/>
      <c r="M55" s="48"/>
      <c r="N55" s="48"/>
      <c r="O55" s="48"/>
      <c r="P55" s="48"/>
      <c r="Q55" s="48"/>
    </row>
    <row r="56" spans="1:17" ht="18.75" customHeight="1">
      <c r="A56" s="52"/>
      <c r="B56" s="48"/>
      <c r="C56" s="53"/>
      <c r="D56" s="53"/>
      <c r="E56" s="53"/>
      <c r="F56" s="53"/>
      <c r="G56" s="47"/>
      <c r="H56" s="54"/>
      <c r="I56" s="47"/>
      <c r="J56" s="47"/>
      <c r="K56" s="48"/>
      <c r="L56" s="48"/>
      <c r="M56" s="48"/>
      <c r="N56" s="48"/>
      <c r="O56" s="48"/>
      <c r="P56" s="48"/>
      <c r="Q56" s="48"/>
    </row>
    <row r="57" spans="1:17" ht="18.75" customHeight="1">
      <c r="A57" s="52"/>
      <c r="B57" s="48"/>
      <c r="C57" s="53"/>
      <c r="D57" s="53"/>
      <c r="E57" s="53"/>
      <c r="F57" s="53"/>
      <c r="G57" s="47"/>
      <c r="H57" s="54"/>
      <c r="I57" s="47"/>
      <c r="J57" s="47"/>
      <c r="K57" s="48"/>
      <c r="L57" s="48"/>
      <c r="M57" s="48"/>
      <c r="N57" s="48"/>
      <c r="O57" s="48"/>
      <c r="P57" s="48"/>
      <c r="Q57" s="48"/>
    </row>
    <row r="58" spans="1:17" ht="18.75" customHeight="1">
      <c r="A58" s="52"/>
      <c r="B58" s="48"/>
      <c r="C58" s="53"/>
      <c r="D58" s="53"/>
      <c r="E58" s="53"/>
      <c r="F58" s="53"/>
      <c r="G58" s="47"/>
      <c r="H58" s="54"/>
      <c r="I58" s="47"/>
      <c r="J58" s="47"/>
      <c r="K58" s="48"/>
      <c r="L58" s="48"/>
      <c r="M58" s="48"/>
      <c r="N58" s="48"/>
      <c r="O58" s="48"/>
      <c r="P58" s="48"/>
      <c r="Q58" s="48"/>
    </row>
    <row r="59" spans="1:17" ht="18.75" customHeight="1">
      <c r="A59" s="52"/>
      <c r="B59" s="48"/>
      <c r="C59" s="53"/>
      <c r="D59" s="53"/>
      <c r="E59" s="53"/>
      <c r="F59" s="53"/>
      <c r="G59" s="47"/>
      <c r="H59" s="54"/>
      <c r="I59" s="47"/>
      <c r="J59" s="47"/>
      <c r="K59" s="48"/>
      <c r="L59" s="48"/>
      <c r="M59" s="48"/>
      <c r="N59" s="48"/>
      <c r="O59" s="48"/>
      <c r="P59" s="48"/>
      <c r="Q59" s="48"/>
    </row>
    <row r="60" spans="1:17" ht="18.75" customHeight="1">
      <c r="A60" s="52"/>
      <c r="B60" s="48"/>
      <c r="C60" s="53"/>
      <c r="D60" s="53"/>
      <c r="E60" s="53"/>
      <c r="F60" s="53"/>
      <c r="G60" s="47"/>
      <c r="H60" s="54"/>
      <c r="I60" s="47"/>
      <c r="J60" s="47"/>
      <c r="K60" s="48"/>
      <c r="L60" s="48"/>
      <c r="M60" s="48"/>
      <c r="N60" s="48"/>
      <c r="O60" s="48"/>
      <c r="P60" s="48"/>
      <c r="Q60" s="48"/>
    </row>
    <row r="61" spans="1:17" ht="18.75" customHeight="1">
      <c r="A61" s="52"/>
      <c r="B61" s="48"/>
      <c r="C61" s="53"/>
      <c r="D61" s="53"/>
      <c r="E61" s="53"/>
      <c r="F61" s="53"/>
      <c r="G61" s="47"/>
      <c r="H61" s="54"/>
      <c r="I61" s="47"/>
      <c r="J61" s="47"/>
      <c r="K61" s="48"/>
      <c r="L61" s="48"/>
      <c r="M61" s="48"/>
      <c r="N61" s="48"/>
      <c r="O61" s="48"/>
      <c r="P61" s="48"/>
      <c r="Q61" s="48"/>
    </row>
    <row r="62" spans="1:17" ht="18.75" customHeight="1">
      <c r="A62" s="52"/>
      <c r="B62" s="48"/>
      <c r="C62" s="53"/>
      <c r="D62" s="53"/>
      <c r="E62" s="53"/>
      <c r="F62" s="53"/>
      <c r="G62" s="47"/>
      <c r="H62" s="54"/>
      <c r="I62" s="47"/>
      <c r="J62" s="47"/>
      <c r="K62" s="48"/>
      <c r="L62" s="48"/>
      <c r="M62" s="48"/>
      <c r="N62" s="48"/>
      <c r="O62" s="48"/>
      <c r="P62" s="48"/>
      <c r="Q62" s="48"/>
    </row>
    <row r="63" spans="1:17" ht="18.75" customHeight="1">
      <c r="A63" s="52"/>
      <c r="B63" s="48"/>
      <c r="C63" s="53"/>
      <c r="D63" s="53"/>
      <c r="E63" s="53"/>
      <c r="F63" s="53"/>
      <c r="G63" s="47"/>
      <c r="H63" s="54"/>
      <c r="I63" s="47"/>
      <c r="J63" s="47"/>
      <c r="K63" s="48"/>
      <c r="L63" s="48"/>
      <c r="M63" s="48"/>
      <c r="N63" s="48"/>
      <c r="O63" s="48"/>
      <c r="P63" s="48"/>
      <c r="Q63" s="48"/>
    </row>
    <row r="64" spans="1:17" ht="18.75" customHeight="1">
      <c r="A64" s="52"/>
      <c r="B64" s="48"/>
      <c r="C64" s="53"/>
      <c r="D64" s="53"/>
      <c r="E64" s="53"/>
      <c r="F64" s="53"/>
      <c r="G64" s="47"/>
      <c r="H64" s="54"/>
      <c r="I64" s="47"/>
      <c r="J64" s="47"/>
      <c r="K64" s="48"/>
      <c r="L64" s="48"/>
      <c r="M64" s="48"/>
      <c r="N64" s="48"/>
      <c r="O64" s="48"/>
      <c r="P64" s="48"/>
      <c r="Q64" s="48"/>
    </row>
    <row r="65" spans="1:17" ht="18.75" customHeight="1">
      <c r="A65" s="52"/>
      <c r="B65" s="48"/>
      <c r="C65" s="53"/>
      <c r="D65" s="53"/>
      <c r="E65" s="53"/>
      <c r="F65" s="53"/>
      <c r="G65" s="47"/>
      <c r="H65" s="54"/>
      <c r="I65" s="47"/>
      <c r="J65" s="47"/>
      <c r="K65" s="48"/>
      <c r="L65" s="48"/>
      <c r="M65" s="48"/>
      <c r="N65" s="48"/>
      <c r="O65" s="48"/>
      <c r="P65" s="48"/>
      <c r="Q65" s="48"/>
    </row>
    <row r="66" spans="1:17" ht="18.75" customHeight="1">
      <c r="A66" s="52"/>
      <c r="B66" s="48"/>
      <c r="C66" s="53"/>
      <c r="D66" s="53"/>
      <c r="E66" s="53"/>
      <c r="F66" s="53"/>
      <c r="G66" s="47"/>
      <c r="H66" s="54"/>
      <c r="I66" s="47"/>
      <c r="J66" s="47"/>
      <c r="K66" s="48"/>
      <c r="L66" s="48"/>
      <c r="M66" s="48"/>
      <c r="N66" s="48"/>
      <c r="O66" s="48"/>
      <c r="P66" s="48"/>
      <c r="Q66" s="48"/>
    </row>
    <row r="67" spans="1:17" ht="18.75" customHeight="1">
      <c r="A67" s="52"/>
      <c r="B67" s="48"/>
      <c r="C67" s="53"/>
      <c r="D67" s="53"/>
      <c r="E67" s="53"/>
      <c r="F67" s="53"/>
      <c r="G67" s="47"/>
      <c r="H67" s="54"/>
      <c r="I67" s="47"/>
      <c r="J67" s="47"/>
      <c r="K67" s="48"/>
      <c r="L67" s="48"/>
      <c r="M67" s="48"/>
      <c r="N67" s="48"/>
      <c r="O67" s="48"/>
      <c r="P67" s="48"/>
      <c r="Q67" s="48"/>
    </row>
    <row r="68" spans="1:17" ht="18.75" customHeight="1">
      <c r="A68" s="52"/>
      <c r="B68" s="48"/>
      <c r="C68" s="53"/>
      <c r="D68" s="53"/>
      <c r="E68" s="53"/>
      <c r="F68" s="53"/>
      <c r="G68" s="47"/>
      <c r="H68" s="54"/>
      <c r="I68" s="47"/>
      <c r="J68" s="47"/>
      <c r="K68" s="48"/>
      <c r="L68" s="48"/>
      <c r="M68" s="48"/>
      <c r="N68" s="48"/>
      <c r="O68" s="48"/>
      <c r="P68" s="48"/>
      <c r="Q68" s="48"/>
    </row>
    <row r="69" spans="1:17" ht="18.75" customHeight="1">
      <c r="A69" s="52"/>
      <c r="B69" s="48"/>
      <c r="C69" s="53"/>
      <c r="D69" s="53"/>
      <c r="E69" s="53"/>
      <c r="F69" s="53"/>
      <c r="G69" s="47"/>
      <c r="H69" s="54"/>
      <c r="I69" s="47"/>
      <c r="J69" s="47"/>
      <c r="K69" s="48"/>
      <c r="L69" s="48"/>
      <c r="M69" s="48"/>
      <c r="N69" s="48"/>
      <c r="O69" s="48"/>
      <c r="P69" s="48"/>
      <c r="Q69" s="48"/>
    </row>
    <row r="70" spans="1:17" ht="18.75" customHeight="1">
      <c r="A70" s="52"/>
      <c r="B70" s="48"/>
      <c r="C70" s="53"/>
      <c r="D70" s="53"/>
      <c r="E70" s="53"/>
      <c r="F70" s="53"/>
      <c r="G70" s="47"/>
      <c r="H70" s="54"/>
      <c r="I70" s="47"/>
      <c r="J70" s="47"/>
      <c r="K70" s="48"/>
      <c r="L70" s="48"/>
      <c r="M70" s="48"/>
      <c r="N70" s="48"/>
      <c r="O70" s="48"/>
      <c r="P70" s="48"/>
      <c r="Q70" s="48"/>
    </row>
    <row r="71" spans="1:17" ht="18.75" customHeight="1">
      <c r="A71" s="52"/>
      <c r="B71" s="48"/>
      <c r="C71" s="53"/>
      <c r="D71" s="53"/>
      <c r="E71" s="53"/>
      <c r="F71" s="53"/>
      <c r="G71" s="47"/>
      <c r="H71" s="54"/>
      <c r="I71" s="47"/>
      <c r="J71" s="47"/>
      <c r="K71" s="48"/>
      <c r="L71" s="48"/>
      <c r="M71" s="48"/>
      <c r="N71" s="48"/>
      <c r="O71" s="48"/>
      <c r="P71" s="48"/>
      <c r="Q71" s="48"/>
    </row>
    <row r="72" spans="1:17" ht="18.75" customHeight="1">
      <c r="A72" s="52"/>
      <c r="B72" s="48"/>
      <c r="C72" s="53"/>
      <c r="D72" s="53"/>
      <c r="E72" s="53"/>
      <c r="F72" s="53"/>
      <c r="G72" s="47"/>
      <c r="H72" s="54"/>
      <c r="I72" s="47"/>
      <c r="J72" s="47"/>
      <c r="K72" s="48"/>
      <c r="L72" s="48"/>
      <c r="M72" s="48"/>
      <c r="N72" s="48"/>
      <c r="O72" s="48"/>
      <c r="P72" s="48"/>
      <c r="Q72" s="48"/>
    </row>
    <row r="73" spans="1:17" ht="18.75" customHeight="1">
      <c r="A73" s="52"/>
      <c r="B73" s="48"/>
      <c r="C73" s="53"/>
      <c r="D73" s="53"/>
      <c r="E73" s="53"/>
      <c r="F73" s="53"/>
      <c r="G73" s="47"/>
      <c r="H73" s="54"/>
      <c r="I73" s="47"/>
      <c r="J73" s="47"/>
      <c r="K73" s="48"/>
      <c r="L73" s="48"/>
      <c r="M73" s="48"/>
      <c r="N73" s="48"/>
      <c r="O73" s="48"/>
      <c r="P73" s="48"/>
      <c r="Q73" s="48"/>
    </row>
    <row r="74" spans="1:17" ht="18.75" customHeight="1">
      <c r="A74" s="52"/>
      <c r="B74" s="48"/>
      <c r="C74" s="53"/>
      <c r="D74" s="53"/>
      <c r="E74" s="53"/>
      <c r="F74" s="53"/>
      <c r="G74" s="47"/>
      <c r="H74" s="54"/>
      <c r="I74" s="47"/>
      <c r="J74" s="47"/>
      <c r="K74" s="48"/>
      <c r="L74" s="48"/>
      <c r="M74" s="48"/>
      <c r="N74" s="48"/>
      <c r="O74" s="48"/>
      <c r="P74" s="48"/>
      <c r="Q74" s="48"/>
    </row>
    <row r="75" spans="1:17" ht="18.75" customHeight="1">
      <c r="A75" s="52"/>
      <c r="B75" s="48"/>
      <c r="C75" s="53"/>
      <c r="D75" s="53"/>
      <c r="E75" s="53"/>
      <c r="F75" s="53"/>
      <c r="G75" s="47"/>
      <c r="H75" s="54"/>
      <c r="I75" s="47"/>
      <c r="J75" s="47"/>
      <c r="K75" s="48"/>
      <c r="L75" s="48"/>
      <c r="M75" s="48"/>
      <c r="N75" s="48"/>
      <c r="O75" s="48"/>
      <c r="P75" s="48"/>
      <c r="Q75" s="48"/>
    </row>
    <row r="76" spans="1:17" ht="18.75" customHeight="1">
      <c r="A76" s="52"/>
      <c r="B76" s="48"/>
      <c r="C76" s="53"/>
      <c r="D76" s="53"/>
      <c r="E76" s="53"/>
      <c r="F76" s="53"/>
      <c r="G76" s="47"/>
      <c r="H76" s="54"/>
      <c r="I76" s="47"/>
      <c r="J76" s="47"/>
      <c r="K76" s="48"/>
      <c r="L76" s="48"/>
      <c r="M76" s="48"/>
      <c r="N76" s="48"/>
      <c r="O76" s="48"/>
      <c r="P76" s="48"/>
      <c r="Q76" s="48"/>
    </row>
    <row r="77" spans="1:17" ht="18.75" customHeight="1">
      <c r="A77" s="52"/>
      <c r="B77" s="48"/>
      <c r="C77" s="53"/>
      <c r="D77" s="53"/>
      <c r="E77" s="53"/>
      <c r="F77" s="53"/>
      <c r="G77" s="47"/>
      <c r="H77" s="54"/>
      <c r="I77" s="47"/>
      <c r="J77" s="47"/>
      <c r="K77" s="48"/>
      <c r="L77" s="48"/>
      <c r="M77" s="48"/>
      <c r="N77" s="48"/>
      <c r="O77" s="48"/>
      <c r="P77" s="48"/>
      <c r="Q77" s="48"/>
    </row>
    <row r="78" spans="1:17" ht="18.75" customHeight="1">
      <c r="A78" s="52"/>
      <c r="B78" s="48"/>
      <c r="C78" s="53"/>
      <c r="D78" s="53"/>
      <c r="E78" s="53"/>
      <c r="F78" s="53"/>
      <c r="G78" s="47"/>
      <c r="H78" s="54"/>
      <c r="I78" s="47"/>
      <c r="J78" s="47"/>
      <c r="K78" s="48"/>
      <c r="L78" s="48"/>
      <c r="M78" s="48"/>
      <c r="N78" s="48"/>
      <c r="O78" s="48"/>
      <c r="P78" s="48"/>
      <c r="Q78" s="48"/>
    </row>
    <row r="79" spans="1:17" ht="18.75" customHeight="1">
      <c r="A79" s="52"/>
      <c r="B79" s="48"/>
      <c r="C79" s="53"/>
      <c r="D79" s="53"/>
      <c r="E79" s="53"/>
      <c r="F79" s="53"/>
      <c r="G79" s="47"/>
      <c r="H79" s="54"/>
      <c r="I79" s="47"/>
      <c r="J79" s="47"/>
      <c r="K79" s="48"/>
      <c r="L79" s="48"/>
      <c r="M79" s="48"/>
      <c r="N79" s="48"/>
      <c r="O79" s="48"/>
      <c r="P79" s="48"/>
      <c r="Q79" s="48"/>
    </row>
    <row r="80" spans="1:17" ht="18.75" customHeight="1">
      <c r="A80" s="52"/>
      <c r="B80" s="48"/>
      <c r="C80" s="53"/>
      <c r="D80" s="53"/>
      <c r="E80" s="53"/>
      <c r="F80" s="53"/>
      <c r="G80" s="47"/>
      <c r="H80" s="54"/>
      <c r="I80" s="47"/>
      <c r="J80" s="47"/>
      <c r="K80" s="48"/>
      <c r="L80" s="48"/>
      <c r="M80" s="48"/>
      <c r="N80" s="48"/>
      <c r="O80" s="48"/>
      <c r="P80" s="48"/>
      <c r="Q80" s="48"/>
    </row>
    <row r="81" spans="1:17" ht="18.75" customHeight="1">
      <c r="A81" s="52"/>
      <c r="B81" s="48"/>
      <c r="C81" s="53"/>
      <c r="D81" s="53"/>
      <c r="E81" s="53"/>
      <c r="F81" s="53"/>
      <c r="G81" s="47"/>
      <c r="H81" s="54"/>
      <c r="I81" s="47"/>
      <c r="J81" s="47"/>
      <c r="K81" s="48"/>
      <c r="L81" s="48"/>
      <c r="M81" s="48"/>
      <c r="N81" s="48"/>
      <c r="O81" s="48"/>
      <c r="P81" s="48"/>
      <c r="Q81" s="48"/>
    </row>
    <row r="82" spans="1:17" ht="18.75" customHeight="1">
      <c r="A82" s="52"/>
      <c r="B82" s="48"/>
      <c r="C82" s="53"/>
      <c r="D82" s="53"/>
      <c r="E82" s="53"/>
      <c r="F82" s="53"/>
      <c r="G82" s="47"/>
      <c r="H82" s="54"/>
      <c r="I82" s="47"/>
      <c r="J82" s="47"/>
      <c r="K82" s="48"/>
      <c r="L82" s="48"/>
      <c r="M82" s="48"/>
      <c r="N82" s="48"/>
      <c r="O82" s="48"/>
      <c r="P82" s="48"/>
      <c r="Q82" s="48"/>
    </row>
    <row r="83" spans="1:17" ht="18.75" customHeight="1">
      <c r="A83" s="52"/>
      <c r="B83" s="48"/>
      <c r="C83" s="53"/>
      <c r="D83" s="53"/>
      <c r="E83" s="53"/>
      <c r="F83" s="53"/>
      <c r="G83" s="47"/>
      <c r="H83" s="54"/>
      <c r="I83" s="47"/>
      <c r="J83" s="47"/>
      <c r="K83" s="48"/>
      <c r="L83" s="48"/>
      <c r="M83" s="48"/>
      <c r="N83" s="48"/>
      <c r="O83" s="48"/>
      <c r="P83" s="48"/>
      <c r="Q83" s="48"/>
    </row>
    <row r="84" spans="1:17" ht="18.75" customHeight="1">
      <c r="A84" s="52"/>
      <c r="B84" s="48"/>
      <c r="C84" s="53"/>
      <c r="D84" s="53"/>
      <c r="E84" s="53"/>
      <c r="F84" s="53"/>
      <c r="G84" s="47"/>
      <c r="H84" s="54"/>
      <c r="I84" s="47"/>
      <c r="J84" s="47"/>
      <c r="K84" s="48"/>
      <c r="L84" s="48"/>
      <c r="M84" s="48"/>
      <c r="N84" s="48"/>
      <c r="O84" s="48"/>
      <c r="P84" s="48"/>
      <c r="Q84" s="48"/>
    </row>
    <row r="85" spans="1:17" ht="18.75" customHeight="1">
      <c r="A85" s="52"/>
      <c r="B85" s="48"/>
      <c r="C85" s="53"/>
      <c r="D85" s="53"/>
      <c r="E85" s="53"/>
      <c r="F85" s="53"/>
      <c r="G85" s="47"/>
      <c r="H85" s="54"/>
      <c r="I85" s="47"/>
      <c r="J85" s="47"/>
      <c r="K85" s="48"/>
      <c r="L85" s="48"/>
      <c r="M85" s="48"/>
      <c r="N85" s="48"/>
      <c r="O85" s="48"/>
      <c r="P85" s="48"/>
      <c r="Q85" s="48"/>
    </row>
    <row r="86" spans="1:17" ht="18.75" customHeight="1">
      <c r="A86" s="52"/>
      <c r="B86" s="48"/>
      <c r="C86" s="53"/>
      <c r="D86" s="53"/>
      <c r="E86" s="53"/>
      <c r="F86" s="53"/>
      <c r="G86" s="47"/>
      <c r="H86" s="54"/>
      <c r="I86" s="47"/>
      <c r="J86" s="47"/>
      <c r="K86" s="48"/>
      <c r="L86" s="48"/>
      <c r="M86" s="48"/>
      <c r="N86" s="48"/>
      <c r="O86" s="48"/>
      <c r="P86" s="48"/>
      <c r="Q86" s="48"/>
    </row>
    <row r="87" spans="1:17" ht="18.75" customHeight="1">
      <c r="A87" s="52"/>
      <c r="B87" s="48"/>
      <c r="C87" s="53"/>
      <c r="D87" s="53"/>
      <c r="E87" s="53"/>
      <c r="F87" s="53"/>
      <c r="G87" s="47"/>
      <c r="H87" s="54"/>
      <c r="I87" s="47"/>
      <c r="J87" s="47"/>
      <c r="K87" s="48"/>
      <c r="L87" s="48"/>
      <c r="M87" s="48"/>
      <c r="N87" s="48"/>
      <c r="O87" s="48"/>
      <c r="P87" s="48"/>
      <c r="Q87" s="48"/>
    </row>
    <row r="88" spans="1:17" ht="18.75" customHeight="1">
      <c r="A88" s="52"/>
      <c r="B88" s="48"/>
      <c r="C88" s="53"/>
      <c r="D88" s="53"/>
      <c r="E88" s="53"/>
      <c r="F88" s="53"/>
      <c r="G88" s="47"/>
      <c r="H88" s="54"/>
      <c r="I88" s="47"/>
      <c r="J88" s="47"/>
      <c r="K88" s="48"/>
      <c r="L88" s="48"/>
      <c r="M88" s="48"/>
      <c r="N88" s="48"/>
      <c r="O88" s="48"/>
      <c r="P88" s="48"/>
      <c r="Q88" s="48"/>
    </row>
    <row r="89" spans="1:17" ht="18.75" customHeight="1">
      <c r="A89" s="52"/>
      <c r="B89" s="48"/>
      <c r="C89" s="53"/>
      <c r="D89" s="53"/>
      <c r="E89" s="53"/>
      <c r="F89" s="53"/>
      <c r="G89" s="47"/>
      <c r="H89" s="54"/>
      <c r="I89" s="47"/>
      <c r="J89" s="47"/>
      <c r="K89" s="48"/>
      <c r="L89" s="48"/>
      <c r="M89" s="48"/>
      <c r="N89" s="48"/>
      <c r="O89" s="48"/>
      <c r="P89" s="48"/>
      <c r="Q89" s="48"/>
    </row>
    <row r="90" spans="1:17" ht="18.75" customHeight="1">
      <c r="A90" s="52"/>
      <c r="B90" s="48"/>
      <c r="C90" s="53"/>
      <c r="D90" s="53"/>
      <c r="E90" s="53"/>
      <c r="F90" s="53"/>
      <c r="G90" s="47"/>
      <c r="H90" s="54"/>
      <c r="I90" s="47"/>
      <c r="J90" s="47"/>
      <c r="K90" s="48"/>
      <c r="L90" s="48"/>
      <c r="M90" s="48"/>
      <c r="N90" s="48"/>
      <c r="O90" s="48"/>
      <c r="P90" s="48"/>
      <c r="Q90" s="48"/>
    </row>
    <row r="91" spans="1:17" ht="18.75" customHeight="1">
      <c r="A91" s="52"/>
      <c r="B91" s="48"/>
      <c r="C91" s="53"/>
      <c r="D91" s="53"/>
      <c r="E91" s="53"/>
      <c r="F91" s="53"/>
      <c r="G91" s="47"/>
      <c r="H91" s="54"/>
      <c r="I91" s="47"/>
      <c r="J91" s="47"/>
      <c r="K91" s="48"/>
      <c r="L91" s="48"/>
      <c r="M91" s="48"/>
      <c r="N91" s="48"/>
      <c r="O91" s="48"/>
      <c r="P91" s="48"/>
      <c r="Q91" s="48"/>
    </row>
    <row r="92" spans="1:17" ht="18.75" customHeight="1">
      <c r="A92" s="52"/>
      <c r="B92" s="48"/>
      <c r="C92" s="53"/>
      <c r="D92" s="53"/>
      <c r="E92" s="53"/>
      <c r="F92" s="53"/>
      <c r="G92" s="47"/>
      <c r="H92" s="54"/>
      <c r="I92" s="47"/>
      <c r="J92" s="47"/>
      <c r="K92" s="48"/>
      <c r="L92" s="48"/>
      <c r="M92" s="48"/>
      <c r="N92" s="48"/>
      <c r="O92" s="48"/>
      <c r="P92" s="48"/>
      <c r="Q92" s="48"/>
    </row>
    <row r="93" spans="1:17" ht="18.75" customHeight="1">
      <c r="A93" s="52"/>
      <c r="B93" s="48"/>
      <c r="C93" s="53"/>
      <c r="D93" s="53"/>
      <c r="E93" s="53"/>
      <c r="F93" s="53"/>
      <c r="G93" s="47"/>
      <c r="H93" s="54"/>
      <c r="I93" s="47"/>
      <c r="J93" s="47"/>
      <c r="K93" s="48"/>
      <c r="L93" s="48"/>
      <c r="M93" s="48"/>
      <c r="N93" s="48"/>
      <c r="O93" s="48"/>
      <c r="P93" s="48"/>
      <c r="Q93" s="48"/>
    </row>
    <row r="94" spans="1:17" ht="18.75" customHeight="1">
      <c r="A94" s="52"/>
      <c r="B94" s="48"/>
      <c r="C94" s="53"/>
      <c r="D94" s="53"/>
      <c r="E94" s="53"/>
      <c r="F94" s="53"/>
      <c r="G94" s="47"/>
      <c r="H94" s="54"/>
      <c r="I94" s="47"/>
      <c r="J94" s="47"/>
      <c r="K94" s="48"/>
      <c r="L94" s="48"/>
      <c r="M94" s="48"/>
      <c r="N94" s="48"/>
      <c r="O94" s="48"/>
      <c r="P94" s="48"/>
      <c r="Q94" s="48"/>
    </row>
    <row r="95" spans="1:17" ht="18.75" customHeight="1">
      <c r="A95" s="52"/>
      <c r="B95" s="48"/>
      <c r="C95" s="53"/>
      <c r="D95" s="53"/>
      <c r="E95" s="53"/>
      <c r="F95" s="53"/>
      <c r="G95" s="47"/>
      <c r="H95" s="54"/>
      <c r="I95" s="47"/>
      <c r="J95" s="47"/>
      <c r="K95" s="48"/>
      <c r="L95" s="48"/>
      <c r="M95" s="48"/>
      <c r="N95" s="48"/>
      <c r="O95" s="48"/>
      <c r="P95" s="48"/>
      <c r="Q95" s="48"/>
    </row>
    <row r="96" spans="1:17" ht="18.75" customHeight="1">
      <c r="A96" s="52"/>
      <c r="B96" s="48"/>
      <c r="C96" s="53"/>
      <c r="D96" s="53"/>
      <c r="E96" s="53"/>
      <c r="F96" s="53"/>
      <c r="G96" s="47"/>
      <c r="H96" s="54"/>
      <c r="I96" s="47"/>
      <c r="J96" s="47"/>
      <c r="K96" s="48"/>
      <c r="L96" s="48"/>
      <c r="M96" s="48"/>
      <c r="N96" s="48"/>
      <c r="O96" s="48"/>
      <c r="P96" s="48"/>
      <c r="Q96" s="48"/>
    </row>
    <row r="97" spans="1:17" ht="18.75" customHeight="1">
      <c r="A97" s="52"/>
      <c r="B97" s="48"/>
      <c r="C97" s="53"/>
      <c r="D97" s="53"/>
      <c r="E97" s="53"/>
      <c r="F97" s="53"/>
      <c r="G97" s="47"/>
      <c r="H97" s="54"/>
      <c r="I97" s="47"/>
      <c r="J97" s="47"/>
      <c r="K97" s="48"/>
      <c r="L97" s="48"/>
      <c r="M97" s="48"/>
      <c r="N97" s="48"/>
      <c r="O97" s="48"/>
      <c r="P97" s="48"/>
      <c r="Q97" s="48"/>
    </row>
    <row r="98" spans="1:17" ht="18.75" customHeight="1">
      <c r="A98" s="52"/>
      <c r="B98" s="48"/>
      <c r="C98" s="53"/>
      <c r="D98" s="53"/>
      <c r="E98" s="53"/>
      <c r="F98" s="53"/>
      <c r="G98" s="47"/>
      <c r="H98" s="54"/>
      <c r="I98" s="47"/>
      <c r="J98" s="47"/>
      <c r="K98" s="48"/>
      <c r="L98" s="48"/>
      <c r="M98" s="48"/>
      <c r="N98" s="48"/>
      <c r="O98" s="48"/>
      <c r="P98" s="48"/>
      <c r="Q98" s="48"/>
    </row>
    <row r="99" spans="1:17" ht="18.75" customHeight="1">
      <c r="A99" s="52"/>
      <c r="B99" s="48"/>
      <c r="C99" s="53"/>
      <c r="D99" s="53"/>
      <c r="E99" s="53"/>
      <c r="F99" s="53"/>
      <c r="G99" s="47"/>
      <c r="H99" s="54"/>
      <c r="I99" s="47"/>
      <c r="J99" s="47"/>
      <c r="K99" s="48"/>
      <c r="L99" s="48"/>
      <c r="M99" s="48"/>
      <c r="N99" s="48"/>
      <c r="O99" s="48"/>
      <c r="P99" s="48"/>
      <c r="Q99" s="48"/>
    </row>
    <row r="100" spans="1:17" ht="18.75" customHeight="1">
      <c r="A100" s="52"/>
      <c r="B100" s="48"/>
      <c r="C100" s="53"/>
      <c r="D100" s="53"/>
      <c r="E100" s="53"/>
      <c r="F100" s="53"/>
      <c r="G100" s="47"/>
      <c r="H100" s="54"/>
      <c r="I100" s="47"/>
      <c r="J100" s="47"/>
      <c r="K100" s="48"/>
      <c r="L100" s="48"/>
      <c r="M100" s="48"/>
      <c r="N100" s="48"/>
      <c r="O100" s="48"/>
      <c r="P100" s="48"/>
      <c r="Q100" s="48"/>
    </row>
    <row r="101" spans="1:17" ht="18.75" customHeight="1">
      <c r="A101" s="52"/>
      <c r="B101" s="48"/>
      <c r="C101" s="53"/>
      <c r="D101" s="53"/>
      <c r="E101" s="53"/>
      <c r="F101" s="53"/>
      <c r="G101" s="47"/>
      <c r="H101" s="54"/>
      <c r="I101" s="47"/>
      <c r="J101" s="47"/>
      <c r="K101" s="48"/>
      <c r="L101" s="48"/>
      <c r="M101" s="48"/>
      <c r="N101" s="48"/>
      <c r="O101" s="48"/>
      <c r="P101" s="48"/>
      <c r="Q101" s="48"/>
    </row>
    <row r="102" spans="1:17" ht="18.75" customHeight="1">
      <c r="A102" s="52"/>
      <c r="B102" s="48"/>
      <c r="C102" s="53"/>
      <c r="D102" s="53"/>
      <c r="E102" s="53"/>
      <c r="F102" s="53"/>
      <c r="G102" s="47"/>
      <c r="H102" s="54"/>
      <c r="I102" s="47"/>
      <c r="J102" s="47"/>
      <c r="K102" s="48"/>
      <c r="L102" s="48"/>
      <c r="M102" s="48"/>
      <c r="N102" s="48"/>
      <c r="O102" s="48"/>
      <c r="P102" s="48"/>
      <c r="Q102" s="48"/>
    </row>
    <row r="103" spans="1:17" ht="18.75" customHeight="1">
      <c r="A103" s="52"/>
      <c r="B103" s="48"/>
      <c r="C103" s="53"/>
      <c r="D103" s="53"/>
      <c r="E103" s="53"/>
      <c r="F103" s="53"/>
      <c r="G103" s="47"/>
      <c r="H103" s="54"/>
      <c r="I103" s="47"/>
      <c r="J103" s="47"/>
      <c r="K103" s="48"/>
      <c r="L103" s="48"/>
      <c r="M103" s="48"/>
      <c r="N103" s="48"/>
      <c r="O103" s="48"/>
      <c r="P103" s="48"/>
      <c r="Q103" s="48"/>
    </row>
    <row r="104" spans="1:17" ht="18.75" customHeight="1">
      <c r="A104" s="52"/>
      <c r="B104" s="48"/>
      <c r="C104" s="53"/>
      <c r="D104" s="53"/>
      <c r="E104" s="53"/>
      <c r="F104" s="53"/>
      <c r="G104" s="47"/>
      <c r="H104" s="54"/>
      <c r="I104" s="47"/>
      <c r="J104" s="47"/>
      <c r="K104" s="48"/>
      <c r="L104" s="48"/>
      <c r="M104" s="48"/>
      <c r="N104" s="48"/>
      <c r="O104" s="48"/>
      <c r="P104" s="48"/>
      <c r="Q104" s="48"/>
    </row>
    <row r="105" spans="1:17" ht="18.75" customHeight="1">
      <c r="A105" s="52"/>
      <c r="B105" s="48"/>
      <c r="C105" s="53"/>
      <c r="D105" s="53"/>
      <c r="E105" s="53"/>
      <c r="F105" s="53"/>
      <c r="G105" s="47"/>
      <c r="H105" s="54"/>
      <c r="I105" s="47"/>
      <c r="J105" s="47"/>
      <c r="K105" s="48"/>
      <c r="L105" s="48"/>
      <c r="M105" s="48"/>
      <c r="N105" s="48"/>
      <c r="O105" s="48"/>
      <c r="P105" s="48"/>
      <c r="Q105" s="48"/>
    </row>
    <row r="106" spans="1:17" ht="18.75" customHeight="1">
      <c r="A106" s="52"/>
      <c r="B106" s="48"/>
      <c r="C106" s="53"/>
      <c r="D106" s="53"/>
      <c r="E106" s="53"/>
      <c r="F106" s="53"/>
      <c r="G106" s="47"/>
      <c r="H106" s="54"/>
      <c r="I106" s="47"/>
      <c r="J106" s="47"/>
      <c r="K106" s="48"/>
      <c r="L106" s="48"/>
      <c r="M106" s="48"/>
      <c r="N106" s="48"/>
      <c r="O106" s="48"/>
      <c r="P106" s="48"/>
      <c r="Q106" s="48"/>
    </row>
    <row r="107" spans="1:17" ht="18.75" customHeight="1">
      <c r="A107" s="52"/>
      <c r="B107" s="48"/>
      <c r="C107" s="53"/>
      <c r="D107" s="53"/>
      <c r="E107" s="53"/>
      <c r="F107" s="53"/>
      <c r="G107" s="47"/>
      <c r="H107" s="54"/>
      <c r="I107" s="47"/>
      <c r="J107" s="47"/>
      <c r="K107" s="48"/>
      <c r="L107" s="48"/>
      <c r="M107" s="48"/>
      <c r="N107" s="48"/>
      <c r="O107" s="48"/>
      <c r="P107" s="48"/>
      <c r="Q107" s="48"/>
    </row>
    <row r="108" spans="1:17" ht="18.75" customHeight="1">
      <c r="A108" s="52"/>
      <c r="B108" s="48"/>
      <c r="C108" s="53"/>
      <c r="D108" s="53"/>
      <c r="E108" s="53"/>
      <c r="F108" s="53"/>
      <c r="G108" s="47"/>
      <c r="H108" s="54"/>
      <c r="I108" s="47"/>
      <c r="J108" s="47"/>
      <c r="K108" s="48"/>
      <c r="L108" s="48"/>
      <c r="M108" s="48"/>
      <c r="N108" s="48"/>
      <c r="O108" s="48"/>
      <c r="P108" s="48"/>
      <c r="Q108" s="48"/>
    </row>
    <row r="109" spans="1:17" ht="18.75" customHeight="1">
      <c r="A109" s="52"/>
      <c r="B109" s="48"/>
      <c r="C109" s="53"/>
      <c r="D109" s="53"/>
      <c r="E109" s="53"/>
      <c r="F109" s="53"/>
      <c r="G109" s="47"/>
      <c r="H109" s="54"/>
      <c r="I109" s="47"/>
      <c r="J109" s="47"/>
      <c r="K109" s="48"/>
      <c r="L109" s="48"/>
      <c r="M109" s="48"/>
      <c r="N109" s="48"/>
      <c r="O109" s="48"/>
      <c r="P109" s="48"/>
      <c r="Q109" s="48"/>
    </row>
    <row r="110" spans="1:17" ht="18.75" customHeight="1">
      <c r="A110" s="52"/>
      <c r="B110" s="48"/>
      <c r="C110" s="53"/>
      <c r="D110" s="53"/>
      <c r="E110" s="53"/>
      <c r="F110" s="53"/>
      <c r="G110" s="47"/>
      <c r="H110" s="54"/>
      <c r="I110" s="47"/>
      <c r="J110" s="47"/>
      <c r="K110" s="48"/>
      <c r="L110" s="48"/>
      <c r="M110" s="48"/>
      <c r="N110" s="48"/>
      <c r="O110" s="48"/>
      <c r="P110" s="48"/>
      <c r="Q110" s="48"/>
    </row>
    <row r="111" spans="1:17" ht="18.75" customHeight="1">
      <c r="A111" s="52"/>
      <c r="B111" s="48"/>
      <c r="C111" s="53"/>
      <c r="D111" s="53"/>
      <c r="E111" s="53"/>
      <c r="F111" s="53"/>
      <c r="G111" s="47"/>
      <c r="H111" s="54"/>
      <c r="I111" s="47"/>
      <c r="J111" s="47"/>
      <c r="K111" s="48"/>
      <c r="L111" s="48"/>
      <c r="M111" s="48"/>
      <c r="N111" s="48"/>
      <c r="O111" s="48"/>
      <c r="P111" s="48"/>
      <c r="Q111" s="48"/>
    </row>
    <row r="112" spans="1:17" ht="18.75" customHeight="1">
      <c r="A112" s="52"/>
      <c r="B112" s="48"/>
      <c r="C112" s="53"/>
      <c r="D112" s="53"/>
      <c r="E112" s="53"/>
      <c r="F112" s="53"/>
      <c r="G112" s="47"/>
      <c r="H112" s="54"/>
      <c r="I112" s="47"/>
      <c r="J112" s="47"/>
      <c r="K112" s="48"/>
      <c r="L112" s="48"/>
      <c r="M112" s="48"/>
      <c r="N112" s="48"/>
      <c r="O112" s="48"/>
      <c r="P112" s="48"/>
      <c r="Q112" s="48"/>
    </row>
    <row r="113" spans="1:17" ht="18.75" customHeight="1">
      <c r="A113" s="52"/>
      <c r="B113" s="48"/>
      <c r="C113" s="53"/>
      <c r="D113" s="53"/>
      <c r="E113" s="53"/>
      <c r="F113" s="53"/>
      <c r="G113" s="47"/>
      <c r="H113" s="54"/>
      <c r="I113" s="47"/>
      <c r="J113" s="47"/>
      <c r="K113" s="48"/>
      <c r="L113" s="48"/>
      <c r="M113" s="48"/>
      <c r="N113" s="48"/>
      <c r="O113" s="48"/>
      <c r="P113" s="48"/>
      <c r="Q113" s="48"/>
    </row>
    <row r="114" spans="1:17" ht="18.75" customHeight="1">
      <c r="A114" s="52"/>
      <c r="B114" s="48"/>
      <c r="C114" s="53"/>
      <c r="D114" s="53"/>
      <c r="E114" s="53"/>
      <c r="F114" s="53"/>
      <c r="G114" s="47"/>
      <c r="H114" s="54"/>
      <c r="I114" s="47"/>
      <c r="J114" s="47"/>
      <c r="K114" s="48"/>
      <c r="L114" s="48"/>
      <c r="M114" s="48"/>
      <c r="N114" s="48"/>
      <c r="O114" s="48"/>
      <c r="P114" s="48"/>
      <c r="Q114" s="48"/>
    </row>
    <row r="115" spans="1:17" ht="18.75" customHeight="1">
      <c r="A115" s="52"/>
      <c r="B115" s="48"/>
      <c r="C115" s="53"/>
      <c r="D115" s="53"/>
      <c r="E115" s="53"/>
      <c r="F115" s="53"/>
      <c r="G115" s="47"/>
      <c r="H115" s="54"/>
      <c r="I115" s="47"/>
      <c r="J115" s="47"/>
      <c r="K115" s="48"/>
      <c r="L115" s="48"/>
      <c r="M115" s="48"/>
      <c r="N115" s="48"/>
      <c r="O115" s="48"/>
      <c r="P115" s="48"/>
      <c r="Q115" s="48"/>
    </row>
    <row r="116" spans="1:17" ht="18.75" customHeight="1">
      <c r="A116" s="52"/>
      <c r="B116" s="48"/>
      <c r="C116" s="53"/>
      <c r="D116" s="53"/>
      <c r="E116" s="53"/>
      <c r="F116" s="53"/>
      <c r="G116" s="47"/>
      <c r="H116" s="54"/>
      <c r="I116" s="47"/>
      <c r="J116" s="47"/>
      <c r="K116" s="48"/>
      <c r="L116" s="48"/>
      <c r="M116" s="48"/>
      <c r="N116" s="48"/>
      <c r="O116" s="48"/>
      <c r="P116" s="48"/>
      <c r="Q116" s="48"/>
    </row>
    <row r="117" spans="1:17" ht="18.75" customHeight="1">
      <c r="A117" s="52"/>
      <c r="B117" s="48"/>
      <c r="C117" s="53"/>
      <c r="D117" s="53"/>
      <c r="E117" s="53"/>
      <c r="F117" s="53"/>
      <c r="G117" s="47"/>
      <c r="H117" s="54"/>
      <c r="I117" s="47"/>
      <c r="J117" s="47"/>
      <c r="K117" s="48"/>
      <c r="L117" s="48"/>
      <c r="M117" s="48"/>
      <c r="N117" s="48"/>
      <c r="O117" s="48"/>
      <c r="P117" s="48"/>
      <c r="Q117" s="48"/>
    </row>
    <row r="118" spans="1:17" ht="18.75" customHeight="1">
      <c r="A118" s="52"/>
      <c r="B118" s="48"/>
      <c r="C118" s="53"/>
      <c r="D118" s="53"/>
      <c r="E118" s="53"/>
      <c r="F118" s="53"/>
      <c r="G118" s="47"/>
      <c r="H118" s="54"/>
      <c r="I118" s="47"/>
      <c r="J118" s="47"/>
      <c r="K118" s="48"/>
      <c r="L118" s="48"/>
      <c r="M118" s="48"/>
      <c r="N118" s="48"/>
      <c r="O118" s="48"/>
      <c r="P118" s="48"/>
      <c r="Q118" s="48"/>
    </row>
    <row r="119" spans="1:17" ht="18.75" customHeight="1">
      <c r="A119" s="52"/>
      <c r="B119" s="48"/>
      <c r="C119" s="53"/>
      <c r="D119" s="53"/>
      <c r="E119" s="53"/>
      <c r="F119" s="53"/>
      <c r="G119" s="47"/>
      <c r="H119" s="54"/>
      <c r="I119" s="47"/>
      <c r="J119" s="47"/>
      <c r="K119" s="48"/>
      <c r="L119" s="48"/>
      <c r="M119" s="48"/>
      <c r="N119" s="48"/>
      <c r="O119" s="48"/>
      <c r="P119" s="48"/>
      <c r="Q119" s="48"/>
    </row>
    <row r="120" spans="1:17" ht="18.75" customHeight="1">
      <c r="A120" s="52"/>
      <c r="B120" s="48"/>
      <c r="C120" s="53"/>
      <c r="D120" s="53"/>
      <c r="E120" s="53"/>
      <c r="F120" s="53"/>
      <c r="G120" s="47"/>
      <c r="H120" s="54"/>
      <c r="I120" s="47"/>
      <c r="J120" s="47"/>
      <c r="K120" s="48"/>
      <c r="L120" s="48"/>
      <c r="M120" s="48"/>
      <c r="N120" s="48"/>
      <c r="O120" s="48"/>
      <c r="P120" s="48"/>
      <c r="Q120" s="48"/>
    </row>
    <row r="121" spans="1:17" ht="18.75" customHeight="1">
      <c r="A121" s="52"/>
      <c r="B121" s="48"/>
      <c r="C121" s="53"/>
      <c r="D121" s="53"/>
      <c r="E121" s="53"/>
      <c r="F121" s="53"/>
      <c r="G121" s="47"/>
      <c r="H121" s="54"/>
      <c r="I121" s="47"/>
      <c r="J121" s="47"/>
      <c r="K121" s="48"/>
      <c r="L121" s="48"/>
      <c r="M121" s="48"/>
      <c r="N121" s="48"/>
      <c r="O121" s="48"/>
      <c r="P121" s="48"/>
      <c r="Q121" s="48"/>
    </row>
    <row r="122" spans="1:17" ht="18.75" customHeight="1">
      <c r="A122" s="52"/>
      <c r="B122" s="48"/>
      <c r="C122" s="53"/>
      <c r="D122" s="53"/>
      <c r="E122" s="53"/>
      <c r="F122" s="53"/>
      <c r="G122" s="47"/>
      <c r="H122" s="54"/>
      <c r="I122" s="47"/>
      <c r="J122" s="47"/>
      <c r="K122" s="48"/>
      <c r="L122" s="48"/>
      <c r="M122" s="48"/>
      <c r="N122" s="48"/>
      <c r="O122" s="48"/>
      <c r="P122" s="48"/>
      <c r="Q122" s="48"/>
    </row>
    <row r="123" spans="1:17" ht="18.75" customHeight="1">
      <c r="A123" s="52"/>
      <c r="B123" s="48"/>
      <c r="C123" s="53"/>
      <c r="D123" s="53"/>
      <c r="E123" s="53"/>
      <c r="F123" s="53"/>
      <c r="G123" s="47"/>
      <c r="H123" s="54"/>
      <c r="I123" s="47"/>
      <c r="J123" s="47"/>
      <c r="K123" s="48"/>
      <c r="L123" s="48"/>
      <c r="M123" s="48"/>
      <c r="N123" s="48"/>
      <c r="O123" s="48"/>
      <c r="P123" s="48"/>
      <c r="Q123" s="48"/>
    </row>
    <row r="124" spans="1:17" ht="18.75" customHeight="1">
      <c r="A124" s="52"/>
      <c r="B124" s="48"/>
      <c r="C124" s="53"/>
      <c r="D124" s="53"/>
      <c r="E124" s="53"/>
      <c r="F124" s="53"/>
      <c r="G124" s="47"/>
      <c r="H124" s="54"/>
      <c r="I124" s="47"/>
      <c r="J124" s="47"/>
      <c r="K124" s="48"/>
      <c r="L124" s="48"/>
      <c r="M124" s="48"/>
      <c r="N124" s="48"/>
      <c r="O124" s="48"/>
      <c r="P124" s="48"/>
      <c r="Q124" s="48"/>
    </row>
    <row r="125" spans="1:17" ht="18.75" customHeight="1">
      <c r="A125" s="52"/>
      <c r="B125" s="48"/>
      <c r="C125" s="53"/>
      <c r="D125" s="53"/>
      <c r="E125" s="53"/>
      <c r="F125" s="53"/>
      <c r="G125" s="47"/>
      <c r="H125" s="54"/>
      <c r="I125" s="47"/>
      <c r="J125" s="47"/>
      <c r="K125" s="48"/>
      <c r="L125" s="48"/>
      <c r="M125" s="48"/>
      <c r="N125" s="48"/>
      <c r="O125" s="48"/>
      <c r="P125" s="48"/>
      <c r="Q125" s="48"/>
    </row>
    <row r="126" spans="1:17" ht="18.75" customHeight="1">
      <c r="A126" s="52"/>
      <c r="B126" s="48"/>
      <c r="C126" s="53"/>
      <c r="D126" s="53"/>
      <c r="E126" s="53"/>
      <c r="F126" s="53"/>
      <c r="G126" s="47"/>
      <c r="H126" s="54"/>
      <c r="I126" s="47"/>
      <c r="J126" s="47"/>
      <c r="K126" s="48"/>
      <c r="L126" s="48"/>
      <c r="M126" s="48"/>
      <c r="N126" s="48"/>
      <c r="O126" s="48"/>
      <c r="P126" s="48"/>
      <c r="Q126" s="48"/>
    </row>
    <row r="127" spans="1:17" ht="18.75" customHeight="1">
      <c r="A127" s="52"/>
      <c r="B127" s="48"/>
      <c r="C127" s="53"/>
      <c r="D127" s="53"/>
      <c r="E127" s="53"/>
      <c r="F127" s="53"/>
      <c r="G127" s="47"/>
      <c r="H127" s="54"/>
      <c r="I127" s="47"/>
      <c r="J127" s="47"/>
      <c r="K127" s="48"/>
      <c r="L127" s="48"/>
      <c r="M127" s="48"/>
      <c r="N127" s="48"/>
      <c r="O127" s="48"/>
      <c r="P127" s="48"/>
      <c r="Q127" s="48"/>
    </row>
    <row r="128" spans="1:17" ht="18.75" customHeight="1">
      <c r="A128" s="52"/>
      <c r="B128" s="48"/>
      <c r="C128" s="53"/>
      <c r="D128" s="53"/>
      <c r="E128" s="53"/>
      <c r="F128" s="53"/>
      <c r="G128" s="47"/>
      <c r="H128" s="54"/>
      <c r="I128" s="47"/>
      <c r="J128" s="47"/>
      <c r="K128" s="48"/>
      <c r="L128" s="48"/>
      <c r="M128" s="48"/>
      <c r="N128" s="48"/>
      <c r="O128" s="48"/>
      <c r="P128" s="48"/>
      <c r="Q128" s="48"/>
    </row>
    <row r="129" spans="1:17" ht="18.75" customHeight="1">
      <c r="A129" s="52"/>
      <c r="B129" s="48"/>
      <c r="C129" s="53"/>
      <c r="D129" s="53"/>
      <c r="E129" s="53"/>
      <c r="F129" s="53"/>
      <c r="G129" s="47"/>
      <c r="H129" s="54"/>
      <c r="I129" s="47"/>
      <c r="J129" s="47"/>
      <c r="K129" s="48"/>
      <c r="L129" s="48"/>
      <c r="M129" s="48"/>
      <c r="N129" s="48"/>
      <c r="O129" s="48"/>
      <c r="P129" s="48"/>
      <c r="Q129" s="48"/>
    </row>
    <row r="130" spans="1:17" ht="18.75" customHeight="1">
      <c r="A130" s="52"/>
      <c r="B130" s="48"/>
      <c r="C130" s="53"/>
      <c r="D130" s="53"/>
      <c r="E130" s="53"/>
      <c r="F130" s="53"/>
      <c r="G130" s="47"/>
      <c r="H130" s="54"/>
      <c r="I130" s="47"/>
      <c r="J130" s="47"/>
      <c r="K130" s="48"/>
      <c r="L130" s="48"/>
      <c r="M130" s="48"/>
      <c r="N130" s="48"/>
      <c r="O130" s="48"/>
      <c r="P130" s="48"/>
      <c r="Q130" s="48"/>
    </row>
    <row r="131" spans="1:17" ht="18.75" customHeight="1">
      <c r="A131" s="52"/>
      <c r="B131" s="48"/>
      <c r="C131" s="53"/>
      <c r="D131" s="53"/>
      <c r="E131" s="53"/>
      <c r="F131" s="53"/>
      <c r="G131" s="47"/>
      <c r="H131" s="54"/>
      <c r="I131" s="47"/>
      <c r="J131" s="47"/>
      <c r="K131" s="48"/>
      <c r="L131" s="48"/>
      <c r="M131" s="48"/>
      <c r="N131" s="48"/>
      <c r="O131" s="48"/>
      <c r="P131" s="48"/>
      <c r="Q131" s="48"/>
    </row>
    <row r="132" spans="1:17" ht="18.75" customHeight="1">
      <c r="A132" s="52"/>
      <c r="B132" s="48"/>
      <c r="C132" s="53"/>
      <c r="D132" s="53"/>
      <c r="E132" s="53"/>
      <c r="F132" s="53"/>
      <c r="G132" s="47"/>
      <c r="H132" s="54"/>
      <c r="I132" s="47"/>
      <c r="J132" s="47"/>
      <c r="K132" s="48"/>
      <c r="L132" s="48"/>
      <c r="M132" s="48"/>
      <c r="N132" s="48"/>
      <c r="O132" s="48"/>
      <c r="P132" s="48"/>
      <c r="Q132" s="48"/>
    </row>
    <row r="133" spans="1:17" ht="18.75" customHeight="1">
      <c r="A133" s="52"/>
      <c r="B133" s="48"/>
      <c r="C133" s="53"/>
      <c r="D133" s="53"/>
      <c r="E133" s="53"/>
      <c r="F133" s="53"/>
      <c r="G133" s="47"/>
      <c r="H133" s="54"/>
      <c r="I133" s="47"/>
      <c r="J133" s="47"/>
      <c r="K133" s="48"/>
      <c r="L133" s="48"/>
      <c r="M133" s="48"/>
      <c r="N133" s="48"/>
      <c r="O133" s="48"/>
      <c r="P133" s="48"/>
      <c r="Q133" s="48"/>
    </row>
    <row r="134" spans="1:17" ht="18.75" customHeight="1">
      <c r="A134" s="52"/>
      <c r="B134" s="48"/>
      <c r="C134" s="53"/>
      <c r="D134" s="53"/>
      <c r="E134" s="53"/>
      <c r="F134" s="53"/>
      <c r="G134" s="47"/>
      <c r="H134" s="54"/>
      <c r="I134" s="47"/>
      <c r="J134" s="47"/>
      <c r="K134" s="48"/>
      <c r="L134" s="48"/>
      <c r="M134" s="48"/>
      <c r="N134" s="48"/>
      <c r="O134" s="48"/>
      <c r="P134" s="48"/>
      <c r="Q134" s="48"/>
    </row>
    <row r="135" spans="1:17" ht="18.75" customHeight="1">
      <c r="A135" s="52"/>
      <c r="B135" s="48"/>
      <c r="C135" s="53"/>
      <c r="D135" s="53"/>
      <c r="E135" s="53"/>
      <c r="F135" s="53"/>
      <c r="G135" s="47"/>
      <c r="H135" s="54"/>
      <c r="I135" s="47"/>
      <c r="J135" s="47"/>
      <c r="K135" s="48"/>
      <c r="L135" s="48"/>
      <c r="M135" s="48"/>
      <c r="N135" s="48"/>
      <c r="O135" s="48"/>
      <c r="P135" s="48"/>
      <c r="Q135" s="48"/>
    </row>
    <row r="136" spans="1:17" ht="18.75" customHeight="1">
      <c r="A136" s="52"/>
      <c r="B136" s="48"/>
      <c r="C136" s="53"/>
      <c r="D136" s="53"/>
      <c r="E136" s="53"/>
      <c r="F136" s="53"/>
      <c r="G136" s="47"/>
      <c r="H136" s="54"/>
      <c r="I136" s="47"/>
      <c r="J136" s="47"/>
      <c r="K136" s="48"/>
      <c r="L136" s="48"/>
      <c r="M136" s="48"/>
      <c r="N136" s="48"/>
      <c r="O136" s="48"/>
      <c r="P136" s="48"/>
      <c r="Q136" s="48"/>
    </row>
    <row r="137" spans="1:17" ht="18.75" customHeight="1">
      <c r="A137" s="52"/>
      <c r="B137" s="48"/>
      <c r="C137" s="53"/>
      <c r="D137" s="53"/>
      <c r="E137" s="53"/>
      <c r="F137" s="53"/>
      <c r="G137" s="47"/>
      <c r="H137" s="54"/>
      <c r="I137" s="47"/>
      <c r="J137" s="47"/>
      <c r="K137" s="48"/>
      <c r="L137" s="48"/>
      <c r="M137" s="48"/>
      <c r="N137" s="48"/>
      <c r="O137" s="48"/>
      <c r="P137" s="48"/>
      <c r="Q137" s="48"/>
    </row>
    <row r="138" spans="1:17" ht="18.75" customHeight="1">
      <c r="A138" s="52"/>
      <c r="B138" s="48"/>
      <c r="C138" s="53"/>
      <c r="D138" s="53"/>
      <c r="E138" s="53"/>
      <c r="F138" s="53"/>
      <c r="G138" s="47"/>
      <c r="H138" s="54"/>
      <c r="I138" s="47"/>
      <c r="J138" s="47"/>
      <c r="K138" s="48"/>
      <c r="L138" s="48"/>
      <c r="M138" s="48"/>
      <c r="N138" s="48"/>
      <c r="O138" s="48"/>
      <c r="P138" s="48"/>
      <c r="Q138" s="48"/>
    </row>
    <row r="139" spans="1:17" ht="18.75" customHeight="1">
      <c r="A139" s="52"/>
      <c r="B139" s="48"/>
      <c r="C139" s="53"/>
      <c r="D139" s="53"/>
      <c r="E139" s="53"/>
      <c r="F139" s="53"/>
      <c r="G139" s="47"/>
      <c r="H139" s="54"/>
      <c r="I139" s="47"/>
      <c r="J139" s="47"/>
      <c r="K139" s="48"/>
      <c r="L139" s="48"/>
      <c r="M139" s="48"/>
      <c r="N139" s="48"/>
      <c r="O139" s="48"/>
      <c r="P139" s="48"/>
      <c r="Q139" s="48"/>
    </row>
    <row r="140" spans="1:17" ht="18.75" customHeight="1">
      <c r="A140" s="52"/>
      <c r="B140" s="48"/>
      <c r="C140" s="53"/>
      <c r="D140" s="53"/>
      <c r="E140" s="53"/>
      <c r="F140" s="53"/>
      <c r="G140" s="47"/>
      <c r="H140" s="54"/>
      <c r="I140" s="47"/>
      <c r="J140" s="47"/>
      <c r="K140" s="48"/>
      <c r="L140" s="48"/>
      <c r="M140" s="48"/>
      <c r="N140" s="48"/>
      <c r="O140" s="48"/>
      <c r="P140" s="48"/>
      <c r="Q140" s="48"/>
    </row>
    <row r="141" spans="1:17" ht="18.75" customHeight="1">
      <c r="A141" s="52"/>
      <c r="B141" s="48"/>
      <c r="C141" s="53"/>
      <c r="D141" s="53"/>
      <c r="E141" s="53"/>
      <c r="F141" s="53"/>
      <c r="G141" s="47"/>
      <c r="H141" s="54"/>
      <c r="I141" s="47"/>
      <c r="J141" s="47"/>
      <c r="K141" s="48"/>
      <c r="L141" s="48"/>
      <c r="M141" s="48"/>
      <c r="N141" s="48"/>
      <c r="O141" s="48"/>
      <c r="P141" s="48"/>
      <c r="Q141" s="48"/>
    </row>
    <row r="142" spans="1:17" ht="18.75" customHeight="1">
      <c r="A142" s="52"/>
      <c r="B142" s="48"/>
      <c r="C142" s="53"/>
      <c r="D142" s="53"/>
      <c r="E142" s="53"/>
      <c r="F142" s="53"/>
      <c r="G142" s="47"/>
      <c r="H142" s="54"/>
      <c r="I142" s="47"/>
      <c r="J142" s="47"/>
      <c r="K142" s="48"/>
      <c r="L142" s="48"/>
      <c r="M142" s="48"/>
      <c r="N142" s="48"/>
      <c r="O142" s="48"/>
      <c r="P142" s="48"/>
      <c r="Q142" s="48"/>
    </row>
    <row r="143" spans="1:17" ht="18.75" customHeight="1">
      <c r="A143" s="52"/>
      <c r="B143" s="48"/>
      <c r="C143" s="53"/>
      <c r="D143" s="53"/>
      <c r="E143" s="53"/>
      <c r="F143" s="53"/>
      <c r="G143" s="47"/>
      <c r="H143" s="54"/>
      <c r="I143" s="47"/>
      <c r="J143" s="47"/>
      <c r="K143" s="48"/>
      <c r="L143" s="48"/>
      <c r="M143" s="48"/>
      <c r="N143" s="48"/>
      <c r="O143" s="48"/>
      <c r="P143" s="48"/>
      <c r="Q143" s="48"/>
    </row>
    <row r="144" spans="1:17" ht="18.75" customHeight="1">
      <c r="A144" s="52"/>
      <c r="B144" s="48"/>
      <c r="C144" s="53"/>
      <c r="D144" s="53"/>
      <c r="E144" s="53"/>
      <c r="F144" s="53"/>
      <c r="G144" s="47"/>
      <c r="H144" s="54"/>
      <c r="I144" s="47"/>
      <c r="J144" s="47"/>
      <c r="K144" s="48"/>
      <c r="L144" s="48"/>
      <c r="M144" s="48"/>
      <c r="N144" s="48"/>
      <c r="O144" s="48"/>
      <c r="P144" s="48"/>
      <c r="Q144" s="48"/>
    </row>
    <row r="145" spans="1:17" ht="18.75" customHeight="1">
      <c r="A145" s="52"/>
      <c r="B145" s="48"/>
      <c r="C145" s="53"/>
      <c r="D145" s="53"/>
      <c r="E145" s="53"/>
      <c r="F145" s="53"/>
      <c r="G145" s="47"/>
      <c r="H145" s="54"/>
      <c r="I145" s="47"/>
      <c r="J145" s="47"/>
      <c r="K145" s="48"/>
      <c r="L145" s="48"/>
      <c r="M145" s="48"/>
      <c r="N145" s="48"/>
      <c r="O145" s="48"/>
      <c r="P145" s="48"/>
      <c r="Q145" s="48"/>
    </row>
    <row r="146" spans="1:17" ht="18.75" customHeight="1">
      <c r="A146" s="52"/>
      <c r="B146" s="48"/>
      <c r="C146" s="53"/>
      <c r="D146" s="53"/>
      <c r="E146" s="53"/>
      <c r="F146" s="53"/>
      <c r="G146" s="47"/>
      <c r="H146" s="54"/>
      <c r="I146" s="47"/>
      <c r="J146" s="47"/>
      <c r="K146" s="48"/>
      <c r="L146" s="48"/>
      <c r="M146" s="48"/>
      <c r="N146" s="48"/>
      <c r="O146" s="48"/>
      <c r="P146" s="48"/>
      <c r="Q146" s="48"/>
    </row>
    <row r="147" spans="1:17" ht="18.75" customHeight="1">
      <c r="A147" s="52"/>
      <c r="B147" s="48"/>
      <c r="C147" s="53"/>
      <c r="D147" s="53"/>
      <c r="E147" s="53"/>
      <c r="F147" s="53"/>
      <c r="G147" s="47"/>
      <c r="H147" s="54"/>
      <c r="I147" s="47"/>
      <c r="J147" s="47"/>
      <c r="K147" s="48"/>
      <c r="L147" s="48"/>
      <c r="M147" s="48"/>
      <c r="N147" s="48"/>
      <c r="O147" s="48"/>
      <c r="P147" s="48"/>
      <c r="Q147" s="48"/>
    </row>
    <row r="148" spans="1:17" ht="18.75" customHeight="1">
      <c r="A148" s="52"/>
      <c r="B148" s="48"/>
      <c r="C148" s="53"/>
      <c r="D148" s="53"/>
      <c r="E148" s="53"/>
      <c r="F148" s="53"/>
      <c r="G148" s="47"/>
      <c r="H148" s="54"/>
      <c r="I148" s="47"/>
      <c r="J148" s="47"/>
      <c r="K148" s="48"/>
      <c r="L148" s="48"/>
      <c r="M148" s="48"/>
      <c r="N148" s="48"/>
      <c r="O148" s="48"/>
      <c r="P148" s="48"/>
      <c r="Q148" s="48"/>
    </row>
    <row r="149" spans="1:17" ht="18.75" customHeight="1">
      <c r="A149" s="52"/>
      <c r="B149" s="48"/>
      <c r="C149" s="53"/>
      <c r="D149" s="53"/>
      <c r="E149" s="53"/>
      <c r="F149" s="53"/>
      <c r="G149" s="47"/>
      <c r="H149" s="54"/>
      <c r="I149" s="47"/>
      <c r="J149" s="47"/>
      <c r="K149" s="48"/>
      <c r="L149" s="48"/>
      <c r="M149" s="48"/>
      <c r="N149" s="48"/>
      <c r="O149" s="48"/>
      <c r="P149" s="48"/>
      <c r="Q149" s="48"/>
    </row>
    <row r="150" spans="1:17" ht="18.75" customHeight="1">
      <c r="A150" s="52"/>
      <c r="B150" s="48"/>
      <c r="C150" s="53"/>
      <c r="D150" s="53"/>
      <c r="E150" s="53"/>
      <c r="F150" s="53"/>
      <c r="G150" s="47"/>
      <c r="H150" s="54"/>
      <c r="I150" s="47"/>
      <c r="J150" s="47"/>
      <c r="K150" s="48"/>
      <c r="L150" s="48"/>
      <c r="M150" s="48"/>
      <c r="N150" s="48"/>
      <c r="O150" s="48"/>
      <c r="P150" s="48"/>
      <c r="Q150" s="48"/>
    </row>
    <row r="151" spans="1:17" ht="18.75" customHeight="1">
      <c r="A151" s="52"/>
      <c r="B151" s="48"/>
      <c r="C151" s="53"/>
      <c r="D151" s="53"/>
      <c r="E151" s="53"/>
      <c r="F151" s="53"/>
      <c r="G151" s="47"/>
      <c r="H151" s="54"/>
      <c r="I151" s="47"/>
      <c r="J151" s="47"/>
      <c r="K151" s="48"/>
      <c r="L151" s="48"/>
      <c r="M151" s="48"/>
      <c r="N151" s="48"/>
      <c r="O151" s="48"/>
      <c r="P151" s="48"/>
      <c r="Q151" s="48"/>
    </row>
    <row r="152" spans="1:17" ht="18.75" customHeight="1">
      <c r="A152" s="52"/>
      <c r="B152" s="48"/>
      <c r="C152" s="53"/>
      <c r="D152" s="53"/>
      <c r="E152" s="53"/>
      <c r="F152" s="53"/>
      <c r="G152" s="47"/>
      <c r="H152" s="54"/>
      <c r="I152" s="47"/>
      <c r="J152" s="47"/>
      <c r="K152" s="48"/>
      <c r="L152" s="48"/>
      <c r="M152" s="48"/>
      <c r="N152" s="48"/>
      <c r="O152" s="48"/>
      <c r="P152" s="48"/>
      <c r="Q152" s="48"/>
    </row>
    <row r="153" spans="1:17" ht="18.75" customHeight="1">
      <c r="A153" s="52"/>
      <c r="B153" s="48"/>
      <c r="C153" s="53"/>
      <c r="D153" s="53"/>
      <c r="E153" s="53"/>
      <c r="F153" s="53"/>
      <c r="G153" s="47"/>
      <c r="H153" s="54"/>
      <c r="I153" s="47"/>
      <c r="J153" s="47"/>
      <c r="K153" s="48"/>
      <c r="L153" s="48"/>
      <c r="M153" s="48"/>
      <c r="N153" s="48"/>
      <c r="O153" s="48"/>
      <c r="P153" s="48"/>
      <c r="Q153" s="48"/>
    </row>
    <row r="154" spans="1:17" ht="18.75" customHeight="1">
      <c r="A154" s="52"/>
      <c r="B154" s="48"/>
      <c r="C154" s="53"/>
      <c r="D154" s="53"/>
      <c r="E154" s="53"/>
      <c r="F154" s="53"/>
      <c r="G154" s="47"/>
      <c r="H154" s="54"/>
      <c r="I154" s="47"/>
      <c r="J154" s="47"/>
      <c r="K154" s="48"/>
      <c r="L154" s="48"/>
      <c r="M154" s="48"/>
      <c r="N154" s="48"/>
      <c r="O154" s="48"/>
      <c r="P154" s="48"/>
      <c r="Q154" s="48"/>
    </row>
    <row r="155" spans="1:17" ht="18.75" customHeight="1">
      <c r="A155" s="52"/>
      <c r="B155" s="48"/>
      <c r="C155" s="53"/>
      <c r="D155" s="53"/>
      <c r="E155" s="53"/>
      <c r="F155" s="53"/>
      <c r="G155" s="47"/>
      <c r="H155" s="54"/>
      <c r="I155" s="47"/>
      <c r="J155" s="47"/>
      <c r="K155" s="48"/>
      <c r="L155" s="48"/>
      <c r="M155" s="48"/>
      <c r="N155" s="48"/>
      <c r="O155" s="48"/>
      <c r="P155" s="48"/>
      <c r="Q155" s="48"/>
    </row>
    <row r="156" spans="1:17" ht="18.75" customHeight="1">
      <c r="A156" s="52"/>
      <c r="B156" s="48"/>
      <c r="C156" s="53"/>
      <c r="D156" s="53"/>
      <c r="E156" s="53"/>
      <c r="F156" s="53"/>
      <c r="G156" s="47"/>
      <c r="H156" s="54"/>
      <c r="I156" s="47"/>
      <c r="J156" s="47"/>
      <c r="K156" s="48"/>
      <c r="L156" s="48"/>
      <c r="M156" s="48"/>
      <c r="N156" s="48"/>
      <c r="O156" s="48"/>
      <c r="P156" s="48"/>
      <c r="Q156" s="48"/>
    </row>
    <row r="157" spans="1:17" ht="18.75" customHeight="1">
      <c r="A157" s="52"/>
      <c r="B157" s="48"/>
      <c r="C157" s="53"/>
      <c r="D157" s="53"/>
      <c r="E157" s="53"/>
      <c r="F157" s="53"/>
      <c r="G157" s="47"/>
      <c r="H157" s="54"/>
      <c r="I157" s="47"/>
      <c r="J157" s="47"/>
      <c r="K157" s="48"/>
      <c r="L157" s="48"/>
      <c r="M157" s="48"/>
      <c r="N157" s="48"/>
      <c r="O157" s="48"/>
      <c r="P157" s="48"/>
      <c r="Q157" s="48"/>
    </row>
    <row r="158" spans="1:17" ht="18.75" customHeight="1">
      <c r="A158" s="52"/>
      <c r="B158" s="48"/>
      <c r="C158" s="53"/>
      <c r="D158" s="53"/>
      <c r="E158" s="53"/>
      <c r="F158" s="53"/>
      <c r="G158" s="47"/>
      <c r="H158" s="54"/>
      <c r="I158" s="47"/>
      <c r="J158" s="47"/>
      <c r="K158" s="48"/>
      <c r="L158" s="48"/>
      <c r="M158" s="48"/>
      <c r="N158" s="48"/>
      <c r="O158" s="48"/>
      <c r="P158" s="48"/>
      <c r="Q158" s="48"/>
    </row>
    <row r="159" spans="1:17" ht="18.75" customHeight="1">
      <c r="A159" s="52"/>
      <c r="B159" s="48"/>
      <c r="C159" s="53"/>
      <c r="D159" s="53"/>
      <c r="E159" s="53"/>
      <c r="F159" s="53"/>
      <c r="G159" s="47"/>
      <c r="H159" s="54"/>
      <c r="I159" s="47"/>
      <c r="J159" s="47"/>
      <c r="K159" s="48"/>
      <c r="L159" s="48"/>
      <c r="M159" s="48"/>
      <c r="N159" s="48"/>
      <c r="O159" s="48"/>
      <c r="P159" s="48"/>
      <c r="Q159" s="48"/>
    </row>
    <row r="160" spans="1:17" ht="18.75" customHeight="1">
      <c r="A160" s="52"/>
      <c r="B160" s="48"/>
      <c r="C160" s="53"/>
      <c r="D160" s="53"/>
      <c r="E160" s="53"/>
      <c r="F160" s="53"/>
      <c r="G160" s="47"/>
      <c r="H160" s="54"/>
      <c r="I160" s="47"/>
      <c r="J160" s="47"/>
      <c r="K160" s="48"/>
      <c r="L160" s="48"/>
      <c r="M160" s="48"/>
      <c r="N160" s="48"/>
      <c r="O160" s="48"/>
      <c r="P160" s="48"/>
      <c r="Q160" s="48"/>
    </row>
    <row r="161" spans="1:17" ht="18.75" customHeight="1">
      <c r="A161" s="52"/>
      <c r="B161" s="48"/>
      <c r="C161" s="53"/>
      <c r="D161" s="53"/>
      <c r="E161" s="53"/>
      <c r="F161" s="53"/>
      <c r="G161" s="47"/>
      <c r="H161" s="54"/>
      <c r="I161" s="47"/>
      <c r="J161" s="47"/>
      <c r="K161" s="48"/>
      <c r="L161" s="48"/>
      <c r="M161" s="48"/>
      <c r="N161" s="48"/>
      <c r="O161" s="48"/>
      <c r="P161" s="48"/>
      <c r="Q161" s="48"/>
    </row>
    <row r="162" spans="1:17" ht="18.75" customHeight="1">
      <c r="A162" s="52"/>
      <c r="B162" s="48"/>
      <c r="C162" s="53"/>
      <c r="D162" s="53"/>
      <c r="E162" s="53"/>
      <c r="F162" s="53"/>
      <c r="G162" s="47"/>
      <c r="H162" s="54"/>
      <c r="I162" s="47"/>
      <c r="J162" s="47"/>
      <c r="K162" s="48"/>
      <c r="L162" s="48"/>
      <c r="M162" s="48"/>
      <c r="N162" s="48"/>
      <c r="O162" s="48"/>
      <c r="P162" s="48"/>
      <c r="Q162" s="48"/>
    </row>
    <row r="163" spans="1:17" ht="18.75" customHeight="1">
      <c r="A163" s="52"/>
      <c r="B163" s="48"/>
      <c r="C163" s="53"/>
      <c r="D163" s="53"/>
      <c r="E163" s="53"/>
      <c r="F163" s="53"/>
      <c r="G163" s="47"/>
      <c r="H163" s="54"/>
      <c r="I163" s="47"/>
      <c r="J163" s="47"/>
      <c r="K163" s="48"/>
      <c r="L163" s="48"/>
      <c r="M163" s="48"/>
      <c r="N163" s="48"/>
      <c r="O163" s="48"/>
      <c r="P163" s="48"/>
      <c r="Q163" s="48"/>
    </row>
    <row r="164" spans="1:17" ht="18.75" customHeight="1">
      <c r="A164" s="52"/>
      <c r="B164" s="48"/>
      <c r="C164" s="53"/>
      <c r="D164" s="53"/>
      <c r="E164" s="53"/>
      <c r="F164" s="53"/>
      <c r="G164" s="47"/>
      <c r="H164" s="54"/>
      <c r="I164" s="47"/>
      <c r="J164" s="47"/>
      <c r="K164" s="48"/>
      <c r="L164" s="48"/>
      <c r="M164" s="48"/>
      <c r="N164" s="48"/>
      <c r="O164" s="48"/>
      <c r="P164" s="48"/>
      <c r="Q164" s="48"/>
    </row>
    <row r="165" spans="1:17" ht="18.75" customHeight="1">
      <c r="A165" s="52"/>
      <c r="B165" s="48"/>
      <c r="C165" s="53"/>
      <c r="D165" s="53"/>
      <c r="E165" s="53"/>
      <c r="F165" s="53"/>
      <c r="G165" s="47"/>
      <c r="H165" s="54"/>
      <c r="I165" s="47"/>
      <c r="J165" s="47"/>
      <c r="K165" s="48"/>
      <c r="L165" s="48"/>
      <c r="M165" s="48"/>
      <c r="N165" s="48"/>
      <c r="O165" s="48"/>
      <c r="P165" s="48"/>
      <c r="Q165" s="48"/>
    </row>
    <row r="166" spans="1:17" ht="18.75" customHeight="1">
      <c r="A166" s="52"/>
      <c r="B166" s="48"/>
      <c r="C166" s="53"/>
      <c r="D166" s="53"/>
      <c r="E166" s="53"/>
      <c r="F166" s="53"/>
      <c r="G166" s="47"/>
      <c r="H166" s="54"/>
      <c r="I166" s="47"/>
      <c r="J166" s="47"/>
      <c r="K166" s="48"/>
      <c r="L166" s="48"/>
      <c r="M166" s="48"/>
      <c r="N166" s="48"/>
      <c r="O166" s="48"/>
      <c r="P166" s="48"/>
      <c r="Q166" s="48"/>
    </row>
    <row r="167" spans="1:17" ht="18.75" customHeight="1">
      <c r="A167" s="52"/>
      <c r="B167" s="48"/>
      <c r="C167" s="53"/>
      <c r="D167" s="53"/>
      <c r="E167" s="53"/>
      <c r="F167" s="53"/>
      <c r="G167" s="47"/>
      <c r="H167" s="54"/>
      <c r="I167" s="47"/>
      <c r="J167" s="47"/>
      <c r="K167" s="48"/>
      <c r="L167" s="48"/>
      <c r="M167" s="48"/>
      <c r="N167" s="48"/>
      <c r="O167" s="48"/>
      <c r="P167" s="48"/>
      <c r="Q167" s="48"/>
    </row>
    <row r="168" spans="1:17" ht="18.75" customHeight="1">
      <c r="A168" s="52"/>
      <c r="B168" s="48"/>
      <c r="C168" s="53"/>
      <c r="D168" s="53"/>
      <c r="E168" s="53"/>
      <c r="F168" s="53"/>
      <c r="G168" s="47"/>
      <c r="H168" s="54"/>
      <c r="I168" s="47"/>
      <c r="J168" s="47"/>
      <c r="K168" s="48"/>
      <c r="L168" s="48"/>
      <c r="M168" s="48"/>
      <c r="N168" s="48"/>
      <c r="O168" s="48"/>
      <c r="P168" s="48"/>
      <c r="Q168" s="48"/>
    </row>
    <row r="169" spans="1:17" ht="18.75" customHeight="1">
      <c r="A169" s="52"/>
      <c r="B169" s="48"/>
      <c r="C169" s="53"/>
      <c r="D169" s="53"/>
      <c r="E169" s="53"/>
      <c r="F169" s="53"/>
      <c r="G169" s="47"/>
      <c r="H169" s="54"/>
      <c r="I169" s="47"/>
      <c r="J169" s="47"/>
      <c r="K169" s="48"/>
      <c r="L169" s="48"/>
      <c r="M169" s="48"/>
      <c r="N169" s="48"/>
      <c r="O169" s="48"/>
      <c r="P169" s="48"/>
      <c r="Q169" s="48"/>
    </row>
    <row r="170" spans="1:17" ht="18.75" customHeight="1">
      <c r="A170" s="52"/>
      <c r="B170" s="48"/>
      <c r="C170" s="53"/>
      <c r="D170" s="53"/>
      <c r="E170" s="53"/>
      <c r="F170" s="53"/>
      <c r="G170" s="47"/>
      <c r="H170" s="54"/>
      <c r="I170" s="47"/>
      <c r="J170" s="47"/>
      <c r="K170" s="48"/>
      <c r="L170" s="48"/>
      <c r="M170" s="48"/>
      <c r="N170" s="48"/>
      <c r="O170" s="48"/>
      <c r="P170" s="48"/>
      <c r="Q170" s="48"/>
    </row>
    <row r="171" spans="1:17" ht="18.75" customHeight="1">
      <c r="A171" s="52"/>
      <c r="B171" s="48"/>
      <c r="C171" s="53"/>
      <c r="D171" s="53"/>
      <c r="E171" s="53"/>
      <c r="F171" s="53"/>
      <c r="G171" s="47"/>
      <c r="H171" s="54"/>
      <c r="I171" s="47"/>
      <c r="J171" s="47"/>
      <c r="K171" s="48"/>
      <c r="L171" s="48"/>
      <c r="M171" s="48"/>
      <c r="N171" s="48"/>
      <c r="O171" s="48"/>
      <c r="P171" s="48"/>
      <c r="Q171" s="48"/>
    </row>
    <row r="172" spans="1:17" ht="18.75" customHeight="1">
      <c r="A172" s="52"/>
      <c r="B172" s="48"/>
      <c r="C172" s="53"/>
      <c r="D172" s="53"/>
      <c r="E172" s="53"/>
      <c r="F172" s="53"/>
      <c r="G172" s="47"/>
      <c r="H172" s="54"/>
      <c r="I172" s="47"/>
      <c r="J172" s="47"/>
      <c r="K172" s="48"/>
      <c r="L172" s="48"/>
      <c r="M172" s="48"/>
      <c r="N172" s="48"/>
      <c r="O172" s="48"/>
      <c r="P172" s="48"/>
      <c r="Q172" s="48"/>
    </row>
    <row r="173" spans="1:17" ht="18.75" customHeight="1">
      <c r="A173" s="52"/>
      <c r="B173" s="48"/>
      <c r="C173" s="53"/>
      <c r="D173" s="53"/>
      <c r="E173" s="53"/>
      <c r="F173" s="53"/>
      <c r="G173" s="47"/>
      <c r="H173" s="54"/>
      <c r="I173" s="47"/>
      <c r="J173" s="47"/>
      <c r="K173" s="48"/>
      <c r="L173" s="48"/>
      <c r="M173" s="48"/>
      <c r="N173" s="48"/>
      <c r="O173" s="48"/>
      <c r="P173" s="48"/>
      <c r="Q173" s="48"/>
    </row>
    <row r="174" spans="1:17" ht="18.75" customHeight="1">
      <c r="A174" s="52"/>
      <c r="B174" s="48"/>
      <c r="C174" s="53"/>
      <c r="D174" s="53"/>
      <c r="E174" s="53"/>
      <c r="F174" s="53"/>
      <c r="G174" s="47"/>
      <c r="H174" s="54"/>
      <c r="I174" s="47"/>
      <c r="J174" s="47"/>
      <c r="K174" s="48"/>
      <c r="L174" s="48"/>
      <c r="M174" s="48"/>
      <c r="N174" s="48"/>
      <c r="O174" s="48"/>
      <c r="P174" s="48"/>
      <c r="Q174" s="48"/>
    </row>
    <row r="175" spans="1:17" ht="18.75" customHeight="1">
      <c r="A175" s="52"/>
      <c r="B175" s="48"/>
      <c r="C175" s="53"/>
      <c r="D175" s="53"/>
      <c r="E175" s="53"/>
      <c r="F175" s="53"/>
      <c r="G175" s="47"/>
      <c r="H175" s="54"/>
      <c r="I175" s="47"/>
      <c r="J175" s="47"/>
      <c r="K175" s="48"/>
      <c r="L175" s="48"/>
      <c r="M175" s="48"/>
      <c r="N175" s="48"/>
      <c r="O175" s="48"/>
      <c r="P175" s="48"/>
      <c r="Q175" s="48"/>
    </row>
    <row r="176" spans="1:17" ht="18.75" customHeight="1">
      <c r="A176" s="52"/>
      <c r="B176" s="48"/>
      <c r="C176" s="53"/>
      <c r="D176" s="53"/>
      <c r="E176" s="53"/>
      <c r="F176" s="53"/>
      <c r="G176" s="47"/>
      <c r="H176" s="54"/>
      <c r="I176" s="47"/>
      <c r="J176" s="47"/>
      <c r="K176" s="48"/>
      <c r="L176" s="48"/>
      <c r="M176" s="48"/>
      <c r="N176" s="48"/>
      <c r="O176" s="48"/>
      <c r="P176" s="48"/>
      <c r="Q176" s="48"/>
    </row>
    <row r="177" spans="1:17" ht="18.75" customHeight="1">
      <c r="A177" s="52"/>
      <c r="B177" s="48"/>
      <c r="C177" s="53"/>
      <c r="D177" s="53"/>
      <c r="E177" s="53"/>
      <c r="F177" s="53"/>
      <c r="G177" s="47"/>
      <c r="H177" s="54"/>
      <c r="I177" s="47"/>
      <c r="J177" s="47"/>
      <c r="K177" s="48"/>
      <c r="L177" s="48"/>
      <c r="M177" s="48"/>
      <c r="N177" s="48"/>
      <c r="O177" s="48"/>
      <c r="P177" s="48"/>
      <c r="Q177" s="48"/>
    </row>
    <row r="178" spans="1:17" ht="18.75" customHeight="1">
      <c r="A178" s="52"/>
      <c r="B178" s="48"/>
      <c r="C178" s="53"/>
      <c r="D178" s="53"/>
      <c r="E178" s="53"/>
      <c r="F178" s="53"/>
      <c r="G178" s="47"/>
      <c r="H178" s="54"/>
      <c r="I178" s="47"/>
      <c r="J178" s="47"/>
      <c r="K178" s="48"/>
      <c r="L178" s="48"/>
      <c r="M178" s="48"/>
      <c r="N178" s="48"/>
      <c r="O178" s="48"/>
      <c r="P178" s="48"/>
      <c r="Q178" s="48"/>
    </row>
    <row r="179" spans="1:17" ht="18.75" customHeight="1">
      <c r="A179" s="52"/>
      <c r="B179" s="48"/>
      <c r="C179" s="53"/>
      <c r="D179" s="53"/>
      <c r="E179" s="53"/>
      <c r="F179" s="53"/>
      <c r="G179" s="47"/>
      <c r="H179" s="54"/>
      <c r="I179" s="47"/>
      <c r="J179" s="47"/>
      <c r="K179" s="48"/>
      <c r="L179" s="48"/>
      <c r="M179" s="48"/>
      <c r="N179" s="48"/>
      <c r="O179" s="48"/>
      <c r="P179" s="48"/>
      <c r="Q179" s="48"/>
    </row>
    <row r="180" spans="1:17" ht="18.75" customHeight="1">
      <c r="A180" s="52"/>
      <c r="B180" s="48"/>
      <c r="C180" s="53"/>
      <c r="D180" s="53"/>
      <c r="E180" s="53"/>
      <c r="F180" s="53"/>
      <c r="G180" s="47"/>
      <c r="H180" s="54"/>
      <c r="I180" s="47"/>
      <c r="J180" s="47"/>
      <c r="K180" s="48"/>
      <c r="L180" s="48"/>
      <c r="M180" s="48"/>
      <c r="N180" s="48"/>
      <c r="O180" s="48"/>
      <c r="P180" s="48"/>
      <c r="Q180" s="48"/>
    </row>
    <row r="181" spans="1:17" ht="18.75" customHeight="1">
      <c r="A181" s="52"/>
      <c r="B181" s="48"/>
      <c r="C181" s="53"/>
      <c r="D181" s="53"/>
      <c r="E181" s="53"/>
      <c r="F181" s="53"/>
      <c r="G181" s="47"/>
      <c r="H181" s="54"/>
      <c r="I181" s="47"/>
      <c r="J181" s="47"/>
      <c r="K181" s="48"/>
      <c r="L181" s="48"/>
      <c r="M181" s="48"/>
      <c r="N181" s="48"/>
      <c r="O181" s="48"/>
      <c r="P181" s="48"/>
      <c r="Q181" s="48"/>
    </row>
    <row r="182" spans="1:17" ht="18.75" customHeight="1">
      <c r="A182" s="52"/>
      <c r="B182" s="48"/>
      <c r="C182" s="53"/>
      <c r="D182" s="53"/>
      <c r="E182" s="53"/>
      <c r="F182" s="53"/>
      <c r="G182" s="47"/>
      <c r="H182" s="54"/>
      <c r="I182" s="47"/>
      <c r="J182" s="47"/>
      <c r="K182" s="48"/>
      <c r="L182" s="48"/>
      <c r="M182" s="48"/>
      <c r="N182" s="48"/>
      <c r="O182" s="48"/>
      <c r="P182" s="48"/>
      <c r="Q182" s="48"/>
    </row>
    <row r="183" spans="1:17" ht="18.75" customHeight="1">
      <c r="A183" s="52"/>
      <c r="B183" s="48"/>
      <c r="C183" s="53"/>
      <c r="D183" s="53"/>
      <c r="E183" s="53"/>
      <c r="F183" s="53"/>
      <c r="G183" s="47"/>
      <c r="H183" s="54"/>
      <c r="I183" s="47"/>
      <c r="J183" s="47"/>
      <c r="K183" s="48"/>
      <c r="L183" s="48"/>
      <c r="M183" s="48"/>
      <c r="N183" s="48"/>
      <c r="O183" s="48"/>
      <c r="P183" s="48"/>
      <c r="Q183" s="48"/>
    </row>
    <row r="184" spans="1:17" ht="18.75" customHeight="1">
      <c r="A184" s="52"/>
      <c r="B184" s="48"/>
      <c r="C184" s="53"/>
      <c r="D184" s="53"/>
      <c r="E184" s="53"/>
      <c r="F184" s="53"/>
      <c r="G184" s="47"/>
      <c r="H184" s="54"/>
      <c r="I184" s="47"/>
      <c r="J184" s="47"/>
      <c r="K184" s="48"/>
      <c r="L184" s="48"/>
      <c r="M184" s="48"/>
      <c r="N184" s="48"/>
      <c r="O184" s="48"/>
      <c r="P184" s="48"/>
      <c r="Q184" s="48"/>
    </row>
    <row r="185" spans="1:17" ht="18.75" customHeight="1">
      <c r="A185" s="52"/>
      <c r="B185" s="48"/>
      <c r="C185" s="53"/>
      <c r="D185" s="53"/>
      <c r="E185" s="53"/>
      <c r="F185" s="53"/>
      <c r="G185" s="47"/>
      <c r="H185" s="54"/>
      <c r="I185" s="47"/>
      <c r="J185" s="47"/>
      <c r="K185" s="48"/>
      <c r="L185" s="48"/>
      <c r="M185" s="48"/>
      <c r="N185" s="48"/>
      <c r="O185" s="48"/>
      <c r="P185" s="48"/>
      <c r="Q185" s="48"/>
    </row>
    <row r="186" spans="1:17" ht="18.75" customHeight="1">
      <c r="A186" s="52"/>
      <c r="B186" s="48"/>
      <c r="C186" s="53"/>
      <c r="D186" s="53"/>
      <c r="E186" s="53"/>
      <c r="F186" s="53"/>
      <c r="G186" s="47"/>
      <c r="H186" s="54"/>
      <c r="I186" s="47"/>
      <c r="J186" s="47"/>
      <c r="K186" s="48"/>
      <c r="L186" s="48"/>
      <c r="M186" s="48"/>
      <c r="N186" s="48"/>
      <c r="O186" s="48"/>
      <c r="P186" s="48"/>
      <c r="Q186" s="48"/>
    </row>
    <row r="187" spans="1:17" ht="18.75" customHeight="1">
      <c r="A187" s="52"/>
      <c r="B187" s="48"/>
      <c r="C187" s="53"/>
      <c r="D187" s="53"/>
      <c r="E187" s="53"/>
      <c r="F187" s="53"/>
      <c r="G187" s="47"/>
      <c r="H187" s="54"/>
      <c r="I187" s="47"/>
      <c r="J187" s="47"/>
      <c r="K187" s="48"/>
      <c r="L187" s="48"/>
      <c r="M187" s="48"/>
      <c r="N187" s="48"/>
      <c r="O187" s="48"/>
      <c r="P187" s="48"/>
      <c r="Q187" s="48"/>
    </row>
    <row r="188" spans="1:17" ht="18.75" customHeight="1">
      <c r="A188" s="52"/>
      <c r="B188" s="48"/>
      <c r="C188" s="53"/>
      <c r="D188" s="53"/>
      <c r="E188" s="53"/>
      <c r="F188" s="53"/>
      <c r="G188" s="47"/>
      <c r="H188" s="54"/>
      <c r="I188" s="47"/>
      <c r="J188" s="47"/>
      <c r="K188" s="48"/>
      <c r="L188" s="48"/>
      <c r="M188" s="48"/>
      <c r="N188" s="48"/>
      <c r="O188" s="48"/>
      <c r="P188" s="48"/>
      <c r="Q188" s="48"/>
    </row>
    <row r="189" spans="1:17" ht="18.75" customHeight="1">
      <c r="A189" s="52"/>
      <c r="B189" s="48"/>
      <c r="C189" s="53"/>
      <c r="D189" s="53"/>
      <c r="E189" s="53"/>
      <c r="F189" s="53"/>
      <c r="G189" s="47"/>
      <c r="H189" s="54"/>
      <c r="I189" s="47"/>
      <c r="J189" s="47"/>
      <c r="K189" s="48"/>
      <c r="L189" s="48"/>
      <c r="M189" s="48"/>
      <c r="N189" s="48"/>
      <c r="O189" s="48"/>
      <c r="P189" s="48"/>
      <c r="Q189" s="48"/>
    </row>
    <row r="190" spans="1:17" ht="18.75" customHeight="1">
      <c r="A190" s="52"/>
      <c r="B190" s="48"/>
      <c r="C190" s="53"/>
      <c r="D190" s="53"/>
      <c r="E190" s="53"/>
      <c r="F190" s="53"/>
      <c r="G190" s="47"/>
      <c r="H190" s="54"/>
      <c r="I190" s="47"/>
      <c r="J190" s="47"/>
      <c r="K190" s="48"/>
      <c r="L190" s="48"/>
      <c r="M190" s="48"/>
      <c r="N190" s="48"/>
      <c r="O190" s="48"/>
      <c r="P190" s="48"/>
      <c r="Q190" s="48"/>
    </row>
    <row r="191" spans="1:17" ht="18.75" customHeight="1">
      <c r="A191" s="52"/>
      <c r="B191" s="48"/>
      <c r="C191" s="53"/>
      <c r="D191" s="53"/>
      <c r="E191" s="53"/>
      <c r="F191" s="53"/>
      <c r="G191" s="47"/>
      <c r="H191" s="54"/>
      <c r="I191" s="47"/>
      <c r="J191" s="47"/>
      <c r="K191" s="48"/>
      <c r="L191" s="48"/>
      <c r="M191" s="48"/>
      <c r="N191" s="48"/>
      <c r="O191" s="48"/>
      <c r="P191" s="48"/>
      <c r="Q191" s="48"/>
    </row>
    <row r="192" spans="1:17" ht="18.75" customHeight="1">
      <c r="A192" s="52"/>
      <c r="B192" s="48"/>
      <c r="C192" s="53"/>
      <c r="D192" s="53"/>
      <c r="E192" s="53"/>
      <c r="F192" s="53"/>
      <c r="G192" s="47"/>
      <c r="H192" s="54"/>
      <c r="I192" s="47"/>
      <c r="J192" s="47"/>
      <c r="K192" s="48"/>
      <c r="L192" s="48"/>
      <c r="M192" s="48"/>
      <c r="N192" s="48"/>
      <c r="O192" s="48"/>
      <c r="P192" s="48"/>
      <c r="Q192" s="48"/>
    </row>
    <row r="193" spans="1:17" ht="18.75" customHeight="1">
      <c r="A193" s="52"/>
      <c r="B193" s="48"/>
      <c r="C193" s="53"/>
      <c r="D193" s="53"/>
      <c r="E193" s="53"/>
      <c r="F193" s="53"/>
      <c r="G193" s="47"/>
      <c r="H193" s="54"/>
      <c r="I193" s="47"/>
      <c r="J193" s="47"/>
      <c r="K193" s="48"/>
      <c r="L193" s="48"/>
      <c r="M193" s="48"/>
      <c r="N193" s="48"/>
      <c r="O193" s="48"/>
      <c r="P193" s="48"/>
      <c r="Q193" s="48"/>
    </row>
    <row r="194" spans="1:17" ht="18.75" customHeight="1">
      <c r="A194" s="52"/>
      <c r="B194" s="48"/>
      <c r="C194" s="53"/>
      <c r="D194" s="53"/>
      <c r="E194" s="53"/>
      <c r="F194" s="53"/>
      <c r="G194" s="47"/>
      <c r="H194" s="54"/>
      <c r="I194" s="47"/>
      <c r="J194" s="47"/>
      <c r="K194" s="48"/>
      <c r="L194" s="48"/>
      <c r="M194" s="48"/>
      <c r="N194" s="48"/>
      <c r="O194" s="48"/>
      <c r="P194" s="48"/>
      <c r="Q194" s="48"/>
    </row>
    <row r="195" spans="1:17" ht="18.75" customHeight="1">
      <c r="A195" s="52"/>
      <c r="B195" s="48"/>
      <c r="C195" s="53"/>
      <c r="D195" s="53"/>
      <c r="E195" s="53"/>
      <c r="F195" s="53"/>
      <c r="G195" s="47"/>
      <c r="H195" s="54"/>
      <c r="I195" s="47"/>
      <c r="J195" s="47"/>
      <c r="K195" s="48"/>
      <c r="L195" s="48"/>
      <c r="M195" s="48"/>
      <c r="N195" s="48"/>
      <c r="O195" s="48"/>
      <c r="P195" s="48"/>
      <c r="Q195" s="48"/>
    </row>
    <row r="196" spans="1:17" ht="18.75" customHeight="1">
      <c r="A196" s="52"/>
      <c r="B196" s="48"/>
      <c r="C196" s="53"/>
      <c r="D196" s="53"/>
      <c r="E196" s="53"/>
      <c r="F196" s="53"/>
      <c r="G196" s="47"/>
      <c r="H196" s="54"/>
      <c r="I196" s="47"/>
      <c r="J196" s="47"/>
      <c r="K196" s="48"/>
      <c r="L196" s="48"/>
      <c r="M196" s="48"/>
      <c r="N196" s="48"/>
      <c r="O196" s="48"/>
      <c r="P196" s="48"/>
      <c r="Q196" s="48"/>
    </row>
    <row r="197" spans="1:17" ht="18.75" customHeight="1">
      <c r="A197" s="52"/>
      <c r="B197" s="48"/>
      <c r="C197" s="53"/>
      <c r="D197" s="53"/>
      <c r="E197" s="53"/>
      <c r="F197" s="53"/>
      <c r="G197" s="47"/>
      <c r="H197" s="54"/>
      <c r="I197" s="47"/>
      <c r="J197" s="47"/>
      <c r="K197" s="48"/>
      <c r="L197" s="48"/>
      <c r="M197" s="48"/>
      <c r="N197" s="48"/>
      <c r="O197" s="48"/>
      <c r="P197" s="48"/>
      <c r="Q197" s="48"/>
    </row>
    <row r="198" spans="1:17" ht="18.75" customHeight="1">
      <c r="A198" s="52"/>
      <c r="B198" s="48"/>
      <c r="C198" s="53"/>
      <c r="D198" s="53"/>
      <c r="E198" s="53"/>
      <c r="F198" s="53"/>
      <c r="G198" s="47"/>
      <c r="H198" s="54"/>
      <c r="I198" s="47"/>
      <c r="J198" s="47"/>
      <c r="K198" s="48"/>
      <c r="L198" s="48"/>
      <c r="M198" s="48"/>
      <c r="N198" s="48"/>
      <c r="O198" s="48"/>
      <c r="P198" s="48"/>
      <c r="Q198" s="48"/>
    </row>
    <row r="199" spans="1:17" ht="18.75" customHeight="1">
      <c r="A199" s="52"/>
      <c r="B199" s="48"/>
      <c r="C199" s="53"/>
      <c r="D199" s="53"/>
      <c r="E199" s="53"/>
      <c r="F199" s="53"/>
      <c r="G199" s="47"/>
      <c r="H199" s="54"/>
      <c r="I199" s="47"/>
      <c r="J199" s="47"/>
      <c r="K199" s="48"/>
      <c r="L199" s="48"/>
      <c r="M199" s="48"/>
      <c r="N199" s="48"/>
      <c r="O199" s="48"/>
      <c r="P199" s="48"/>
      <c r="Q199" s="48"/>
    </row>
    <row r="200" spans="1:17" ht="18.75" customHeight="1">
      <c r="A200" s="52"/>
      <c r="B200" s="48"/>
      <c r="C200" s="53"/>
      <c r="D200" s="53"/>
      <c r="E200" s="53"/>
      <c r="F200" s="53"/>
      <c r="G200" s="47"/>
      <c r="H200" s="54"/>
      <c r="I200" s="47"/>
      <c r="J200" s="47"/>
      <c r="K200" s="48"/>
      <c r="L200" s="48"/>
      <c r="M200" s="48"/>
      <c r="N200" s="48"/>
      <c r="O200" s="48"/>
      <c r="P200" s="48"/>
      <c r="Q200" s="48"/>
    </row>
    <row r="201" spans="1:17" ht="18.75" customHeight="1">
      <c r="A201" s="52"/>
      <c r="B201" s="48"/>
      <c r="C201" s="53"/>
      <c r="D201" s="53"/>
      <c r="E201" s="53"/>
      <c r="F201" s="53"/>
      <c r="G201" s="47"/>
      <c r="H201" s="54"/>
      <c r="I201" s="47"/>
      <c r="J201" s="47"/>
      <c r="K201" s="48"/>
      <c r="L201" s="48"/>
      <c r="M201" s="48"/>
      <c r="N201" s="48"/>
      <c r="O201" s="48"/>
      <c r="P201" s="48"/>
      <c r="Q201" s="48"/>
    </row>
    <row r="202" spans="1:17" ht="18.75" customHeight="1">
      <c r="A202" s="52"/>
      <c r="B202" s="48"/>
      <c r="C202" s="53"/>
      <c r="D202" s="53"/>
      <c r="E202" s="53"/>
      <c r="F202" s="53"/>
      <c r="G202" s="47"/>
      <c r="H202" s="54"/>
      <c r="I202" s="47"/>
      <c r="J202" s="47"/>
      <c r="K202" s="48"/>
      <c r="L202" s="48"/>
      <c r="M202" s="48"/>
      <c r="N202" s="48"/>
      <c r="O202" s="48"/>
      <c r="P202" s="48"/>
      <c r="Q202" s="48"/>
    </row>
    <row r="203" spans="1:17" ht="18.75" customHeight="1">
      <c r="A203" s="52"/>
      <c r="B203" s="48"/>
      <c r="C203" s="53"/>
      <c r="D203" s="53"/>
      <c r="E203" s="53"/>
      <c r="F203" s="53"/>
      <c r="G203" s="47"/>
      <c r="H203" s="54"/>
      <c r="I203" s="47"/>
      <c r="J203" s="47"/>
      <c r="K203" s="48"/>
      <c r="L203" s="48"/>
      <c r="M203" s="48"/>
      <c r="N203" s="48"/>
      <c r="O203" s="48"/>
      <c r="P203" s="48"/>
      <c r="Q203" s="48"/>
    </row>
    <row r="204" spans="1:17" ht="18.75" customHeight="1">
      <c r="A204" s="52"/>
      <c r="B204" s="48"/>
      <c r="C204" s="53"/>
      <c r="D204" s="53"/>
      <c r="E204" s="53"/>
      <c r="F204" s="53"/>
      <c r="G204" s="47"/>
      <c r="H204" s="54"/>
      <c r="I204" s="47"/>
      <c r="J204" s="47"/>
      <c r="K204" s="48"/>
      <c r="L204" s="48"/>
      <c r="M204" s="48"/>
      <c r="N204" s="48"/>
      <c r="O204" s="48"/>
      <c r="P204" s="48"/>
      <c r="Q204" s="48"/>
    </row>
    <row r="205" spans="1:17" ht="18.75" customHeight="1">
      <c r="A205" s="52"/>
      <c r="B205" s="48"/>
      <c r="C205" s="53"/>
      <c r="D205" s="53"/>
      <c r="E205" s="53"/>
      <c r="F205" s="53"/>
      <c r="G205" s="47"/>
      <c r="H205" s="54"/>
      <c r="I205" s="47"/>
      <c r="J205" s="47"/>
      <c r="K205" s="48"/>
      <c r="L205" s="48"/>
      <c r="M205" s="48"/>
      <c r="N205" s="48"/>
      <c r="O205" s="48"/>
      <c r="P205" s="48"/>
      <c r="Q205" s="48"/>
    </row>
    <row r="206" spans="1:17" ht="18.75" customHeight="1">
      <c r="A206" s="52"/>
      <c r="B206" s="48"/>
      <c r="C206" s="53"/>
      <c r="D206" s="53"/>
      <c r="E206" s="53"/>
      <c r="F206" s="53"/>
      <c r="G206" s="47"/>
      <c r="H206" s="54"/>
      <c r="I206" s="47"/>
      <c r="J206" s="47"/>
      <c r="K206" s="48"/>
      <c r="L206" s="48"/>
      <c r="M206" s="48"/>
      <c r="N206" s="48"/>
      <c r="O206" s="48"/>
      <c r="P206" s="48"/>
      <c r="Q206" s="48"/>
    </row>
    <row r="207" spans="1:17" ht="18.75" customHeight="1">
      <c r="A207" s="52"/>
      <c r="B207" s="48"/>
      <c r="C207" s="53"/>
      <c r="D207" s="53"/>
      <c r="E207" s="53"/>
      <c r="F207" s="53"/>
      <c r="G207" s="47"/>
      <c r="H207" s="54"/>
      <c r="I207" s="47"/>
      <c r="J207" s="47"/>
      <c r="K207" s="48"/>
      <c r="L207" s="48"/>
      <c r="M207" s="48"/>
      <c r="N207" s="48"/>
      <c r="O207" s="48"/>
      <c r="P207" s="48"/>
      <c r="Q207" s="48"/>
    </row>
    <row r="208" spans="1:17" ht="18.75" customHeight="1">
      <c r="A208" s="52"/>
      <c r="B208" s="48"/>
      <c r="C208" s="53"/>
      <c r="D208" s="53"/>
      <c r="E208" s="53"/>
      <c r="F208" s="53"/>
      <c r="G208" s="47"/>
      <c r="H208" s="54"/>
      <c r="I208" s="47"/>
      <c r="J208" s="47"/>
      <c r="K208" s="48"/>
      <c r="L208" s="48"/>
      <c r="M208" s="48"/>
      <c r="N208" s="48"/>
      <c r="O208" s="48"/>
      <c r="P208" s="48"/>
      <c r="Q208" s="48"/>
    </row>
    <row r="209" spans="1:17" ht="18.75" customHeight="1">
      <c r="A209" s="52"/>
      <c r="B209" s="48"/>
      <c r="C209" s="53"/>
      <c r="D209" s="53"/>
      <c r="E209" s="53"/>
      <c r="F209" s="53"/>
      <c r="G209" s="47"/>
      <c r="H209" s="54"/>
      <c r="I209" s="47"/>
      <c r="J209" s="47"/>
      <c r="K209" s="48"/>
      <c r="L209" s="48"/>
      <c r="M209" s="48"/>
      <c r="N209" s="48"/>
      <c r="O209" s="48"/>
      <c r="P209" s="48"/>
      <c r="Q209" s="48"/>
    </row>
    <row r="210" spans="1:17" ht="18.75" customHeight="1">
      <c r="A210" s="52"/>
      <c r="B210" s="48"/>
      <c r="C210" s="53"/>
      <c r="D210" s="53"/>
      <c r="E210" s="53"/>
      <c r="F210" s="53"/>
      <c r="G210" s="47"/>
      <c r="H210" s="54"/>
      <c r="I210" s="47"/>
      <c r="J210" s="47"/>
      <c r="K210" s="48"/>
      <c r="L210" s="48"/>
      <c r="M210" s="48"/>
      <c r="N210" s="48"/>
      <c r="O210" s="48"/>
      <c r="P210" s="48"/>
      <c r="Q210" s="48"/>
    </row>
    <row r="211" spans="1:17" ht="18.75" customHeight="1">
      <c r="A211" s="52"/>
      <c r="B211" s="48"/>
      <c r="C211" s="53"/>
      <c r="D211" s="53"/>
      <c r="E211" s="53"/>
      <c r="F211" s="53"/>
      <c r="G211" s="47"/>
      <c r="H211" s="54"/>
      <c r="I211" s="47"/>
      <c r="J211" s="47"/>
      <c r="K211" s="48"/>
      <c r="L211" s="48"/>
      <c r="M211" s="48"/>
      <c r="N211" s="48"/>
      <c r="O211" s="48"/>
      <c r="P211" s="48"/>
      <c r="Q211" s="48"/>
    </row>
    <row r="212" spans="1:17" ht="18.75" customHeight="1">
      <c r="A212" s="52"/>
      <c r="B212" s="48"/>
      <c r="C212" s="53"/>
      <c r="D212" s="53"/>
      <c r="E212" s="53"/>
      <c r="F212" s="53"/>
      <c r="G212" s="47"/>
      <c r="H212" s="54"/>
      <c r="I212" s="47"/>
      <c r="J212" s="47"/>
      <c r="K212" s="48"/>
      <c r="L212" s="48"/>
      <c r="M212" s="48"/>
      <c r="N212" s="48"/>
      <c r="O212" s="48"/>
      <c r="P212" s="48"/>
      <c r="Q212" s="48"/>
    </row>
    <row r="213" spans="1:17" ht="18.75" customHeight="1">
      <c r="A213" s="52"/>
      <c r="B213" s="48"/>
      <c r="C213" s="53"/>
      <c r="D213" s="53"/>
      <c r="E213" s="53"/>
      <c r="F213" s="53"/>
      <c r="G213" s="47"/>
      <c r="H213" s="54"/>
      <c r="I213" s="47"/>
      <c r="J213" s="47"/>
      <c r="K213" s="48"/>
      <c r="L213" s="48"/>
      <c r="M213" s="48"/>
      <c r="N213" s="48"/>
      <c r="O213" s="48"/>
      <c r="P213" s="48"/>
      <c r="Q213" s="48"/>
    </row>
    <row r="214" spans="1:17" ht="18.75" customHeight="1">
      <c r="A214" s="52"/>
      <c r="B214" s="48"/>
      <c r="C214" s="53"/>
      <c r="D214" s="53"/>
      <c r="E214" s="53"/>
      <c r="F214" s="53"/>
      <c r="G214" s="47"/>
      <c r="H214" s="54"/>
      <c r="I214" s="47"/>
      <c r="J214" s="47"/>
      <c r="K214" s="48"/>
      <c r="L214" s="48"/>
      <c r="M214" s="48"/>
      <c r="N214" s="48"/>
      <c r="O214" s="48"/>
      <c r="P214" s="48"/>
      <c r="Q214" s="48"/>
    </row>
    <row r="215" spans="1:17" ht="18.75" customHeight="1">
      <c r="A215" s="52"/>
      <c r="B215" s="48"/>
      <c r="C215" s="53"/>
      <c r="D215" s="53"/>
      <c r="E215" s="53"/>
      <c r="F215" s="53"/>
      <c r="G215" s="47"/>
      <c r="H215" s="54"/>
      <c r="I215" s="47"/>
      <c r="J215" s="47"/>
      <c r="K215" s="48"/>
      <c r="L215" s="48"/>
      <c r="M215" s="48"/>
      <c r="N215" s="48"/>
      <c r="O215" s="48"/>
      <c r="P215" s="48"/>
      <c r="Q215" s="48"/>
    </row>
    <row r="216" spans="1:17" ht="18.75" customHeight="1">
      <c r="A216" s="52"/>
      <c r="B216" s="48"/>
      <c r="C216" s="53"/>
      <c r="D216" s="53"/>
      <c r="E216" s="53"/>
      <c r="F216" s="53"/>
      <c r="G216" s="47"/>
      <c r="H216" s="54"/>
      <c r="I216" s="47"/>
      <c r="J216" s="47"/>
      <c r="K216" s="48"/>
      <c r="L216" s="48"/>
      <c r="M216" s="48"/>
      <c r="N216" s="48"/>
      <c r="O216" s="48"/>
      <c r="P216" s="48"/>
      <c r="Q216" s="48"/>
    </row>
    <row r="217" spans="1:17" ht="18.75" customHeight="1">
      <c r="A217" s="52"/>
      <c r="B217" s="48"/>
      <c r="C217" s="53"/>
      <c r="D217" s="53"/>
      <c r="E217" s="53"/>
      <c r="F217" s="53"/>
      <c r="G217" s="47"/>
      <c r="H217" s="54"/>
      <c r="I217" s="47"/>
      <c r="J217" s="47"/>
      <c r="K217" s="48"/>
      <c r="L217" s="48"/>
      <c r="M217" s="48"/>
      <c r="N217" s="48"/>
      <c r="O217" s="48"/>
      <c r="P217" s="48"/>
      <c r="Q217" s="48"/>
    </row>
    <row r="218" spans="1:17" ht="18.75" customHeight="1">
      <c r="A218" s="52"/>
      <c r="B218" s="48"/>
      <c r="C218" s="53"/>
      <c r="D218" s="53"/>
      <c r="E218" s="53"/>
      <c r="F218" s="53"/>
      <c r="G218" s="47"/>
      <c r="H218" s="54"/>
      <c r="I218" s="47"/>
      <c r="J218" s="47"/>
      <c r="K218" s="48"/>
      <c r="L218" s="48"/>
      <c r="M218" s="48"/>
      <c r="N218" s="48"/>
      <c r="O218" s="48"/>
      <c r="P218" s="48"/>
      <c r="Q218" s="48"/>
    </row>
    <row r="219" spans="1:17" ht="18.75" customHeight="1">
      <c r="A219" s="52"/>
      <c r="B219" s="48"/>
      <c r="C219" s="53"/>
      <c r="D219" s="53"/>
      <c r="E219" s="53"/>
      <c r="F219" s="53"/>
      <c r="G219" s="47"/>
      <c r="H219" s="54"/>
      <c r="I219" s="47"/>
      <c r="J219" s="47"/>
      <c r="K219" s="48"/>
      <c r="L219" s="48"/>
      <c r="M219" s="48"/>
      <c r="N219" s="48"/>
      <c r="O219" s="48"/>
      <c r="P219" s="48"/>
      <c r="Q219" s="48"/>
    </row>
    <row r="220" spans="1:17" ht="18.75" customHeight="1">
      <c r="A220" s="52"/>
      <c r="B220" s="48"/>
      <c r="C220" s="53"/>
      <c r="D220" s="53"/>
      <c r="E220" s="53"/>
      <c r="F220" s="53"/>
      <c r="G220" s="47"/>
      <c r="H220" s="54"/>
      <c r="I220" s="47"/>
      <c r="J220" s="47"/>
      <c r="K220" s="48"/>
      <c r="L220" s="48"/>
      <c r="M220" s="48"/>
      <c r="N220" s="48"/>
      <c r="O220" s="48"/>
      <c r="P220" s="48"/>
      <c r="Q220" s="48"/>
    </row>
    <row r="221" spans="1:17" ht="18.75" customHeight="1">
      <c r="A221" s="52"/>
      <c r="B221" s="48"/>
      <c r="C221" s="53"/>
      <c r="D221" s="53"/>
      <c r="E221" s="53"/>
      <c r="F221" s="53"/>
      <c r="G221" s="47"/>
      <c r="H221" s="54"/>
      <c r="I221" s="47"/>
      <c r="J221" s="47"/>
      <c r="K221" s="48"/>
      <c r="L221" s="48"/>
      <c r="M221" s="48"/>
      <c r="N221" s="48"/>
      <c r="O221" s="48"/>
      <c r="P221" s="48"/>
      <c r="Q221" s="48"/>
    </row>
    <row r="222" spans="1:17" ht="18.75" customHeight="1">
      <c r="A222" s="52"/>
      <c r="B222" s="48"/>
      <c r="C222" s="53"/>
      <c r="D222" s="53"/>
      <c r="E222" s="53"/>
      <c r="F222" s="53"/>
      <c r="G222" s="47"/>
      <c r="H222" s="54"/>
      <c r="I222" s="47"/>
      <c r="J222" s="47"/>
      <c r="K222" s="48"/>
      <c r="L222" s="48"/>
      <c r="M222" s="48"/>
      <c r="N222" s="48"/>
      <c r="O222" s="48"/>
      <c r="P222" s="48"/>
      <c r="Q222" s="48"/>
    </row>
    <row r="223" spans="1:17" ht="18.75" customHeight="1">
      <c r="A223" s="52"/>
      <c r="B223" s="48"/>
      <c r="C223" s="53"/>
      <c r="D223" s="53"/>
      <c r="E223" s="53"/>
      <c r="F223" s="53"/>
      <c r="G223" s="47"/>
      <c r="H223" s="54"/>
      <c r="I223" s="47"/>
      <c r="J223" s="47"/>
      <c r="K223" s="48"/>
      <c r="L223" s="48"/>
      <c r="M223" s="48"/>
      <c r="N223" s="48"/>
      <c r="O223" s="48"/>
      <c r="P223" s="48"/>
      <c r="Q223" s="48"/>
    </row>
    <row r="224" spans="1:17" ht="18.75" customHeight="1">
      <c r="A224" s="52"/>
      <c r="B224" s="48"/>
      <c r="C224" s="53"/>
      <c r="D224" s="53"/>
      <c r="E224" s="53"/>
      <c r="F224" s="53"/>
      <c r="G224" s="47"/>
      <c r="H224" s="54"/>
      <c r="I224" s="47"/>
      <c r="J224" s="47"/>
      <c r="K224" s="48"/>
      <c r="L224" s="48"/>
      <c r="M224" s="48"/>
      <c r="N224" s="48"/>
      <c r="O224" s="48"/>
      <c r="P224" s="48"/>
      <c r="Q224" s="48"/>
    </row>
    <row r="225" spans="1:17" ht="18.75" customHeight="1">
      <c r="A225" s="52"/>
      <c r="B225" s="48"/>
      <c r="C225" s="53"/>
      <c r="D225" s="53"/>
      <c r="E225" s="53"/>
      <c r="F225" s="53"/>
      <c r="G225" s="47"/>
      <c r="H225" s="54"/>
      <c r="I225" s="47"/>
      <c r="J225" s="47"/>
      <c r="K225" s="48"/>
      <c r="L225" s="48"/>
      <c r="M225" s="48"/>
      <c r="N225" s="48"/>
      <c r="O225" s="48"/>
      <c r="P225" s="48"/>
      <c r="Q225" s="48"/>
    </row>
    <row r="226" spans="1:17" ht="18.75" customHeight="1">
      <c r="A226" s="52"/>
      <c r="B226" s="48"/>
      <c r="C226" s="53"/>
      <c r="D226" s="53"/>
      <c r="E226" s="53"/>
      <c r="F226" s="53"/>
      <c r="G226" s="47"/>
      <c r="H226" s="54"/>
      <c r="I226" s="47"/>
      <c r="J226" s="47"/>
      <c r="K226" s="48"/>
      <c r="L226" s="48"/>
      <c r="M226" s="48"/>
      <c r="N226" s="48"/>
      <c r="O226" s="48"/>
      <c r="P226" s="48"/>
      <c r="Q226" s="48"/>
    </row>
    <row r="227" spans="1:17" ht="18.75" customHeight="1">
      <c r="A227" s="52"/>
      <c r="B227" s="48"/>
      <c r="C227" s="53"/>
      <c r="D227" s="53"/>
      <c r="E227" s="53"/>
      <c r="F227" s="53"/>
      <c r="G227" s="47"/>
      <c r="H227" s="54"/>
      <c r="I227" s="47"/>
      <c r="J227" s="47"/>
      <c r="K227" s="48"/>
      <c r="L227" s="48"/>
      <c r="M227" s="48"/>
      <c r="N227" s="48"/>
      <c r="O227" s="48"/>
      <c r="P227" s="48"/>
      <c r="Q227" s="48"/>
    </row>
    <row r="228" spans="1:17" ht="18.75" customHeight="1">
      <c r="A228" s="52"/>
      <c r="B228" s="48"/>
      <c r="C228" s="53"/>
      <c r="D228" s="53"/>
      <c r="E228" s="53"/>
      <c r="F228" s="53"/>
      <c r="G228" s="47"/>
      <c r="H228" s="54"/>
      <c r="I228" s="47"/>
      <c r="J228" s="47"/>
      <c r="K228" s="48"/>
      <c r="L228" s="48"/>
      <c r="M228" s="48"/>
      <c r="N228" s="48"/>
      <c r="O228" s="48"/>
      <c r="P228" s="48"/>
      <c r="Q228" s="48"/>
    </row>
    <row r="229" spans="1:17" ht="18.75" customHeight="1">
      <c r="A229" s="52"/>
      <c r="B229" s="48"/>
      <c r="C229" s="53"/>
      <c r="D229" s="53"/>
      <c r="E229" s="53"/>
      <c r="F229" s="53"/>
      <c r="G229" s="47"/>
      <c r="H229" s="54"/>
      <c r="I229" s="47"/>
      <c r="J229" s="47"/>
      <c r="K229" s="48"/>
      <c r="L229" s="48"/>
      <c r="M229" s="48"/>
      <c r="N229" s="48"/>
      <c r="O229" s="48"/>
      <c r="P229" s="48"/>
      <c r="Q229" s="48"/>
    </row>
    <row r="230" spans="1:17" ht="18.75" customHeight="1">
      <c r="A230" s="52"/>
      <c r="B230" s="48"/>
      <c r="C230" s="53"/>
      <c r="D230" s="53"/>
      <c r="E230" s="53"/>
      <c r="F230" s="53"/>
      <c r="G230" s="47"/>
      <c r="H230" s="54"/>
      <c r="I230" s="47"/>
      <c r="J230" s="47"/>
      <c r="K230" s="48"/>
      <c r="L230" s="48"/>
      <c r="M230" s="48"/>
      <c r="N230" s="48"/>
      <c r="O230" s="48"/>
      <c r="P230" s="48"/>
      <c r="Q230" s="48"/>
    </row>
    <row r="231" spans="1:17" ht="18.75" customHeight="1">
      <c r="A231" s="52"/>
      <c r="B231" s="48"/>
      <c r="C231" s="53"/>
      <c r="D231" s="53"/>
      <c r="E231" s="53"/>
      <c r="F231" s="53"/>
      <c r="G231" s="47"/>
      <c r="H231" s="54"/>
      <c r="I231" s="47"/>
      <c r="J231" s="47"/>
      <c r="K231" s="48"/>
      <c r="L231" s="48"/>
      <c r="M231" s="48"/>
      <c r="N231" s="48"/>
      <c r="O231" s="48"/>
      <c r="P231" s="48"/>
      <c r="Q231" s="48"/>
    </row>
    <row r="232" spans="1:17" ht="18.75" customHeight="1">
      <c r="A232" s="52"/>
      <c r="B232" s="48"/>
      <c r="C232" s="53"/>
      <c r="D232" s="53"/>
      <c r="E232" s="53"/>
      <c r="F232" s="53"/>
      <c r="G232" s="47"/>
      <c r="H232" s="54"/>
      <c r="I232" s="47"/>
      <c r="J232" s="47"/>
      <c r="K232" s="48"/>
      <c r="L232" s="48"/>
      <c r="M232" s="48"/>
      <c r="N232" s="48"/>
      <c r="O232" s="48"/>
      <c r="P232" s="48"/>
      <c r="Q232" s="48"/>
    </row>
    <row r="233" spans="1:17" ht="18.75" customHeight="1">
      <c r="A233" s="52"/>
      <c r="B233" s="48"/>
      <c r="C233" s="53"/>
      <c r="D233" s="53"/>
      <c r="E233" s="53"/>
      <c r="F233" s="53"/>
      <c r="G233" s="47"/>
      <c r="H233" s="54"/>
      <c r="I233" s="47"/>
      <c r="J233" s="47"/>
      <c r="K233" s="48"/>
      <c r="L233" s="48"/>
      <c r="M233" s="48"/>
      <c r="N233" s="48"/>
      <c r="O233" s="48"/>
      <c r="P233" s="48"/>
      <c r="Q233" s="48"/>
    </row>
    <row r="234" spans="1:17" ht="18.75" customHeight="1">
      <c r="A234" s="52"/>
      <c r="B234" s="48"/>
      <c r="C234" s="53"/>
      <c r="D234" s="53"/>
      <c r="E234" s="53"/>
      <c r="F234" s="53"/>
      <c r="G234" s="47"/>
      <c r="H234" s="54"/>
      <c r="I234" s="47"/>
      <c r="J234" s="47"/>
      <c r="K234" s="48"/>
      <c r="L234" s="48"/>
      <c r="M234" s="48"/>
      <c r="N234" s="48"/>
      <c r="O234" s="48"/>
      <c r="P234" s="48"/>
      <c r="Q234" s="48"/>
    </row>
    <row r="235" spans="1:17" ht="18.75" customHeight="1">
      <c r="A235" s="52"/>
      <c r="B235" s="48"/>
      <c r="C235" s="53"/>
      <c r="D235" s="53"/>
      <c r="E235" s="53"/>
      <c r="F235" s="53"/>
      <c r="G235" s="47"/>
      <c r="H235" s="54"/>
      <c r="I235" s="47"/>
      <c r="J235" s="47"/>
      <c r="K235" s="48"/>
      <c r="L235" s="48"/>
      <c r="M235" s="48"/>
      <c r="N235" s="48"/>
      <c r="O235" s="48"/>
      <c r="P235" s="48"/>
      <c r="Q235" s="48"/>
    </row>
    <row r="236" spans="1:17" ht="18.75" customHeight="1">
      <c r="A236" s="52"/>
      <c r="B236" s="48"/>
      <c r="C236" s="53"/>
      <c r="D236" s="53"/>
      <c r="E236" s="53"/>
      <c r="F236" s="53"/>
      <c r="G236" s="47"/>
      <c r="H236" s="54"/>
      <c r="I236" s="47"/>
      <c r="J236" s="47"/>
      <c r="K236" s="48"/>
      <c r="L236" s="48"/>
      <c r="M236" s="48"/>
      <c r="N236" s="48"/>
      <c r="O236" s="48"/>
      <c r="P236" s="48"/>
      <c r="Q236" s="48"/>
    </row>
    <row r="237" spans="1:17" ht="18.75" customHeight="1">
      <c r="A237" s="52"/>
      <c r="B237" s="48"/>
      <c r="C237" s="53"/>
      <c r="D237" s="53"/>
      <c r="E237" s="53"/>
      <c r="F237" s="53"/>
      <c r="G237" s="47"/>
      <c r="H237" s="54"/>
      <c r="I237" s="47"/>
      <c r="J237" s="47"/>
      <c r="K237" s="48"/>
      <c r="L237" s="48"/>
      <c r="M237" s="48"/>
      <c r="N237" s="48"/>
      <c r="O237" s="48"/>
      <c r="P237" s="48"/>
      <c r="Q237" s="48"/>
    </row>
    <row r="238" spans="1:17" ht="18.75" customHeight="1">
      <c r="A238" s="52"/>
      <c r="B238" s="48"/>
      <c r="C238" s="53"/>
      <c r="D238" s="53"/>
      <c r="E238" s="53"/>
      <c r="F238" s="53"/>
      <c r="G238" s="47"/>
      <c r="H238" s="54"/>
      <c r="I238" s="47"/>
      <c r="J238" s="47"/>
      <c r="K238" s="48"/>
      <c r="L238" s="48"/>
      <c r="M238" s="48"/>
      <c r="N238" s="48"/>
      <c r="O238" s="48"/>
      <c r="P238" s="48"/>
      <c r="Q238" s="48"/>
    </row>
    <row r="239" spans="1:17" ht="18.75" customHeight="1">
      <c r="A239" s="52"/>
      <c r="B239" s="48"/>
      <c r="C239" s="53"/>
      <c r="D239" s="53"/>
      <c r="E239" s="53"/>
      <c r="F239" s="53"/>
      <c r="G239" s="47"/>
      <c r="H239" s="54"/>
      <c r="I239" s="47"/>
      <c r="J239" s="47"/>
      <c r="K239" s="48"/>
      <c r="L239" s="48"/>
      <c r="M239" s="48"/>
      <c r="N239" s="48"/>
      <c r="O239" s="48"/>
      <c r="P239" s="48"/>
      <c r="Q239" s="48"/>
    </row>
    <row r="240" spans="1:17" ht="18.75" customHeight="1">
      <c r="A240" s="52"/>
      <c r="B240" s="48"/>
      <c r="C240" s="53"/>
      <c r="D240" s="53"/>
      <c r="E240" s="53"/>
      <c r="F240" s="53"/>
      <c r="G240" s="47"/>
      <c r="H240" s="54"/>
      <c r="I240" s="47"/>
      <c r="J240" s="47"/>
      <c r="K240" s="48"/>
      <c r="L240" s="48"/>
      <c r="M240" s="48"/>
      <c r="N240" s="48"/>
      <c r="O240" s="48"/>
      <c r="P240" s="48"/>
      <c r="Q240" s="48"/>
    </row>
    <row r="241" spans="1:17" ht="18.75" customHeight="1">
      <c r="A241" s="52"/>
      <c r="B241" s="48"/>
      <c r="C241" s="53"/>
      <c r="D241" s="53"/>
      <c r="E241" s="53"/>
      <c r="F241" s="53"/>
      <c r="G241" s="47"/>
      <c r="H241" s="54"/>
      <c r="I241" s="47"/>
      <c r="J241" s="47"/>
      <c r="K241" s="48"/>
      <c r="L241" s="48"/>
      <c r="M241" s="48"/>
      <c r="N241" s="48"/>
      <c r="O241" s="48"/>
      <c r="P241" s="48"/>
      <c r="Q241" s="48"/>
    </row>
    <row r="242" spans="1:17" ht="18.75" customHeight="1">
      <c r="A242" s="52"/>
      <c r="B242" s="48"/>
      <c r="C242" s="53"/>
      <c r="D242" s="53"/>
      <c r="E242" s="53"/>
      <c r="F242" s="53"/>
      <c r="G242" s="47"/>
      <c r="H242" s="54"/>
      <c r="I242" s="47"/>
      <c r="J242" s="47"/>
      <c r="K242" s="48"/>
      <c r="L242" s="48"/>
      <c r="M242" s="48"/>
      <c r="N242" s="48"/>
      <c r="O242" s="48"/>
      <c r="P242" s="48"/>
      <c r="Q242" s="48"/>
    </row>
    <row r="243" spans="1:17" ht="18.75" customHeight="1">
      <c r="A243" s="52"/>
      <c r="B243" s="48"/>
      <c r="C243" s="53"/>
      <c r="D243" s="53"/>
      <c r="E243" s="53"/>
      <c r="F243" s="53"/>
      <c r="G243" s="47"/>
      <c r="H243" s="54"/>
      <c r="I243" s="47"/>
      <c r="J243" s="47"/>
      <c r="K243" s="48"/>
      <c r="L243" s="48"/>
      <c r="M243" s="48"/>
      <c r="N243" s="48"/>
      <c r="O243" s="48"/>
      <c r="P243" s="48"/>
      <c r="Q243" s="48"/>
    </row>
    <row r="244" spans="1:17" ht="18.75" customHeight="1">
      <c r="A244" s="52"/>
      <c r="B244" s="48"/>
      <c r="C244" s="53"/>
      <c r="D244" s="53"/>
      <c r="E244" s="53"/>
      <c r="F244" s="53"/>
      <c r="G244" s="47"/>
      <c r="H244" s="54"/>
      <c r="I244" s="47"/>
      <c r="J244" s="47"/>
      <c r="K244" s="48"/>
      <c r="L244" s="48"/>
      <c r="M244" s="48"/>
      <c r="N244" s="48"/>
      <c r="O244" s="48"/>
      <c r="P244" s="48"/>
      <c r="Q244" s="48"/>
    </row>
    <row r="245" spans="1:17" ht="18.75" customHeight="1">
      <c r="A245" s="52"/>
      <c r="B245" s="48"/>
      <c r="C245" s="53"/>
      <c r="D245" s="53"/>
      <c r="E245" s="53"/>
      <c r="F245" s="53"/>
      <c r="G245" s="47"/>
      <c r="H245" s="54"/>
      <c r="I245" s="47"/>
      <c r="J245" s="47"/>
      <c r="K245" s="48"/>
      <c r="L245" s="48"/>
      <c r="M245" s="48"/>
      <c r="N245" s="48"/>
      <c r="O245" s="48"/>
      <c r="P245" s="48"/>
      <c r="Q245" s="48"/>
    </row>
    <row r="246" spans="1:17" ht="18.75" customHeight="1">
      <c r="A246" s="52"/>
      <c r="B246" s="48"/>
      <c r="C246" s="53"/>
      <c r="D246" s="53"/>
      <c r="E246" s="53"/>
      <c r="F246" s="53"/>
      <c r="G246" s="47"/>
      <c r="H246" s="54"/>
      <c r="I246" s="47"/>
      <c r="J246" s="47"/>
      <c r="K246" s="48"/>
      <c r="L246" s="48"/>
      <c r="M246" s="48"/>
      <c r="N246" s="48"/>
      <c r="O246" s="48"/>
      <c r="P246" s="48"/>
      <c r="Q246" s="48"/>
    </row>
    <row r="247" spans="1:17" ht="18.75" customHeight="1">
      <c r="A247" s="52"/>
      <c r="B247" s="48"/>
      <c r="C247" s="53"/>
      <c r="D247" s="53"/>
      <c r="E247" s="53"/>
      <c r="F247" s="53"/>
      <c r="G247" s="47"/>
      <c r="H247" s="54"/>
      <c r="I247" s="47"/>
      <c r="J247" s="47"/>
      <c r="K247" s="48"/>
      <c r="L247" s="48"/>
      <c r="M247" s="48"/>
      <c r="N247" s="48"/>
      <c r="O247" s="48"/>
      <c r="P247" s="48"/>
      <c r="Q247" s="48"/>
    </row>
    <row r="248" spans="1:17" ht="18.75" customHeight="1">
      <c r="A248" s="52"/>
      <c r="B248" s="48"/>
      <c r="C248" s="53"/>
      <c r="D248" s="53"/>
      <c r="E248" s="53"/>
      <c r="F248" s="53"/>
      <c r="G248" s="47"/>
      <c r="H248" s="54"/>
      <c r="I248" s="47"/>
      <c r="J248" s="47"/>
      <c r="K248" s="48"/>
      <c r="L248" s="48"/>
      <c r="M248" s="48"/>
      <c r="N248" s="48"/>
      <c r="O248" s="48"/>
      <c r="P248" s="48"/>
      <c r="Q248" s="48"/>
    </row>
    <row r="249" spans="1:17" ht="18.75" customHeight="1">
      <c r="A249" s="52"/>
      <c r="B249" s="48"/>
      <c r="C249" s="53"/>
      <c r="D249" s="53"/>
      <c r="E249" s="53"/>
      <c r="F249" s="53"/>
      <c r="G249" s="47"/>
      <c r="H249" s="54"/>
      <c r="I249" s="47"/>
      <c r="J249" s="47"/>
      <c r="K249" s="48"/>
      <c r="L249" s="48"/>
      <c r="M249" s="48"/>
      <c r="N249" s="48"/>
      <c r="O249" s="48"/>
      <c r="P249" s="48"/>
      <c r="Q249" s="48"/>
    </row>
    <row r="250" spans="1:17" ht="18.75" customHeight="1">
      <c r="A250" s="52"/>
      <c r="B250" s="48"/>
      <c r="C250" s="53"/>
      <c r="D250" s="53"/>
      <c r="E250" s="53"/>
      <c r="F250" s="53"/>
      <c r="G250" s="47"/>
      <c r="H250" s="54"/>
      <c r="I250" s="47"/>
      <c r="J250" s="47"/>
      <c r="K250" s="48"/>
      <c r="L250" s="48"/>
      <c r="M250" s="48"/>
      <c r="N250" s="48"/>
      <c r="O250" s="48"/>
      <c r="P250" s="48"/>
      <c r="Q250" s="48"/>
    </row>
    <row r="251" spans="1:17" ht="18.75" customHeight="1">
      <c r="A251" s="52"/>
      <c r="B251" s="48"/>
      <c r="C251" s="53"/>
      <c r="D251" s="53"/>
      <c r="E251" s="53"/>
      <c r="F251" s="53"/>
      <c r="G251" s="47"/>
      <c r="H251" s="54"/>
      <c r="I251" s="47"/>
      <c r="J251" s="47"/>
      <c r="K251" s="48"/>
      <c r="L251" s="48"/>
      <c r="M251" s="48"/>
      <c r="N251" s="48"/>
      <c r="O251" s="48"/>
      <c r="P251" s="48"/>
      <c r="Q251" s="48"/>
    </row>
    <row r="252" spans="1:17" ht="18.75" customHeight="1">
      <c r="A252" s="52"/>
      <c r="B252" s="48"/>
      <c r="C252" s="53"/>
      <c r="D252" s="53"/>
      <c r="E252" s="53"/>
      <c r="F252" s="53"/>
      <c r="G252" s="47"/>
      <c r="H252" s="54"/>
      <c r="I252" s="47"/>
      <c r="J252" s="47"/>
      <c r="K252" s="48"/>
      <c r="L252" s="48"/>
      <c r="M252" s="48"/>
      <c r="N252" s="48"/>
      <c r="O252" s="48"/>
      <c r="P252" s="48"/>
      <c r="Q252" s="48"/>
    </row>
    <row r="253" spans="1:17" ht="18.75" customHeight="1">
      <c r="A253" s="52"/>
      <c r="B253" s="48"/>
      <c r="C253" s="53"/>
      <c r="D253" s="53"/>
      <c r="E253" s="53"/>
      <c r="F253" s="53"/>
      <c r="G253" s="47"/>
      <c r="H253" s="54"/>
      <c r="I253" s="47"/>
      <c r="J253" s="47"/>
      <c r="K253" s="48"/>
      <c r="L253" s="48"/>
      <c r="M253" s="48"/>
      <c r="N253" s="48"/>
      <c r="O253" s="48"/>
      <c r="P253" s="48"/>
      <c r="Q253" s="48"/>
    </row>
    <row r="254" spans="1:17" ht="18.75" customHeight="1">
      <c r="A254" s="52"/>
      <c r="B254" s="48"/>
      <c r="C254" s="53"/>
      <c r="D254" s="53"/>
      <c r="E254" s="53"/>
      <c r="F254" s="53"/>
      <c r="G254" s="47"/>
      <c r="H254" s="54"/>
      <c r="I254" s="47"/>
      <c r="J254" s="47"/>
      <c r="K254" s="48"/>
      <c r="L254" s="48"/>
      <c r="M254" s="48"/>
      <c r="N254" s="48"/>
      <c r="O254" s="48"/>
      <c r="P254" s="48"/>
      <c r="Q254" s="48"/>
    </row>
    <row r="255" spans="1:17" ht="18.75" customHeight="1">
      <c r="A255" s="52"/>
      <c r="B255" s="48"/>
      <c r="C255" s="53"/>
      <c r="D255" s="53"/>
      <c r="E255" s="53"/>
      <c r="F255" s="53"/>
      <c r="G255" s="47"/>
      <c r="H255" s="54"/>
      <c r="I255" s="47"/>
      <c r="J255" s="47"/>
      <c r="K255" s="48"/>
      <c r="L255" s="48"/>
      <c r="M255" s="48"/>
      <c r="N255" s="48"/>
      <c r="O255" s="48"/>
      <c r="P255" s="48"/>
      <c r="Q255" s="48"/>
    </row>
    <row r="256" spans="1:17" ht="18.75" customHeight="1">
      <c r="A256" s="52"/>
      <c r="B256" s="48"/>
      <c r="C256" s="53"/>
      <c r="D256" s="53"/>
      <c r="E256" s="53"/>
      <c r="F256" s="53"/>
      <c r="G256" s="47"/>
      <c r="H256" s="54"/>
      <c r="I256" s="47"/>
      <c r="J256" s="47"/>
      <c r="K256" s="48"/>
      <c r="L256" s="48"/>
      <c r="M256" s="48"/>
      <c r="N256" s="48"/>
      <c r="O256" s="48"/>
      <c r="P256" s="48"/>
      <c r="Q256" s="48"/>
    </row>
    <row r="257" spans="1:17" ht="18.75" customHeight="1">
      <c r="A257" s="52"/>
      <c r="B257" s="48"/>
      <c r="C257" s="53"/>
      <c r="D257" s="53"/>
      <c r="E257" s="53"/>
      <c r="F257" s="53"/>
      <c r="G257" s="47"/>
      <c r="H257" s="54"/>
      <c r="I257" s="47"/>
      <c r="J257" s="47"/>
      <c r="K257" s="48"/>
      <c r="L257" s="48"/>
      <c r="M257" s="48"/>
      <c r="N257" s="48"/>
      <c r="O257" s="48"/>
      <c r="P257" s="48"/>
      <c r="Q257" s="48"/>
    </row>
    <row r="258" spans="1:17" ht="18.75" customHeight="1">
      <c r="A258" s="52"/>
      <c r="B258" s="48"/>
      <c r="C258" s="53"/>
      <c r="D258" s="53"/>
      <c r="E258" s="53"/>
      <c r="F258" s="53"/>
      <c r="G258" s="47"/>
      <c r="H258" s="54"/>
      <c r="I258" s="47"/>
      <c r="J258" s="47"/>
      <c r="K258" s="48"/>
      <c r="L258" s="48"/>
      <c r="M258" s="48"/>
      <c r="N258" s="48"/>
      <c r="O258" s="48"/>
      <c r="P258" s="48"/>
      <c r="Q258" s="48"/>
    </row>
    <row r="259" spans="1:17" ht="18.75" customHeight="1">
      <c r="A259" s="52"/>
      <c r="B259" s="48"/>
      <c r="C259" s="53"/>
      <c r="D259" s="53"/>
      <c r="E259" s="53"/>
      <c r="F259" s="53"/>
      <c r="G259" s="47"/>
      <c r="H259" s="54"/>
      <c r="I259" s="47"/>
      <c r="J259" s="47"/>
      <c r="K259" s="48"/>
      <c r="L259" s="48"/>
      <c r="M259" s="48"/>
      <c r="N259" s="48"/>
      <c r="O259" s="48"/>
      <c r="P259" s="48"/>
      <c r="Q259" s="48"/>
    </row>
    <row r="260" spans="1:17" ht="18.75" customHeight="1">
      <c r="A260" s="52"/>
      <c r="B260" s="48"/>
      <c r="C260" s="53"/>
      <c r="D260" s="53"/>
      <c r="E260" s="53"/>
      <c r="F260" s="53"/>
      <c r="G260" s="47"/>
      <c r="H260" s="54"/>
      <c r="I260" s="47"/>
      <c r="J260" s="47"/>
      <c r="K260" s="48"/>
      <c r="L260" s="48"/>
      <c r="M260" s="48"/>
      <c r="N260" s="48"/>
      <c r="O260" s="48"/>
      <c r="P260" s="48"/>
      <c r="Q260" s="48"/>
    </row>
    <row r="261" spans="1:17" ht="18.75" customHeight="1">
      <c r="A261" s="52"/>
      <c r="B261" s="48"/>
      <c r="C261" s="53"/>
      <c r="D261" s="53"/>
      <c r="E261" s="53"/>
      <c r="F261" s="53"/>
      <c r="G261" s="47"/>
      <c r="H261" s="54"/>
      <c r="I261" s="47"/>
      <c r="J261" s="47"/>
      <c r="K261" s="48"/>
      <c r="L261" s="48"/>
      <c r="M261" s="48"/>
      <c r="N261" s="48"/>
      <c r="O261" s="48"/>
      <c r="P261" s="48"/>
      <c r="Q261" s="48"/>
    </row>
    <row r="262" spans="1:17" ht="18.75" customHeight="1">
      <c r="A262" s="52"/>
      <c r="B262" s="48"/>
      <c r="C262" s="53"/>
      <c r="D262" s="53"/>
      <c r="E262" s="53"/>
      <c r="F262" s="53"/>
      <c r="G262" s="47"/>
      <c r="H262" s="54"/>
      <c r="I262" s="47"/>
      <c r="J262" s="47"/>
      <c r="K262" s="48"/>
      <c r="L262" s="48"/>
      <c r="M262" s="48"/>
      <c r="N262" s="48"/>
      <c r="O262" s="48"/>
      <c r="P262" s="48"/>
      <c r="Q262" s="48"/>
    </row>
    <row r="263" spans="1:17" ht="18.75" customHeight="1">
      <c r="A263" s="52"/>
      <c r="B263" s="48"/>
      <c r="C263" s="53"/>
      <c r="D263" s="53"/>
      <c r="E263" s="53"/>
      <c r="F263" s="53"/>
      <c r="G263" s="47"/>
      <c r="H263" s="54"/>
      <c r="I263" s="47"/>
      <c r="J263" s="47"/>
      <c r="K263" s="48"/>
      <c r="L263" s="48"/>
      <c r="M263" s="48"/>
      <c r="N263" s="48"/>
      <c r="O263" s="48"/>
      <c r="P263" s="48"/>
      <c r="Q263" s="48"/>
    </row>
    <row r="264" spans="1:17" ht="18.75" customHeight="1">
      <c r="A264" s="52"/>
      <c r="B264" s="48"/>
      <c r="C264" s="53"/>
      <c r="D264" s="53"/>
      <c r="E264" s="53"/>
      <c r="F264" s="53"/>
      <c r="G264" s="47"/>
      <c r="H264" s="54"/>
      <c r="I264" s="47"/>
      <c r="J264" s="47"/>
      <c r="K264" s="48"/>
      <c r="L264" s="48"/>
      <c r="M264" s="48"/>
      <c r="N264" s="48"/>
      <c r="O264" s="48"/>
      <c r="P264" s="48"/>
      <c r="Q264" s="48"/>
    </row>
    <row r="265" spans="1:17" ht="18.75" customHeight="1">
      <c r="A265" s="52"/>
      <c r="B265" s="48"/>
      <c r="C265" s="53"/>
      <c r="D265" s="53"/>
      <c r="E265" s="53"/>
      <c r="F265" s="53"/>
      <c r="G265" s="47"/>
      <c r="H265" s="54"/>
      <c r="I265" s="47"/>
      <c r="J265" s="47"/>
      <c r="K265" s="48"/>
      <c r="L265" s="48"/>
      <c r="M265" s="48"/>
      <c r="N265" s="48"/>
      <c r="O265" s="48"/>
      <c r="P265" s="48"/>
      <c r="Q265" s="48"/>
    </row>
    <row r="266" spans="1:17" ht="18.75" customHeight="1">
      <c r="A266" s="52"/>
      <c r="B266" s="48"/>
      <c r="C266" s="53"/>
      <c r="D266" s="53"/>
      <c r="E266" s="53"/>
      <c r="F266" s="53"/>
      <c r="G266" s="47"/>
      <c r="H266" s="54"/>
      <c r="I266" s="47"/>
      <c r="J266" s="47"/>
      <c r="K266" s="48"/>
      <c r="L266" s="48"/>
      <c r="M266" s="48"/>
      <c r="N266" s="48"/>
      <c r="O266" s="48"/>
      <c r="P266" s="48"/>
      <c r="Q266" s="48"/>
    </row>
    <row r="267" spans="1:17" ht="18.75" customHeight="1">
      <c r="A267" s="52"/>
      <c r="B267" s="48"/>
      <c r="C267" s="53"/>
      <c r="D267" s="53"/>
      <c r="E267" s="53"/>
      <c r="F267" s="53"/>
      <c r="G267" s="47"/>
      <c r="H267" s="54"/>
      <c r="I267" s="47"/>
      <c r="J267" s="47"/>
      <c r="K267" s="48"/>
      <c r="L267" s="48"/>
      <c r="M267" s="48"/>
      <c r="N267" s="48"/>
      <c r="O267" s="48"/>
      <c r="P267" s="48"/>
      <c r="Q267" s="48"/>
    </row>
    <row r="268" spans="1:17" ht="18.75" customHeight="1">
      <c r="A268" s="52"/>
      <c r="B268" s="48"/>
      <c r="C268" s="53"/>
      <c r="D268" s="53"/>
      <c r="E268" s="53"/>
      <c r="F268" s="53"/>
      <c r="G268" s="47"/>
      <c r="H268" s="54"/>
      <c r="I268" s="47"/>
      <c r="J268" s="47"/>
      <c r="K268" s="48"/>
      <c r="L268" s="48"/>
      <c r="M268" s="48"/>
      <c r="N268" s="48"/>
      <c r="O268" s="48"/>
      <c r="P268" s="48"/>
      <c r="Q268" s="48"/>
    </row>
    <row r="269" spans="1:17" ht="18.75" customHeight="1">
      <c r="A269" s="52"/>
      <c r="B269" s="48"/>
      <c r="C269" s="53"/>
      <c r="D269" s="53"/>
      <c r="E269" s="53"/>
      <c r="F269" s="53"/>
      <c r="G269" s="47"/>
      <c r="H269" s="54"/>
      <c r="I269" s="47"/>
      <c r="J269" s="47"/>
      <c r="K269" s="48"/>
      <c r="L269" s="48"/>
      <c r="M269" s="48"/>
      <c r="N269" s="48"/>
      <c r="O269" s="48"/>
      <c r="P269" s="48"/>
      <c r="Q269" s="48"/>
    </row>
    <row r="270" spans="1:17" ht="18.75" customHeight="1">
      <c r="A270" s="52"/>
      <c r="B270" s="48"/>
      <c r="C270" s="53"/>
      <c r="D270" s="53"/>
      <c r="E270" s="53"/>
      <c r="F270" s="53"/>
      <c r="G270" s="47"/>
      <c r="H270" s="54"/>
      <c r="I270" s="47"/>
      <c r="J270" s="47"/>
      <c r="K270" s="48"/>
      <c r="L270" s="48"/>
      <c r="M270" s="48"/>
      <c r="N270" s="48"/>
      <c r="O270" s="48"/>
      <c r="P270" s="48"/>
      <c r="Q270" s="48"/>
    </row>
    <row r="271" spans="1:17" ht="18.75" customHeight="1">
      <c r="A271" s="52"/>
      <c r="B271" s="48"/>
      <c r="C271" s="53"/>
      <c r="D271" s="53"/>
      <c r="E271" s="53"/>
      <c r="F271" s="53"/>
      <c r="G271" s="47"/>
      <c r="H271" s="54"/>
      <c r="I271" s="47"/>
      <c r="J271" s="47"/>
      <c r="K271" s="48"/>
      <c r="L271" s="48"/>
      <c r="M271" s="48"/>
      <c r="N271" s="48"/>
      <c r="O271" s="48"/>
      <c r="P271" s="48"/>
      <c r="Q271" s="48"/>
    </row>
    <row r="272" spans="1:17" ht="18.75" customHeight="1">
      <c r="A272" s="52"/>
      <c r="B272" s="48"/>
      <c r="C272" s="53"/>
      <c r="D272" s="53"/>
      <c r="E272" s="53"/>
      <c r="F272" s="53"/>
      <c r="G272" s="47"/>
      <c r="H272" s="54"/>
      <c r="I272" s="47"/>
      <c r="J272" s="47"/>
      <c r="K272" s="48"/>
      <c r="L272" s="48"/>
      <c r="M272" s="48"/>
      <c r="N272" s="48"/>
      <c r="O272" s="48"/>
      <c r="P272" s="48"/>
      <c r="Q272" s="48"/>
    </row>
    <row r="273" spans="1:17" ht="18.75" customHeight="1">
      <c r="A273" s="52"/>
      <c r="B273" s="48"/>
      <c r="C273" s="53"/>
      <c r="D273" s="53"/>
      <c r="E273" s="53"/>
      <c r="F273" s="53"/>
      <c r="G273" s="47"/>
      <c r="H273" s="54"/>
      <c r="I273" s="47"/>
      <c r="J273" s="47"/>
      <c r="K273" s="48"/>
      <c r="L273" s="48"/>
      <c r="M273" s="48"/>
      <c r="N273" s="48"/>
      <c r="O273" s="48"/>
      <c r="P273" s="48"/>
      <c r="Q273" s="48"/>
    </row>
    <row r="274" spans="1:17" ht="18.75" customHeight="1">
      <c r="A274" s="52"/>
      <c r="B274" s="48"/>
      <c r="C274" s="53"/>
      <c r="D274" s="53"/>
      <c r="E274" s="53"/>
      <c r="F274" s="53"/>
      <c r="G274" s="47"/>
      <c r="H274" s="54"/>
      <c r="I274" s="47"/>
      <c r="J274" s="47"/>
      <c r="K274" s="48"/>
      <c r="L274" s="48"/>
      <c r="M274" s="48"/>
      <c r="N274" s="48"/>
      <c r="O274" s="48"/>
      <c r="P274" s="48"/>
      <c r="Q274" s="48"/>
    </row>
    <row r="275" spans="1:17" ht="18.75" customHeight="1">
      <c r="A275" s="52"/>
      <c r="B275" s="48"/>
      <c r="C275" s="53"/>
      <c r="D275" s="53"/>
      <c r="E275" s="53"/>
      <c r="F275" s="53"/>
      <c r="G275" s="47"/>
      <c r="H275" s="54"/>
      <c r="I275" s="47"/>
      <c r="J275" s="47"/>
      <c r="K275" s="48"/>
      <c r="L275" s="48"/>
      <c r="M275" s="48"/>
      <c r="N275" s="48"/>
      <c r="O275" s="48"/>
      <c r="P275" s="48"/>
      <c r="Q275" s="48"/>
    </row>
    <row r="276" spans="1:17" ht="18.75" customHeight="1">
      <c r="A276" s="52"/>
      <c r="B276" s="48"/>
      <c r="C276" s="53"/>
      <c r="D276" s="53"/>
      <c r="E276" s="53"/>
      <c r="F276" s="53"/>
      <c r="G276" s="47"/>
      <c r="H276" s="54"/>
      <c r="I276" s="47"/>
      <c r="J276" s="47"/>
      <c r="K276" s="48"/>
      <c r="L276" s="48"/>
      <c r="M276" s="48"/>
      <c r="N276" s="48"/>
      <c r="O276" s="48"/>
      <c r="P276" s="48"/>
      <c r="Q276" s="48"/>
    </row>
    <row r="277" spans="1:17" ht="18.75" customHeight="1">
      <c r="A277" s="52"/>
      <c r="B277" s="48"/>
      <c r="C277" s="53"/>
      <c r="D277" s="53"/>
      <c r="E277" s="53"/>
      <c r="F277" s="53"/>
      <c r="G277" s="47"/>
      <c r="H277" s="54"/>
      <c r="I277" s="47"/>
      <c r="J277" s="47"/>
      <c r="K277" s="48"/>
      <c r="L277" s="48"/>
      <c r="M277" s="48"/>
      <c r="N277" s="48"/>
      <c r="O277" s="48"/>
      <c r="P277" s="48"/>
      <c r="Q277" s="48"/>
    </row>
    <row r="278" spans="1:17" ht="18.75" customHeight="1">
      <c r="A278" s="52"/>
      <c r="B278" s="48"/>
      <c r="C278" s="53"/>
      <c r="D278" s="53"/>
      <c r="E278" s="53"/>
      <c r="F278" s="53"/>
      <c r="G278" s="47"/>
      <c r="H278" s="54"/>
      <c r="I278" s="47"/>
      <c r="J278" s="47"/>
      <c r="K278" s="48"/>
      <c r="L278" s="48"/>
      <c r="M278" s="48"/>
      <c r="N278" s="48"/>
      <c r="O278" s="48"/>
      <c r="P278" s="48"/>
      <c r="Q278" s="48"/>
    </row>
    <row r="279" spans="1:17" ht="18.75" customHeight="1">
      <c r="A279" s="52"/>
      <c r="B279" s="48"/>
      <c r="C279" s="53"/>
      <c r="D279" s="53"/>
      <c r="E279" s="53"/>
      <c r="F279" s="53"/>
      <c r="G279" s="47"/>
      <c r="H279" s="54"/>
      <c r="I279" s="47"/>
      <c r="J279" s="47"/>
      <c r="K279" s="48"/>
      <c r="L279" s="48"/>
      <c r="M279" s="48"/>
      <c r="N279" s="48"/>
      <c r="O279" s="48"/>
      <c r="P279" s="48"/>
      <c r="Q279" s="48"/>
    </row>
    <row r="280" spans="1:17" ht="18.75" customHeight="1">
      <c r="A280" s="52"/>
      <c r="B280" s="48"/>
      <c r="C280" s="53"/>
      <c r="D280" s="53"/>
      <c r="E280" s="53"/>
      <c r="F280" s="53"/>
      <c r="G280" s="47"/>
      <c r="H280" s="54"/>
      <c r="I280" s="47"/>
      <c r="J280" s="47"/>
      <c r="K280" s="48"/>
      <c r="L280" s="48"/>
      <c r="M280" s="48"/>
      <c r="N280" s="48"/>
      <c r="O280" s="48"/>
      <c r="P280" s="48"/>
      <c r="Q280" s="48"/>
    </row>
    <row r="281" spans="1:17" ht="18.75" customHeight="1">
      <c r="A281" s="52"/>
      <c r="B281" s="48"/>
      <c r="C281" s="53"/>
      <c r="D281" s="53"/>
      <c r="E281" s="53"/>
      <c r="F281" s="53"/>
      <c r="G281" s="47"/>
      <c r="H281" s="54"/>
      <c r="I281" s="47"/>
      <c r="J281" s="47"/>
      <c r="K281" s="48"/>
      <c r="L281" s="48"/>
      <c r="M281" s="48"/>
      <c r="N281" s="48"/>
      <c r="O281" s="48"/>
      <c r="P281" s="48"/>
      <c r="Q281" s="48"/>
    </row>
    <row r="282" spans="1:17" ht="18.75" customHeight="1">
      <c r="A282" s="52"/>
      <c r="B282" s="48"/>
      <c r="C282" s="53"/>
      <c r="D282" s="53"/>
      <c r="E282" s="53"/>
      <c r="F282" s="53"/>
      <c r="G282" s="47"/>
      <c r="H282" s="54"/>
      <c r="I282" s="47"/>
      <c r="J282" s="47"/>
      <c r="K282" s="48"/>
      <c r="L282" s="48"/>
      <c r="M282" s="48"/>
      <c r="N282" s="48"/>
      <c r="O282" s="48"/>
      <c r="P282" s="48"/>
      <c r="Q282" s="48"/>
    </row>
    <row r="283" spans="1:17" ht="18.75" customHeight="1">
      <c r="A283" s="52"/>
      <c r="B283" s="48"/>
      <c r="C283" s="53"/>
      <c r="D283" s="53"/>
      <c r="E283" s="53"/>
      <c r="F283" s="53"/>
      <c r="G283" s="47"/>
      <c r="H283" s="54"/>
      <c r="I283" s="47"/>
      <c r="J283" s="47"/>
      <c r="K283" s="48"/>
      <c r="L283" s="48"/>
      <c r="M283" s="48"/>
      <c r="N283" s="48"/>
      <c r="O283" s="48"/>
      <c r="P283" s="48"/>
      <c r="Q283" s="48"/>
    </row>
    <row r="284" spans="1:17" ht="18.75" customHeight="1">
      <c r="A284" s="52"/>
      <c r="B284" s="48"/>
      <c r="C284" s="53"/>
      <c r="D284" s="53"/>
      <c r="E284" s="53"/>
      <c r="F284" s="53"/>
      <c r="G284" s="47"/>
      <c r="H284" s="54"/>
      <c r="I284" s="47"/>
      <c r="J284" s="47"/>
      <c r="K284" s="48"/>
      <c r="L284" s="48"/>
      <c r="M284" s="48"/>
      <c r="N284" s="48"/>
      <c r="O284" s="48"/>
      <c r="P284" s="48"/>
      <c r="Q284" s="48"/>
    </row>
    <row r="285" spans="1:17" ht="18.75" customHeight="1">
      <c r="A285" s="52"/>
      <c r="B285" s="48"/>
      <c r="C285" s="53"/>
      <c r="D285" s="53"/>
      <c r="E285" s="53"/>
      <c r="F285" s="53"/>
      <c r="G285" s="47"/>
      <c r="H285" s="54"/>
      <c r="I285" s="47"/>
      <c r="J285" s="47"/>
      <c r="K285" s="48"/>
      <c r="L285" s="48"/>
      <c r="M285" s="48"/>
      <c r="N285" s="48"/>
      <c r="O285" s="48"/>
      <c r="P285" s="48"/>
      <c r="Q285" s="48"/>
    </row>
    <row r="286" spans="1:17" ht="18.75" customHeight="1">
      <c r="A286" s="52"/>
      <c r="B286" s="48"/>
      <c r="C286" s="53"/>
      <c r="D286" s="53"/>
      <c r="E286" s="53"/>
      <c r="F286" s="53"/>
      <c r="G286" s="47"/>
      <c r="H286" s="54"/>
      <c r="I286" s="47"/>
      <c r="J286" s="47"/>
      <c r="K286" s="48"/>
      <c r="L286" s="48"/>
      <c r="M286" s="48"/>
      <c r="N286" s="48"/>
      <c r="O286" s="48"/>
      <c r="P286" s="48"/>
      <c r="Q286" s="48"/>
    </row>
    <row r="287" spans="1:17" ht="18.75" customHeight="1">
      <c r="A287" s="52"/>
      <c r="B287" s="48"/>
      <c r="C287" s="53"/>
      <c r="D287" s="53"/>
      <c r="E287" s="53"/>
      <c r="F287" s="53"/>
      <c r="G287" s="47"/>
      <c r="H287" s="54"/>
      <c r="I287" s="47"/>
      <c r="J287" s="47"/>
      <c r="K287" s="48"/>
      <c r="L287" s="48"/>
      <c r="M287" s="48"/>
      <c r="N287" s="48"/>
      <c r="O287" s="48"/>
      <c r="P287" s="48"/>
      <c r="Q287" s="48"/>
    </row>
    <row r="288" spans="1:17" ht="18.75" customHeight="1">
      <c r="A288" s="52"/>
      <c r="B288" s="48"/>
      <c r="C288" s="53"/>
      <c r="D288" s="53"/>
      <c r="E288" s="53"/>
      <c r="F288" s="53"/>
      <c r="G288" s="47"/>
      <c r="H288" s="54"/>
      <c r="I288" s="47"/>
      <c r="J288" s="47"/>
      <c r="K288" s="48"/>
      <c r="L288" s="48"/>
      <c r="M288" s="48"/>
      <c r="N288" s="48"/>
      <c r="O288" s="48"/>
      <c r="P288" s="48"/>
      <c r="Q288" s="48"/>
    </row>
    <row r="289" spans="1:17" ht="18.75" customHeight="1">
      <c r="A289" s="52"/>
      <c r="B289" s="48"/>
      <c r="C289" s="53"/>
      <c r="D289" s="53"/>
      <c r="E289" s="53"/>
      <c r="F289" s="53"/>
      <c r="G289" s="47"/>
      <c r="H289" s="54"/>
      <c r="I289" s="47"/>
      <c r="J289" s="47"/>
      <c r="K289" s="48"/>
      <c r="L289" s="48"/>
      <c r="M289" s="48"/>
      <c r="N289" s="48"/>
      <c r="O289" s="48"/>
      <c r="P289" s="48"/>
      <c r="Q289" s="48"/>
    </row>
    <row r="290" spans="1:17" ht="18.75" customHeight="1">
      <c r="A290" s="52"/>
      <c r="B290" s="48"/>
      <c r="C290" s="53"/>
      <c r="D290" s="53"/>
      <c r="E290" s="53"/>
      <c r="F290" s="53"/>
      <c r="G290" s="47"/>
      <c r="H290" s="54"/>
      <c r="I290" s="47"/>
      <c r="J290" s="47"/>
      <c r="K290" s="48"/>
      <c r="L290" s="48"/>
      <c r="M290" s="48"/>
      <c r="N290" s="48"/>
      <c r="O290" s="48"/>
      <c r="P290" s="48"/>
      <c r="Q290" s="48"/>
    </row>
    <row r="291" spans="1:17" ht="18.75" customHeight="1">
      <c r="A291" s="52"/>
      <c r="B291" s="48"/>
      <c r="C291" s="53"/>
      <c r="D291" s="53"/>
      <c r="E291" s="53"/>
      <c r="F291" s="53"/>
      <c r="G291" s="47"/>
      <c r="H291" s="54"/>
      <c r="I291" s="47"/>
      <c r="J291" s="47"/>
      <c r="K291" s="48"/>
      <c r="L291" s="48"/>
      <c r="M291" s="48"/>
      <c r="N291" s="48"/>
      <c r="O291" s="48"/>
      <c r="P291" s="48"/>
      <c r="Q291" s="48"/>
    </row>
    <row r="292" spans="1:17" ht="18.75" customHeight="1">
      <c r="A292" s="52"/>
      <c r="B292" s="48"/>
      <c r="C292" s="53"/>
      <c r="D292" s="53"/>
      <c r="E292" s="53"/>
      <c r="F292" s="53"/>
      <c r="G292" s="47"/>
      <c r="H292" s="54"/>
      <c r="I292" s="47"/>
      <c r="J292" s="47"/>
      <c r="K292" s="48"/>
      <c r="L292" s="48"/>
      <c r="M292" s="48"/>
      <c r="N292" s="48"/>
      <c r="O292" s="48"/>
      <c r="P292" s="48"/>
      <c r="Q292" s="48"/>
    </row>
    <row r="293" spans="1:17" ht="18.75" customHeight="1">
      <c r="A293" s="52"/>
      <c r="B293" s="48"/>
      <c r="C293" s="53"/>
      <c r="D293" s="53"/>
      <c r="E293" s="53"/>
      <c r="F293" s="53"/>
      <c r="G293" s="47"/>
      <c r="H293" s="54"/>
      <c r="I293" s="47"/>
      <c r="J293" s="47"/>
      <c r="K293" s="48"/>
      <c r="L293" s="48"/>
      <c r="M293" s="48"/>
      <c r="N293" s="48"/>
      <c r="O293" s="48"/>
      <c r="P293" s="48"/>
      <c r="Q293" s="48"/>
    </row>
    <row r="294" spans="1:17" ht="18.75" customHeight="1">
      <c r="A294" s="52"/>
      <c r="B294" s="48"/>
      <c r="C294" s="53"/>
      <c r="D294" s="53"/>
      <c r="E294" s="53"/>
      <c r="F294" s="53"/>
      <c r="G294" s="47"/>
      <c r="H294" s="54"/>
      <c r="I294" s="47"/>
      <c r="J294" s="47"/>
      <c r="K294" s="48"/>
      <c r="L294" s="48"/>
      <c r="M294" s="48"/>
      <c r="N294" s="48"/>
      <c r="O294" s="48"/>
      <c r="P294" s="48"/>
      <c r="Q294" s="48"/>
    </row>
    <row r="295" spans="1:17" ht="18.75" customHeight="1">
      <c r="A295" s="52"/>
      <c r="B295" s="48"/>
      <c r="C295" s="53"/>
      <c r="D295" s="53"/>
      <c r="E295" s="53"/>
      <c r="F295" s="53"/>
      <c r="G295" s="47"/>
      <c r="H295" s="54"/>
      <c r="I295" s="47"/>
      <c r="J295" s="47"/>
      <c r="K295" s="48"/>
      <c r="L295" s="48"/>
      <c r="M295" s="48"/>
      <c r="N295" s="48"/>
      <c r="O295" s="48"/>
      <c r="P295" s="48"/>
      <c r="Q295" s="48"/>
    </row>
    <row r="296" spans="1:17" ht="18.75" customHeight="1">
      <c r="A296" s="52"/>
      <c r="B296" s="48"/>
      <c r="C296" s="53"/>
      <c r="D296" s="53"/>
      <c r="E296" s="53"/>
      <c r="F296" s="53"/>
      <c r="G296" s="47"/>
      <c r="H296" s="54"/>
      <c r="I296" s="47"/>
      <c r="J296" s="47"/>
      <c r="K296" s="48"/>
      <c r="L296" s="48"/>
      <c r="M296" s="48"/>
      <c r="N296" s="48"/>
      <c r="O296" s="48"/>
      <c r="P296" s="48"/>
      <c r="Q296" s="48"/>
    </row>
    <row r="297" spans="1:17" ht="18.75" customHeight="1">
      <c r="A297" s="52"/>
      <c r="B297" s="48"/>
      <c r="C297" s="53"/>
      <c r="D297" s="53"/>
      <c r="E297" s="53"/>
      <c r="F297" s="53"/>
      <c r="G297" s="47"/>
      <c r="H297" s="54"/>
      <c r="I297" s="47"/>
      <c r="J297" s="47"/>
      <c r="K297" s="48"/>
      <c r="L297" s="48"/>
      <c r="M297" s="48"/>
      <c r="N297" s="48"/>
      <c r="O297" s="48"/>
      <c r="P297" s="48"/>
      <c r="Q297" s="48"/>
    </row>
    <row r="298" spans="1:17" ht="18.75" customHeight="1">
      <c r="A298" s="52"/>
      <c r="B298" s="48"/>
      <c r="C298" s="53"/>
      <c r="D298" s="53"/>
      <c r="E298" s="53"/>
      <c r="F298" s="53"/>
      <c r="G298" s="47"/>
      <c r="H298" s="54"/>
      <c r="I298" s="47"/>
      <c r="J298" s="47"/>
      <c r="K298" s="48"/>
      <c r="L298" s="48"/>
      <c r="M298" s="48"/>
      <c r="N298" s="48"/>
      <c r="O298" s="48"/>
      <c r="P298" s="48"/>
      <c r="Q298" s="48"/>
    </row>
    <row r="299" spans="1:17" ht="18.75" customHeight="1">
      <c r="A299" s="52"/>
      <c r="B299" s="48"/>
      <c r="C299" s="53"/>
      <c r="D299" s="53"/>
      <c r="E299" s="53"/>
      <c r="F299" s="53"/>
      <c r="G299" s="47"/>
      <c r="H299" s="54"/>
      <c r="I299" s="47"/>
      <c r="J299" s="47"/>
      <c r="K299" s="48"/>
      <c r="L299" s="48"/>
      <c r="M299" s="48"/>
      <c r="N299" s="48"/>
      <c r="O299" s="48"/>
      <c r="P299" s="48"/>
      <c r="Q299" s="48"/>
    </row>
    <row r="300" spans="1:17" ht="18.75" customHeight="1">
      <c r="A300" s="52"/>
      <c r="B300" s="48"/>
      <c r="C300" s="53"/>
      <c r="D300" s="53"/>
      <c r="E300" s="53"/>
      <c r="F300" s="53"/>
      <c r="G300" s="47"/>
      <c r="H300" s="54"/>
      <c r="I300" s="47"/>
      <c r="J300" s="47"/>
      <c r="K300" s="48"/>
      <c r="L300" s="48"/>
      <c r="M300" s="48"/>
      <c r="N300" s="48"/>
      <c r="O300" s="48"/>
      <c r="P300" s="48"/>
      <c r="Q300" s="48"/>
    </row>
    <row r="301" spans="1:17" ht="18.75" customHeight="1">
      <c r="A301" s="52"/>
      <c r="B301" s="48"/>
      <c r="C301" s="53"/>
      <c r="D301" s="53"/>
      <c r="E301" s="53"/>
      <c r="F301" s="53"/>
      <c r="G301" s="47"/>
      <c r="H301" s="54"/>
      <c r="I301" s="47"/>
      <c r="J301" s="47"/>
      <c r="K301" s="48"/>
      <c r="L301" s="48"/>
      <c r="M301" s="48"/>
      <c r="N301" s="48"/>
      <c r="O301" s="48"/>
      <c r="P301" s="48"/>
      <c r="Q301" s="48"/>
    </row>
    <row r="302" spans="1:17" ht="18.75" customHeight="1">
      <c r="A302" s="52"/>
      <c r="B302" s="48"/>
      <c r="C302" s="53"/>
      <c r="D302" s="53"/>
      <c r="E302" s="53"/>
      <c r="F302" s="53"/>
      <c r="G302" s="47"/>
      <c r="H302" s="54"/>
      <c r="I302" s="47"/>
      <c r="J302" s="47"/>
      <c r="K302" s="48"/>
      <c r="L302" s="48"/>
      <c r="M302" s="48"/>
      <c r="N302" s="48"/>
      <c r="O302" s="48"/>
      <c r="P302" s="48"/>
      <c r="Q302" s="48"/>
    </row>
    <row r="303" spans="1:17" ht="18.75" customHeight="1">
      <c r="A303" s="52"/>
      <c r="B303" s="48"/>
      <c r="C303" s="53"/>
      <c r="D303" s="53"/>
      <c r="E303" s="53"/>
      <c r="F303" s="53"/>
      <c r="G303" s="47"/>
      <c r="H303" s="54"/>
      <c r="I303" s="47"/>
      <c r="J303" s="47"/>
      <c r="K303" s="48"/>
      <c r="L303" s="48"/>
      <c r="M303" s="48"/>
      <c r="N303" s="48"/>
      <c r="O303" s="48"/>
      <c r="P303" s="48"/>
      <c r="Q303" s="48"/>
    </row>
    <row r="304" spans="1:17" ht="18.75" customHeight="1">
      <c r="A304" s="52"/>
      <c r="B304" s="48"/>
      <c r="C304" s="53"/>
      <c r="D304" s="53"/>
      <c r="E304" s="53"/>
      <c r="F304" s="53"/>
      <c r="G304" s="47"/>
      <c r="H304" s="54"/>
      <c r="I304" s="47"/>
      <c r="J304" s="47"/>
      <c r="K304" s="48"/>
      <c r="L304" s="48"/>
      <c r="M304" s="48"/>
      <c r="N304" s="48"/>
      <c r="O304" s="48"/>
      <c r="P304" s="48"/>
      <c r="Q304" s="48"/>
    </row>
    <row r="305" spans="1:17" ht="18.75" customHeight="1">
      <c r="A305" s="52"/>
      <c r="B305" s="48"/>
      <c r="C305" s="53"/>
      <c r="D305" s="53"/>
      <c r="E305" s="53"/>
      <c r="F305" s="53"/>
      <c r="G305" s="47"/>
      <c r="H305" s="54"/>
      <c r="I305" s="47"/>
      <c r="J305" s="47"/>
      <c r="K305" s="48"/>
      <c r="L305" s="48"/>
      <c r="M305" s="48"/>
      <c r="N305" s="48"/>
      <c r="O305" s="48"/>
      <c r="P305" s="48"/>
      <c r="Q305" s="48"/>
    </row>
    <row r="306" spans="1:17" ht="18.75" customHeight="1">
      <c r="A306" s="52"/>
      <c r="B306" s="48"/>
      <c r="C306" s="53"/>
      <c r="D306" s="53"/>
      <c r="E306" s="53"/>
      <c r="F306" s="53"/>
      <c r="G306" s="47"/>
      <c r="H306" s="54"/>
      <c r="I306" s="47"/>
      <c r="J306" s="47"/>
      <c r="K306" s="48"/>
      <c r="L306" s="48"/>
      <c r="M306" s="48"/>
      <c r="N306" s="48"/>
      <c r="O306" s="48"/>
      <c r="P306" s="48"/>
      <c r="Q306" s="48"/>
    </row>
    <row r="307" spans="1:17" ht="18.75" customHeight="1">
      <c r="A307" s="52"/>
      <c r="B307" s="48"/>
      <c r="C307" s="53"/>
      <c r="D307" s="53"/>
      <c r="E307" s="53"/>
      <c r="F307" s="53"/>
      <c r="G307" s="47"/>
      <c r="H307" s="54"/>
      <c r="I307" s="47"/>
      <c r="J307" s="47"/>
      <c r="K307" s="48"/>
      <c r="L307" s="48"/>
      <c r="M307" s="48"/>
      <c r="N307" s="48"/>
      <c r="O307" s="48"/>
      <c r="P307" s="48"/>
      <c r="Q307" s="48"/>
    </row>
    <row r="308" spans="1:17" ht="18.75" customHeight="1">
      <c r="A308" s="52"/>
      <c r="B308" s="48"/>
      <c r="C308" s="53"/>
      <c r="D308" s="53"/>
      <c r="E308" s="53"/>
      <c r="F308" s="53"/>
      <c r="G308" s="47"/>
      <c r="H308" s="54"/>
      <c r="I308" s="47"/>
      <c r="J308" s="47"/>
      <c r="K308" s="48"/>
      <c r="L308" s="48"/>
      <c r="M308" s="48"/>
      <c r="N308" s="48"/>
      <c r="O308" s="48"/>
      <c r="P308" s="48"/>
      <c r="Q308" s="48"/>
    </row>
    <row r="309" spans="1:17" ht="18.75" customHeight="1">
      <c r="A309" s="52"/>
      <c r="B309" s="48"/>
      <c r="C309" s="53"/>
      <c r="D309" s="53"/>
      <c r="E309" s="53"/>
      <c r="F309" s="53"/>
      <c r="G309" s="47"/>
      <c r="H309" s="54"/>
      <c r="I309" s="47"/>
      <c r="J309" s="47"/>
      <c r="K309" s="48"/>
      <c r="L309" s="48"/>
      <c r="M309" s="48"/>
      <c r="N309" s="48"/>
      <c r="O309" s="48"/>
      <c r="P309" s="48"/>
      <c r="Q309" s="48"/>
    </row>
    <row r="310" spans="1:17" ht="18.75" customHeight="1">
      <c r="A310" s="52"/>
      <c r="B310" s="48"/>
      <c r="C310" s="53"/>
      <c r="D310" s="53"/>
      <c r="E310" s="53"/>
      <c r="F310" s="53"/>
      <c r="G310" s="47"/>
      <c r="H310" s="54"/>
      <c r="I310" s="47"/>
      <c r="J310" s="47"/>
      <c r="K310" s="48"/>
      <c r="L310" s="48"/>
      <c r="M310" s="48"/>
      <c r="N310" s="48"/>
      <c r="O310" s="48"/>
      <c r="P310" s="48"/>
      <c r="Q310" s="48"/>
    </row>
    <row r="311" spans="1:17" ht="18.75" customHeight="1">
      <c r="A311" s="52"/>
      <c r="B311" s="48"/>
      <c r="C311" s="53"/>
      <c r="D311" s="53"/>
      <c r="E311" s="53"/>
      <c r="F311" s="53"/>
      <c r="G311" s="47"/>
      <c r="H311" s="54"/>
      <c r="I311" s="47"/>
      <c r="J311" s="47"/>
      <c r="K311" s="48"/>
      <c r="L311" s="48"/>
      <c r="M311" s="48"/>
      <c r="N311" s="48"/>
      <c r="O311" s="48"/>
      <c r="P311" s="48"/>
      <c r="Q311" s="48"/>
    </row>
    <row r="312" spans="1:17" ht="18.75" customHeight="1">
      <c r="A312" s="52"/>
      <c r="B312" s="48"/>
      <c r="C312" s="53"/>
      <c r="D312" s="53"/>
      <c r="E312" s="53"/>
      <c r="F312" s="53"/>
      <c r="G312" s="47"/>
      <c r="H312" s="54"/>
      <c r="I312" s="47"/>
      <c r="J312" s="47"/>
      <c r="K312" s="48"/>
      <c r="L312" s="48"/>
      <c r="M312" s="48"/>
      <c r="N312" s="48"/>
      <c r="O312" s="48"/>
      <c r="P312" s="48"/>
      <c r="Q312" s="48"/>
    </row>
    <row r="313" spans="1:17" ht="18.75" customHeight="1">
      <c r="A313" s="52"/>
      <c r="B313" s="48"/>
      <c r="C313" s="53"/>
      <c r="D313" s="53"/>
      <c r="E313" s="53"/>
      <c r="F313" s="53"/>
      <c r="G313" s="47"/>
      <c r="H313" s="54"/>
      <c r="I313" s="47"/>
      <c r="J313" s="47"/>
      <c r="K313" s="48"/>
      <c r="L313" s="48"/>
      <c r="M313" s="48"/>
      <c r="N313" s="48"/>
      <c r="O313" s="48"/>
      <c r="P313" s="48"/>
      <c r="Q313" s="48"/>
    </row>
    <row r="314" spans="1:17" ht="18.75" customHeight="1">
      <c r="A314" s="52"/>
      <c r="B314" s="48"/>
      <c r="C314" s="53"/>
      <c r="D314" s="53"/>
      <c r="E314" s="53"/>
      <c r="F314" s="53"/>
      <c r="G314" s="47"/>
      <c r="H314" s="54"/>
      <c r="I314" s="47"/>
      <c r="J314" s="47"/>
      <c r="K314" s="48"/>
      <c r="L314" s="48"/>
      <c r="M314" s="48"/>
      <c r="N314" s="48"/>
      <c r="O314" s="48"/>
      <c r="P314" s="48"/>
      <c r="Q314" s="48"/>
    </row>
    <row r="315" spans="1:17" ht="18.75" customHeight="1">
      <c r="A315" s="52"/>
      <c r="B315" s="48"/>
      <c r="C315" s="53"/>
      <c r="D315" s="53"/>
      <c r="E315" s="53"/>
      <c r="F315" s="53"/>
      <c r="G315" s="47"/>
      <c r="H315" s="54"/>
      <c r="I315" s="47"/>
      <c r="J315" s="47"/>
      <c r="K315" s="48"/>
      <c r="L315" s="48"/>
      <c r="M315" s="48"/>
      <c r="N315" s="48"/>
      <c r="O315" s="48"/>
      <c r="P315" s="48"/>
      <c r="Q315" s="48"/>
    </row>
    <row r="316" spans="1:17" ht="18.75" customHeight="1">
      <c r="A316" s="52"/>
      <c r="B316" s="48"/>
      <c r="C316" s="53"/>
      <c r="D316" s="53"/>
      <c r="E316" s="53"/>
      <c r="F316" s="53"/>
      <c r="G316" s="47"/>
      <c r="H316" s="54"/>
      <c r="I316" s="47"/>
      <c r="J316" s="47"/>
      <c r="K316" s="48"/>
      <c r="L316" s="48"/>
      <c r="M316" s="48"/>
      <c r="N316" s="48"/>
      <c r="O316" s="48"/>
      <c r="P316" s="48"/>
      <c r="Q316" s="48"/>
    </row>
    <row r="317" spans="1:17" ht="18.75" customHeight="1">
      <c r="A317" s="52"/>
      <c r="B317" s="48"/>
      <c r="C317" s="53"/>
      <c r="D317" s="53"/>
      <c r="E317" s="53"/>
      <c r="F317" s="53"/>
      <c r="G317" s="47"/>
      <c r="H317" s="54"/>
      <c r="I317" s="47"/>
      <c r="J317" s="47"/>
      <c r="K317" s="48"/>
      <c r="L317" s="48"/>
      <c r="M317" s="48"/>
      <c r="N317" s="48"/>
      <c r="O317" s="48"/>
      <c r="P317" s="48"/>
      <c r="Q317" s="48"/>
    </row>
    <row r="318" spans="1:17" ht="18.75" customHeight="1">
      <c r="A318" s="52"/>
      <c r="B318" s="48"/>
      <c r="C318" s="53"/>
      <c r="D318" s="53"/>
      <c r="E318" s="53"/>
      <c r="F318" s="53"/>
      <c r="G318" s="47"/>
      <c r="H318" s="54"/>
      <c r="I318" s="47"/>
      <c r="J318" s="47"/>
      <c r="K318" s="48"/>
      <c r="L318" s="48"/>
      <c r="M318" s="48"/>
      <c r="N318" s="48"/>
      <c r="O318" s="48"/>
      <c r="P318" s="48"/>
      <c r="Q318" s="48"/>
    </row>
    <row r="319" spans="1:17" ht="18.75" customHeight="1">
      <c r="A319" s="52"/>
      <c r="B319" s="48"/>
      <c r="C319" s="53"/>
      <c r="D319" s="53"/>
      <c r="E319" s="53"/>
      <c r="F319" s="53"/>
      <c r="G319" s="47"/>
      <c r="H319" s="54"/>
      <c r="I319" s="47"/>
      <c r="J319" s="47"/>
      <c r="K319" s="48"/>
      <c r="L319" s="48"/>
      <c r="M319" s="48"/>
      <c r="N319" s="48"/>
      <c r="O319" s="48"/>
      <c r="P319" s="48"/>
      <c r="Q319" s="48"/>
    </row>
    <row r="320" spans="1:17" ht="18.75" customHeight="1">
      <c r="A320" s="52"/>
      <c r="B320" s="48"/>
      <c r="C320" s="53"/>
      <c r="D320" s="53"/>
      <c r="E320" s="53"/>
      <c r="F320" s="53"/>
      <c r="G320" s="47"/>
      <c r="H320" s="54"/>
      <c r="I320" s="47"/>
      <c r="J320" s="47"/>
      <c r="K320" s="48"/>
      <c r="L320" s="48"/>
      <c r="M320" s="48"/>
      <c r="N320" s="48"/>
      <c r="O320" s="48"/>
      <c r="P320" s="48"/>
      <c r="Q320" s="48"/>
    </row>
    <row r="321" spans="1:17" ht="18.75" customHeight="1">
      <c r="A321" s="52"/>
      <c r="B321" s="48"/>
      <c r="C321" s="53"/>
      <c r="D321" s="53"/>
      <c r="E321" s="53"/>
      <c r="F321" s="53"/>
      <c r="G321" s="47"/>
      <c r="H321" s="54"/>
      <c r="I321" s="47"/>
      <c r="J321" s="47"/>
      <c r="K321" s="48"/>
      <c r="L321" s="48"/>
      <c r="M321" s="48"/>
      <c r="N321" s="48"/>
      <c r="O321" s="48"/>
      <c r="P321" s="48"/>
      <c r="Q321" s="48"/>
    </row>
    <row r="322" spans="1:17" ht="18.75" customHeight="1">
      <c r="A322" s="52"/>
      <c r="B322" s="48"/>
      <c r="C322" s="53"/>
      <c r="D322" s="53"/>
      <c r="E322" s="53"/>
      <c r="F322" s="53"/>
      <c r="G322" s="47"/>
      <c r="H322" s="54"/>
      <c r="I322" s="47"/>
      <c r="J322" s="47"/>
      <c r="K322" s="48"/>
      <c r="L322" s="48"/>
      <c r="M322" s="48"/>
      <c r="N322" s="48"/>
      <c r="O322" s="48"/>
      <c r="P322" s="48"/>
      <c r="Q322" s="48"/>
    </row>
    <row r="323" spans="1:17" ht="18.75" customHeight="1">
      <c r="A323" s="52"/>
      <c r="B323" s="48"/>
      <c r="C323" s="53"/>
      <c r="D323" s="53"/>
      <c r="E323" s="53"/>
      <c r="F323" s="53"/>
      <c r="G323" s="47"/>
      <c r="H323" s="54"/>
      <c r="I323" s="47"/>
      <c r="J323" s="47"/>
      <c r="K323" s="48"/>
      <c r="L323" s="48"/>
      <c r="M323" s="48"/>
      <c r="N323" s="48"/>
      <c r="O323" s="48"/>
      <c r="P323" s="48"/>
      <c r="Q323" s="48"/>
    </row>
    <row r="324" spans="1:17" ht="18.75" customHeight="1">
      <c r="A324" s="52"/>
      <c r="B324" s="48"/>
      <c r="C324" s="53"/>
      <c r="D324" s="53"/>
      <c r="E324" s="53"/>
      <c r="F324" s="53"/>
      <c r="G324" s="47"/>
      <c r="H324" s="54"/>
      <c r="I324" s="47"/>
      <c r="J324" s="47"/>
      <c r="K324" s="48"/>
      <c r="L324" s="48"/>
      <c r="M324" s="48"/>
      <c r="N324" s="48"/>
      <c r="O324" s="48"/>
      <c r="P324" s="48"/>
      <c r="Q324" s="48"/>
    </row>
    <row r="325" spans="1:17" ht="18.75" customHeight="1">
      <c r="A325" s="52"/>
      <c r="B325" s="48"/>
      <c r="C325" s="53"/>
      <c r="D325" s="53"/>
      <c r="E325" s="53"/>
      <c r="F325" s="53"/>
      <c r="G325" s="47"/>
      <c r="H325" s="54"/>
      <c r="I325" s="47"/>
      <c r="J325" s="47"/>
      <c r="K325" s="48"/>
      <c r="L325" s="48"/>
      <c r="M325" s="48"/>
      <c r="N325" s="48"/>
      <c r="O325" s="48"/>
      <c r="P325" s="48"/>
      <c r="Q325" s="48"/>
    </row>
    <row r="326" spans="1:17" ht="18.75" customHeight="1">
      <c r="A326" s="52"/>
      <c r="B326" s="48"/>
      <c r="C326" s="53"/>
      <c r="D326" s="53"/>
      <c r="E326" s="53"/>
      <c r="F326" s="53"/>
      <c r="G326" s="47"/>
      <c r="H326" s="54"/>
      <c r="I326" s="47"/>
      <c r="J326" s="47"/>
      <c r="K326" s="48"/>
      <c r="L326" s="48"/>
      <c r="M326" s="48"/>
      <c r="N326" s="48"/>
      <c r="O326" s="48"/>
      <c r="P326" s="48"/>
      <c r="Q326" s="48"/>
    </row>
    <row r="327" spans="1:17" ht="18.75" customHeight="1">
      <c r="A327" s="52"/>
      <c r="B327" s="48"/>
      <c r="C327" s="53"/>
      <c r="D327" s="53"/>
      <c r="E327" s="53"/>
      <c r="F327" s="53"/>
      <c r="G327" s="47"/>
      <c r="H327" s="54"/>
      <c r="I327" s="47"/>
      <c r="J327" s="47"/>
      <c r="K327" s="48"/>
      <c r="L327" s="48"/>
      <c r="M327" s="48"/>
      <c r="N327" s="48"/>
      <c r="O327" s="48"/>
      <c r="P327" s="48"/>
      <c r="Q327" s="48"/>
    </row>
    <row r="328" spans="1:17" ht="18.75" customHeight="1">
      <c r="A328" s="52"/>
      <c r="B328" s="48"/>
      <c r="C328" s="53"/>
      <c r="D328" s="53"/>
      <c r="E328" s="53"/>
      <c r="F328" s="53"/>
      <c r="G328" s="47"/>
      <c r="H328" s="54"/>
      <c r="I328" s="47"/>
      <c r="J328" s="47"/>
      <c r="K328" s="48"/>
      <c r="L328" s="48"/>
      <c r="M328" s="48"/>
      <c r="N328" s="48"/>
      <c r="O328" s="48"/>
      <c r="P328" s="48"/>
      <c r="Q328" s="48"/>
    </row>
    <row r="329" spans="1:17" ht="18.75" customHeight="1">
      <c r="A329" s="52"/>
      <c r="B329" s="48"/>
      <c r="C329" s="53"/>
      <c r="D329" s="53"/>
      <c r="E329" s="53"/>
      <c r="F329" s="53"/>
      <c r="G329" s="47"/>
      <c r="H329" s="54"/>
      <c r="I329" s="47"/>
      <c r="J329" s="47"/>
      <c r="K329" s="48"/>
      <c r="L329" s="48"/>
      <c r="M329" s="48"/>
      <c r="N329" s="48"/>
      <c r="O329" s="48"/>
      <c r="P329" s="48"/>
      <c r="Q329" s="48"/>
    </row>
    <row r="330" spans="1:17" ht="18.75" customHeight="1">
      <c r="A330" s="52"/>
      <c r="B330" s="48"/>
      <c r="C330" s="53"/>
      <c r="D330" s="53"/>
      <c r="E330" s="53"/>
      <c r="F330" s="53"/>
      <c r="G330" s="47"/>
      <c r="H330" s="54"/>
      <c r="I330" s="47"/>
      <c r="J330" s="47"/>
      <c r="K330" s="48"/>
      <c r="L330" s="48"/>
      <c r="M330" s="48"/>
      <c r="N330" s="48"/>
      <c r="O330" s="48"/>
      <c r="P330" s="48"/>
      <c r="Q330" s="48"/>
    </row>
    <row r="331" spans="1:17" ht="18.75" customHeight="1">
      <c r="A331" s="52"/>
      <c r="B331" s="48"/>
      <c r="C331" s="53"/>
      <c r="D331" s="53"/>
      <c r="E331" s="53"/>
      <c r="F331" s="53"/>
      <c r="G331" s="47"/>
      <c r="H331" s="54"/>
      <c r="I331" s="47"/>
      <c r="J331" s="47"/>
      <c r="K331" s="48"/>
      <c r="L331" s="48"/>
      <c r="M331" s="48"/>
      <c r="N331" s="48"/>
      <c r="O331" s="48"/>
      <c r="P331" s="48"/>
      <c r="Q331" s="48"/>
    </row>
    <row r="332" spans="1:17" ht="18.75" customHeight="1">
      <c r="A332" s="52"/>
      <c r="B332" s="48"/>
      <c r="C332" s="53"/>
      <c r="D332" s="53"/>
      <c r="E332" s="53"/>
      <c r="F332" s="53"/>
      <c r="G332" s="47"/>
      <c r="H332" s="54"/>
      <c r="I332" s="47"/>
      <c r="J332" s="47"/>
      <c r="K332" s="48"/>
      <c r="L332" s="48"/>
      <c r="M332" s="48"/>
      <c r="N332" s="48"/>
      <c r="O332" s="48"/>
      <c r="P332" s="48"/>
      <c r="Q332" s="48"/>
    </row>
    <row r="333" spans="1:17" ht="18.75" customHeight="1">
      <c r="A333" s="52"/>
      <c r="B333" s="48"/>
      <c r="C333" s="53"/>
      <c r="D333" s="53"/>
      <c r="E333" s="53"/>
      <c r="F333" s="53"/>
      <c r="G333" s="47"/>
      <c r="H333" s="54"/>
      <c r="I333" s="47"/>
      <c r="J333" s="47"/>
      <c r="K333" s="48"/>
      <c r="L333" s="48"/>
      <c r="M333" s="48"/>
      <c r="N333" s="48"/>
      <c r="O333" s="48"/>
      <c r="P333" s="48"/>
      <c r="Q333" s="48"/>
    </row>
    <row r="334" spans="1:17" ht="18.75" customHeight="1">
      <c r="A334" s="52"/>
      <c r="B334" s="48"/>
      <c r="C334" s="53"/>
      <c r="D334" s="53"/>
      <c r="E334" s="53"/>
      <c r="F334" s="53"/>
      <c r="G334" s="47"/>
      <c r="H334" s="54"/>
      <c r="I334" s="47"/>
      <c r="J334" s="47"/>
      <c r="K334" s="48"/>
      <c r="L334" s="48"/>
      <c r="M334" s="48"/>
      <c r="N334" s="48"/>
      <c r="O334" s="48"/>
      <c r="P334" s="48"/>
      <c r="Q334" s="48"/>
    </row>
    <row r="335" spans="1:17" ht="18.75" customHeight="1">
      <c r="A335" s="52"/>
      <c r="B335" s="48"/>
      <c r="C335" s="53"/>
      <c r="D335" s="53"/>
      <c r="E335" s="53"/>
      <c r="F335" s="53"/>
      <c r="G335" s="47"/>
      <c r="H335" s="54"/>
      <c r="I335" s="47"/>
      <c r="J335" s="47"/>
      <c r="K335" s="48"/>
      <c r="L335" s="48"/>
      <c r="M335" s="48"/>
      <c r="N335" s="48"/>
      <c r="O335" s="48"/>
      <c r="P335" s="48"/>
      <c r="Q335" s="48"/>
    </row>
    <row r="336" spans="1:17" ht="18.75" customHeight="1">
      <c r="A336" s="52"/>
      <c r="B336" s="48"/>
      <c r="C336" s="53"/>
      <c r="D336" s="53"/>
      <c r="E336" s="53"/>
      <c r="F336" s="53"/>
      <c r="G336" s="47"/>
      <c r="H336" s="54"/>
      <c r="I336" s="47"/>
      <c r="J336" s="47"/>
      <c r="K336" s="48"/>
      <c r="L336" s="48"/>
      <c r="M336" s="48"/>
      <c r="N336" s="48"/>
      <c r="O336" s="48"/>
      <c r="P336" s="48"/>
      <c r="Q336" s="48"/>
    </row>
    <row r="337" spans="1:17" ht="18.75" customHeight="1">
      <c r="A337" s="52"/>
      <c r="B337" s="48"/>
      <c r="C337" s="53"/>
      <c r="D337" s="53"/>
      <c r="E337" s="53"/>
      <c r="F337" s="53"/>
      <c r="G337" s="47"/>
      <c r="H337" s="54"/>
      <c r="I337" s="47"/>
      <c r="J337" s="47"/>
      <c r="K337" s="48"/>
      <c r="L337" s="48"/>
      <c r="M337" s="48"/>
      <c r="N337" s="48"/>
      <c r="O337" s="48"/>
      <c r="P337" s="48"/>
      <c r="Q337" s="48"/>
    </row>
    <row r="338" spans="1:17" ht="18.75" customHeight="1">
      <c r="A338" s="52"/>
      <c r="B338" s="48"/>
      <c r="C338" s="53"/>
      <c r="D338" s="53"/>
      <c r="E338" s="53"/>
      <c r="F338" s="53"/>
      <c r="G338" s="47"/>
      <c r="H338" s="54"/>
      <c r="I338" s="47"/>
      <c r="J338" s="47"/>
      <c r="K338" s="48"/>
      <c r="L338" s="48"/>
      <c r="M338" s="48"/>
      <c r="N338" s="48"/>
      <c r="O338" s="48"/>
      <c r="P338" s="48"/>
      <c r="Q338" s="48"/>
    </row>
    <row r="339" spans="1:17" ht="18.75" customHeight="1">
      <c r="A339" s="52"/>
      <c r="B339" s="48"/>
      <c r="C339" s="53"/>
      <c r="D339" s="53"/>
      <c r="E339" s="53"/>
      <c r="F339" s="53"/>
      <c r="G339" s="47"/>
      <c r="H339" s="54"/>
      <c r="I339" s="47"/>
      <c r="J339" s="47"/>
      <c r="K339" s="48"/>
      <c r="L339" s="48"/>
      <c r="M339" s="48"/>
      <c r="N339" s="48"/>
      <c r="O339" s="48"/>
      <c r="P339" s="48"/>
      <c r="Q339" s="48"/>
    </row>
    <row r="340" spans="1:17" ht="18.75" customHeight="1">
      <c r="A340" s="52"/>
      <c r="B340" s="48"/>
      <c r="C340" s="53"/>
      <c r="D340" s="53"/>
      <c r="E340" s="53"/>
      <c r="F340" s="53"/>
      <c r="G340" s="47"/>
      <c r="H340" s="54"/>
      <c r="I340" s="47"/>
      <c r="J340" s="47"/>
      <c r="K340" s="48"/>
      <c r="L340" s="48"/>
      <c r="M340" s="48"/>
      <c r="N340" s="48"/>
      <c r="O340" s="48"/>
      <c r="P340" s="48"/>
      <c r="Q340" s="48"/>
    </row>
    <row r="341" spans="1:17" ht="18.75" customHeight="1">
      <c r="A341" s="52"/>
      <c r="B341" s="48"/>
      <c r="C341" s="53"/>
      <c r="D341" s="53"/>
      <c r="E341" s="53"/>
      <c r="F341" s="53"/>
      <c r="G341" s="47"/>
      <c r="H341" s="54"/>
      <c r="I341" s="47"/>
      <c r="J341" s="47"/>
      <c r="K341" s="48"/>
      <c r="L341" s="48"/>
      <c r="M341" s="48"/>
      <c r="N341" s="48"/>
      <c r="O341" s="48"/>
      <c r="P341" s="48"/>
      <c r="Q341" s="48"/>
    </row>
    <row r="342" spans="1:17" ht="18.75" customHeight="1">
      <c r="A342" s="52"/>
      <c r="B342" s="48"/>
      <c r="C342" s="53"/>
      <c r="D342" s="53"/>
      <c r="E342" s="53"/>
      <c r="F342" s="53"/>
      <c r="G342" s="47"/>
      <c r="H342" s="54"/>
      <c r="I342" s="47"/>
      <c r="J342" s="47"/>
      <c r="K342" s="48"/>
      <c r="L342" s="48"/>
      <c r="M342" s="48"/>
      <c r="N342" s="48"/>
      <c r="O342" s="48"/>
      <c r="P342" s="48"/>
      <c r="Q342" s="48"/>
    </row>
    <row r="343" spans="1:17" ht="18.75" customHeight="1">
      <c r="A343" s="52"/>
      <c r="B343" s="48"/>
      <c r="C343" s="53"/>
      <c r="D343" s="53"/>
      <c r="E343" s="53"/>
      <c r="F343" s="53"/>
      <c r="G343" s="47"/>
      <c r="H343" s="54"/>
      <c r="I343" s="47"/>
      <c r="J343" s="47"/>
      <c r="K343" s="48"/>
      <c r="L343" s="48"/>
      <c r="M343" s="48"/>
      <c r="N343" s="48"/>
      <c r="O343" s="48"/>
      <c r="P343" s="48"/>
      <c r="Q343" s="48"/>
    </row>
    <row r="344" spans="1:17" ht="18.75" customHeight="1">
      <c r="A344" s="52"/>
      <c r="B344" s="48"/>
      <c r="C344" s="53"/>
      <c r="D344" s="53"/>
      <c r="E344" s="53"/>
      <c r="F344" s="53"/>
      <c r="G344" s="47"/>
      <c r="H344" s="54"/>
      <c r="I344" s="47"/>
      <c r="J344" s="47"/>
      <c r="K344" s="48"/>
      <c r="L344" s="48"/>
      <c r="M344" s="48"/>
      <c r="N344" s="48"/>
      <c r="O344" s="48"/>
      <c r="P344" s="48"/>
      <c r="Q344" s="48"/>
    </row>
    <row r="345" spans="1:17" ht="18.75" customHeight="1">
      <c r="A345" s="52"/>
      <c r="B345" s="48"/>
      <c r="C345" s="53"/>
      <c r="D345" s="53"/>
      <c r="E345" s="53"/>
      <c r="F345" s="53"/>
      <c r="G345" s="47"/>
      <c r="H345" s="54"/>
      <c r="I345" s="47"/>
      <c r="J345" s="47"/>
      <c r="K345" s="48"/>
      <c r="L345" s="48"/>
      <c r="M345" s="48"/>
      <c r="N345" s="48"/>
      <c r="O345" s="48"/>
      <c r="P345" s="48"/>
      <c r="Q345" s="48"/>
    </row>
    <row r="346" spans="1:17" ht="18.75" customHeight="1">
      <c r="A346" s="52"/>
      <c r="B346" s="48"/>
      <c r="C346" s="53"/>
      <c r="D346" s="53"/>
      <c r="E346" s="53"/>
      <c r="F346" s="53"/>
      <c r="G346" s="47"/>
      <c r="H346" s="54"/>
      <c r="I346" s="47"/>
      <c r="J346" s="47"/>
      <c r="K346" s="48"/>
      <c r="L346" s="48"/>
      <c r="M346" s="48"/>
      <c r="N346" s="48"/>
      <c r="O346" s="48"/>
      <c r="P346" s="48"/>
      <c r="Q346" s="48"/>
    </row>
    <row r="347" spans="1:17" ht="18.75" customHeight="1">
      <c r="A347" s="52"/>
      <c r="B347" s="48"/>
      <c r="C347" s="53"/>
      <c r="D347" s="53"/>
      <c r="E347" s="53"/>
      <c r="F347" s="53"/>
      <c r="G347" s="47"/>
      <c r="H347" s="54"/>
      <c r="I347" s="47"/>
      <c r="J347" s="47"/>
      <c r="K347" s="48"/>
      <c r="L347" s="48"/>
      <c r="M347" s="48"/>
      <c r="N347" s="48"/>
      <c r="O347" s="48"/>
      <c r="P347" s="48"/>
      <c r="Q347" s="48"/>
    </row>
    <row r="348" spans="1:17" ht="18.75" customHeight="1">
      <c r="A348" s="52"/>
      <c r="B348" s="48"/>
      <c r="C348" s="53"/>
      <c r="D348" s="53"/>
      <c r="E348" s="53"/>
      <c r="F348" s="53"/>
      <c r="G348" s="47"/>
      <c r="H348" s="54"/>
      <c r="I348" s="47"/>
      <c r="J348" s="47"/>
      <c r="K348" s="48"/>
      <c r="L348" s="48"/>
      <c r="M348" s="48"/>
      <c r="N348" s="48"/>
      <c r="O348" s="48"/>
      <c r="P348" s="48"/>
      <c r="Q348" s="48"/>
    </row>
    <row r="349" spans="1:17" ht="18.75" customHeight="1">
      <c r="A349" s="52"/>
      <c r="B349" s="48"/>
      <c r="C349" s="53"/>
      <c r="D349" s="53"/>
      <c r="E349" s="53"/>
      <c r="F349" s="53"/>
      <c r="G349" s="47"/>
      <c r="H349" s="54"/>
      <c r="I349" s="47"/>
      <c r="J349" s="47"/>
      <c r="K349" s="48"/>
      <c r="L349" s="48"/>
      <c r="M349" s="48"/>
      <c r="N349" s="48"/>
      <c r="O349" s="48"/>
      <c r="P349" s="48"/>
      <c r="Q349" s="48"/>
    </row>
    <row r="350" spans="1:17" ht="18.75" customHeight="1">
      <c r="A350" s="52"/>
      <c r="B350" s="48"/>
      <c r="C350" s="53"/>
      <c r="D350" s="53"/>
      <c r="E350" s="53"/>
      <c r="F350" s="53"/>
      <c r="G350" s="47"/>
      <c r="H350" s="54"/>
      <c r="I350" s="47"/>
      <c r="J350" s="47"/>
      <c r="K350" s="48"/>
      <c r="L350" s="48"/>
      <c r="M350" s="48"/>
      <c r="N350" s="48"/>
      <c r="O350" s="48"/>
      <c r="P350" s="48"/>
      <c r="Q350" s="48"/>
    </row>
    <row r="351" spans="1:17" ht="18.75" customHeight="1">
      <c r="A351" s="52"/>
      <c r="B351" s="48"/>
      <c r="C351" s="53"/>
      <c r="D351" s="53"/>
      <c r="E351" s="53"/>
      <c r="F351" s="53"/>
      <c r="G351" s="47"/>
      <c r="H351" s="54"/>
      <c r="I351" s="47"/>
      <c r="J351" s="47"/>
      <c r="K351" s="48"/>
      <c r="L351" s="48"/>
      <c r="M351" s="48"/>
      <c r="N351" s="48"/>
      <c r="O351" s="48"/>
      <c r="P351" s="48"/>
      <c r="Q351" s="48"/>
    </row>
    <row r="352" spans="1:17" ht="18.75" customHeight="1">
      <c r="A352" s="52"/>
      <c r="B352" s="48"/>
      <c r="C352" s="53"/>
      <c r="D352" s="53"/>
      <c r="E352" s="53"/>
      <c r="F352" s="53"/>
      <c r="G352" s="47"/>
      <c r="H352" s="54"/>
      <c r="I352" s="47"/>
      <c r="J352" s="47"/>
      <c r="K352" s="48"/>
      <c r="L352" s="48"/>
      <c r="M352" s="48"/>
      <c r="N352" s="48"/>
      <c r="O352" s="48"/>
      <c r="P352" s="48"/>
      <c r="Q352" s="48"/>
    </row>
    <row r="353" spans="1:17" ht="18.75" customHeight="1">
      <c r="A353" s="52"/>
      <c r="B353" s="48"/>
      <c r="C353" s="53"/>
      <c r="D353" s="53"/>
      <c r="E353" s="53"/>
      <c r="F353" s="53"/>
      <c r="G353" s="47"/>
      <c r="H353" s="54"/>
      <c r="I353" s="47"/>
      <c r="J353" s="47"/>
      <c r="K353" s="48"/>
      <c r="L353" s="48"/>
      <c r="M353" s="48"/>
      <c r="N353" s="48"/>
      <c r="O353" s="48"/>
      <c r="P353" s="48"/>
      <c r="Q353" s="48"/>
    </row>
    <row r="354" spans="1:17" ht="18.75" customHeight="1">
      <c r="A354" s="52"/>
      <c r="B354" s="48"/>
      <c r="C354" s="53"/>
      <c r="D354" s="53"/>
      <c r="E354" s="53"/>
      <c r="F354" s="53"/>
      <c r="G354" s="47"/>
      <c r="H354" s="54"/>
      <c r="I354" s="47"/>
      <c r="J354" s="47"/>
      <c r="K354" s="48"/>
      <c r="L354" s="48"/>
      <c r="M354" s="48"/>
      <c r="N354" s="48"/>
      <c r="O354" s="48"/>
      <c r="P354" s="48"/>
      <c r="Q354" s="48"/>
    </row>
    <row r="355" spans="1:17" ht="18.75" customHeight="1">
      <c r="A355" s="52"/>
      <c r="B355" s="48"/>
      <c r="C355" s="53"/>
      <c r="D355" s="53"/>
      <c r="E355" s="53"/>
      <c r="F355" s="53"/>
      <c r="G355" s="47"/>
      <c r="H355" s="54"/>
      <c r="I355" s="47"/>
      <c r="J355" s="47"/>
      <c r="K355" s="48"/>
      <c r="L355" s="48"/>
      <c r="M355" s="48"/>
      <c r="N355" s="48"/>
      <c r="O355" s="48"/>
      <c r="P355" s="48"/>
      <c r="Q355" s="48"/>
    </row>
    <row r="356" spans="1:17" ht="18.75" customHeight="1">
      <c r="A356" s="52"/>
      <c r="B356" s="48"/>
      <c r="C356" s="53"/>
      <c r="D356" s="53"/>
      <c r="E356" s="53"/>
      <c r="F356" s="53"/>
      <c r="G356" s="47"/>
      <c r="H356" s="54"/>
      <c r="I356" s="47"/>
      <c r="J356" s="47"/>
      <c r="K356" s="48"/>
      <c r="L356" s="48"/>
      <c r="M356" s="48"/>
      <c r="N356" s="48"/>
      <c r="O356" s="48"/>
      <c r="P356" s="48"/>
      <c r="Q356" s="48"/>
    </row>
    <row r="357" spans="1:17" ht="18.75" customHeight="1">
      <c r="A357" s="52"/>
      <c r="B357" s="48"/>
      <c r="C357" s="53"/>
      <c r="D357" s="53"/>
      <c r="E357" s="53"/>
      <c r="F357" s="53"/>
      <c r="G357" s="47"/>
      <c r="H357" s="54"/>
      <c r="I357" s="47"/>
      <c r="J357" s="47"/>
      <c r="K357" s="48"/>
      <c r="L357" s="48"/>
      <c r="M357" s="48"/>
      <c r="N357" s="48"/>
      <c r="O357" s="48"/>
      <c r="P357" s="48"/>
      <c r="Q357" s="48"/>
    </row>
    <row r="358" spans="1:17" ht="18.75" customHeight="1">
      <c r="A358" s="52"/>
      <c r="B358" s="48"/>
      <c r="C358" s="53"/>
      <c r="D358" s="53"/>
      <c r="E358" s="53"/>
      <c r="F358" s="53"/>
      <c r="G358" s="47"/>
      <c r="H358" s="54"/>
      <c r="I358" s="47"/>
      <c r="J358" s="47"/>
      <c r="K358" s="48"/>
      <c r="L358" s="48"/>
      <c r="M358" s="48"/>
      <c r="N358" s="48"/>
      <c r="O358" s="48"/>
      <c r="P358" s="48"/>
      <c r="Q358" s="48"/>
    </row>
    <row r="359" spans="1:17" ht="18.75" customHeight="1">
      <c r="A359" s="52"/>
      <c r="B359" s="48"/>
      <c r="C359" s="53"/>
      <c r="D359" s="53"/>
      <c r="E359" s="53"/>
      <c r="F359" s="53"/>
      <c r="G359" s="47"/>
      <c r="H359" s="54"/>
      <c r="I359" s="47"/>
      <c r="J359" s="47"/>
      <c r="K359" s="48"/>
      <c r="L359" s="48"/>
      <c r="M359" s="48"/>
      <c r="N359" s="48"/>
      <c r="O359" s="48"/>
      <c r="P359" s="48"/>
      <c r="Q359" s="48"/>
    </row>
    <row r="360" spans="1:17" ht="18.75" customHeight="1">
      <c r="A360" s="52"/>
      <c r="B360" s="48"/>
      <c r="C360" s="53"/>
      <c r="D360" s="53"/>
      <c r="E360" s="53"/>
      <c r="F360" s="53"/>
      <c r="G360" s="47"/>
      <c r="H360" s="54"/>
      <c r="I360" s="47"/>
      <c r="J360" s="47"/>
      <c r="K360" s="48"/>
      <c r="L360" s="48"/>
      <c r="M360" s="48"/>
      <c r="N360" s="48"/>
      <c r="O360" s="48"/>
      <c r="P360" s="48"/>
      <c r="Q360" s="48"/>
    </row>
    <row r="361" spans="1:17" ht="18.75" customHeight="1">
      <c r="A361" s="52"/>
      <c r="B361" s="48"/>
      <c r="C361" s="53"/>
      <c r="D361" s="53"/>
      <c r="E361" s="53"/>
      <c r="F361" s="53"/>
      <c r="G361" s="47"/>
      <c r="H361" s="54"/>
      <c r="I361" s="47"/>
      <c r="J361" s="47"/>
      <c r="K361" s="48"/>
      <c r="L361" s="48"/>
      <c r="M361" s="48"/>
      <c r="N361" s="48"/>
      <c r="O361" s="48"/>
      <c r="P361" s="48"/>
      <c r="Q361" s="48"/>
    </row>
    <row r="362" spans="1:17" ht="18.75" customHeight="1">
      <c r="A362" s="52"/>
      <c r="B362" s="48"/>
      <c r="C362" s="53"/>
      <c r="D362" s="53"/>
      <c r="E362" s="53"/>
      <c r="F362" s="53"/>
      <c r="G362" s="47"/>
      <c r="H362" s="54"/>
      <c r="I362" s="47"/>
      <c r="J362" s="47"/>
      <c r="K362" s="48"/>
      <c r="L362" s="48"/>
      <c r="M362" s="48"/>
      <c r="N362" s="48"/>
      <c r="O362" s="48"/>
      <c r="P362" s="48"/>
      <c r="Q362" s="48"/>
    </row>
    <row r="363" spans="1:17" ht="18.75" customHeight="1">
      <c r="A363" s="52"/>
      <c r="B363" s="48"/>
      <c r="C363" s="53"/>
      <c r="D363" s="53"/>
      <c r="E363" s="53"/>
      <c r="F363" s="53"/>
      <c r="G363" s="47"/>
      <c r="H363" s="54"/>
      <c r="I363" s="47"/>
      <c r="J363" s="47"/>
      <c r="K363" s="48"/>
      <c r="L363" s="48"/>
      <c r="M363" s="48"/>
      <c r="N363" s="48"/>
      <c r="O363" s="48"/>
      <c r="P363" s="48"/>
      <c r="Q363" s="48"/>
    </row>
    <row r="364" spans="1:17" ht="18.75" customHeight="1">
      <c r="A364" s="52"/>
      <c r="B364" s="48"/>
      <c r="C364" s="53"/>
      <c r="D364" s="53"/>
      <c r="E364" s="53"/>
      <c r="F364" s="53"/>
      <c r="G364" s="47"/>
      <c r="H364" s="54"/>
      <c r="I364" s="47"/>
      <c r="J364" s="47"/>
      <c r="K364" s="48"/>
      <c r="L364" s="48"/>
      <c r="M364" s="48"/>
      <c r="N364" s="48"/>
      <c r="O364" s="48"/>
      <c r="P364" s="48"/>
      <c r="Q364" s="48"/>
    </row>
    <row r="365" spans="1:17" ht="18.75" customHeight="1">
      <c r="A365" s="52"/>
      <c r="B365" s="48"/>
      <c r="C365" s="53"/>
      <c r="D365" s="53"/>
      <c r="E365" s="53"/>
      <c r="F365" s="53"/>
      <c r="G365" s="47"/>
      <c r="H365" s="54"/>
      <c r="I365" s="47"/>
      <c r="J365" s="47"/>
      <c r="K365" s="48"/>
      <c r="L365" s="48"/>
      <c r="M365" s="48"/>
      <c r="N365" s="48"/>
      <c r="O365" s="48"/>
      <c r="P365" s="48"/>
      <c r="Q365" s="48"/>
    </row>
    <row r="366" spans="1:17" ht="18.75" customHeight="1">
      <c r="A366" s="52"/>
      <c r="B366" s="48"/>
      <c r="C366" s="53"/>
      <c r="D366" s="53"/>
      <c r="E366" s="53"/>
      <c r="F366" s="53"/>
      <c r="G366" s="47"/>
      <c r="H366" s="54"/>
      <c r="I366" s="47"/>
      <c r="J366" s="47"/>
      <c r="K366" s="48"/>
      <c r="L366" s="48"/>
      <c r="M366" s="48"/>
      <c r="N366" s="48"/>
      <c r="O366" s="48"/>
      <c r="P366" s="48"/>
      <c r="Q366" s="48"/>
    </row>
    <row r="367" spans="1:17" ht="18.75" customHeight="1">
      <c r="A367" s="52"/>
      <c r="B367" s="48"/>
      <c r="C367" s="53"/>
      <c r="D367" s="53"/>
      <c r="E367" s="53"/>
      <c r="F367" s="53"/>
      <c r="G367" s="47"/>
      <c r="H367" s="54"/>
      <c r="I367" s="47"/>
      <c r="J367" s="47"/>
      <c r="K367" s="48"/>
      <c r="L367" s="48"/>
      <c r="M367" s="48"/>
      <c r="N367" s="48"/>
      <c r="O367" s="48"/>
      <c r="P367" s="48"/>
      <c r="Q367" s="48"/>
    </row>
    <row r="368" spans="1:17" ht="18.75" customHeight="1">
      <c r="A368" s="52"/>
      <c r="B368" s="48"/>
      <c r="C368" s="53"/>
      <c r="D368" s="53"/>
      <c r="E368" s="53"/>
      <c r="F368" s="53"/>
      <c r="G368" s="47"/>
      <c r="H368" s="54"/>
      <c r="I368" s="47"/>
      <c r="J368" s="47"/>
      <c r="K368" s="48"/>
      <c r="L368" s="48"/>
      <c r="M368" s="48"/>
      <c r="N368" s="48"/>
      <c r="O368" s="48"/>
      <c r="P368" s="48"/>
      <c r="Q368" s="48"/>
    </row>
    <row r="369" spans="1:17" ht="18.75" customHeight="1">
      <c r="A369" s="52"/>
      <c r="B369" s="48"/>
      <c r="C369" s="53"/>
      <c r="D369" s="53"/>
      <c r="E369" s="53"/>
      <c r="F369" s="53"/>
      <c r="G369" s="47"/>
      <c r="H369" s="54"/>
      <c r="I369" s="47"/>
      <c r="J369" s="47"/>
      <c r="K369" s="48"/>
      <c r="L369" s="48"/>
      <c r="M369" s="48"/>
      <c r="N369" s="48"/>
      <c r="O369" s="48"/>
      <c r="P369" s="48"/>
      <c r="Q369" s="48"/>
    </row>
    <row r="370" spans="1:17" ht="18.75" customHeight="1">
      <c r="A370" s="52"/>
      <c r="B370" s="48"/>
      <c r="C370" s="53"/>
      <c r="D370" s="53"/>
      <c r="E370" s="53"/>
      <c r="F370" s="53"/>
      <c r="G370" s="47"/>
      <c r="H370" s="54"/>
      <c r="I370" s="47"/>
      <c r="J370" s="47"/>
      <c r="K370" s="48"/>
      <c r="L370" s="48"/>
      <c r="M370" s="48"/>
      <c r="N370" s="48"/>
      <c r="O370" s="48"/>
      <c r="P370" s="48"/>
      <c r="Q370" s="48"/>
    </row>
    <row r="371" spans="1:17" ht="18.75" customHeight="1">
      <c r="A371" s="52"/>
      <c r="B371" s="48"/>
      <c r="C371" s="53"/>
      <c r="D371" s="53"/>
      <c r="E371" s="53"/>
      <c r="F371" s="53"/>
      <c r="G371" s="47"/>
      <c r="H371" s="54"/>
      <c r="I371" s="47"/>
      <c r="J371" s="47"/>
      <c r="K371" s="48"/>
      <c r="L371" s="48"/>
      <c r="M371" s="48"/>
      <c r="N371" s="48"/>
      <c r="O371" s="48"/>
      <c r="P371" s="48"/>
      <c r="Q371" s="48"/>
    </row>
    <row r="372" spans="1:17" ht="18.75" customHeight="1">
      <c r="A372" s="52"/>
      <c r="B372" s="48"/>
      <c r="C372" s="53"/>
      <c r="D372" s="53"/>
      <c r="E372" s="53"/>
      <c r="F372" s="53"/>
      <c r="G372" s="47"/>
      <c r="H372" s="54"/>
      <c r="I372" s="47"/>
      <c r="J372" s="47"/>
      <c r="K372" s="48"/>
      <c r="L372" s="48"/>
      <c r="M372" s="48"/>
      <c r="N372" s="48"/>
      <c r="O372" s="48"/>
      <c r="P372" s="48"/>
      <c r="Q372" s="48"/>
    </row>
    <row r="373" spans="1:17" ht="18.75" customHeight="1">
      <c r="A373" s="52"/>
      <c r="B373" s="48"/>
      <c r="C373" s="53"/>
      <c r="D373" s="53"/>
      <c r="E373" s="53"/>
      <c r="F373" s="53"/>
      <c r="G373" s="47"/>
      <c r="H373" s="54"/>
      <c r="I373" s="47"/>
      <c r="J373" s="47"/>
      <c r="K373" s="48"/>
      <c r="L373" s="48"/>
      <c r="M373" s="48"/>
      <c r="N373" s="48"/>
      <c r="O373" s="48"/>
      <c r="P373" s="48"/>
      <c r="Q373" s="48"/>
    </row>
    <row r="374" spans="1:17" ht="18.75" customHeight="1">
      <c r="A374" s="52"/>
      <c r="B374" s="48"/>
      <c r="C374" s="53"/>
      <c r="D374" s="53"/>
      <c r="E374" s="53"/>
      <c r="F374" s="53"/>
      <c r="G374" s="47"/>
      <c r="H374" s="54"/>
      <c r="I374" s="47"/>
      <c r="J374" s="47"/>
      <c r="K374" s="48"/>
      <c r="L374" s="48"/>
      <c r="M374" s="48"/>
      <c r="N374" s="48"/>
      <c r="O374" s="48"/>
      <c r="P374" s="48"/>
      <c r="Q374" s="48"/>
    </row>
    <row r="375" spans="1:17" ht="18.75" customHeight="1">
      <c r="A375" s="52"/>
      <c r="B375" s="48"/>
      <c r="C375" s="53"/>
      <c r="D375" s="53"/>
      <c r="E375" s="53"/>
      <c r="F375" s="53"/>
      <c r="G375" s="47"/>
      <c r="H375" s="54"/>
      <c r="I375" s="47"/>
      <c r="J375" s="47"/>
      <c r="K375" s="48"/>
      <c r="L375" s="48"/>
      <c r="M375" s="48"/>
      <c r="N375" s="48"/>
      <c r="O375" s="48"/>
      <c r="P375" s="48"/>
      <c r="Q375" s="48"/>
    </row>
    <row r="376" spans="1:17" ht="18.75" customHeight="1">
      <c r="A376" s="52"/>
      <c r="B376" s="48"/>
      <c r="C376" s="53"/>
      <c r="D376" s="53"/>
      <c r="E376" s="53"/>
      <c r="F376" s="53"/>
      <c r="G376" s="47"/>
      <c r="H376" s="54"/>
      <c r="I376" s="47"/>
      <c r="J376" s="47"/>
      <c r="K376" s="48"/>
      <c r="L376" s="48"/>
      <c r="M376" s="48"/>
      <c r="N376" s="48"/>
      <c r="O376" s="48"/>
      <c r="P376" s="48"/>
      <c r="Q376" s="48"/>
    </row>
    <row r="377" spans="1:17" ht="18.75" customHeight="1">
      <c r="A377" s="52"/>
      <c r="B377" s="48"/>
      <c r="C377" s="53"/>
      <c r="D377" s="53"/>
      <c r="E377" s="53"/>
      <c r="F377" s="53"/>
      <c r="G377" s="47"/>
      <c r="H377" s="54"/>
      <c r="I377" s="47"/>
      <c r="J377" s="47"/>
      <c r="K377" s="48"/>
      <c r="L377" s="48"/>
      <c r="M377" s="48"/>
      <c r="N377" s="48"/>
      <c r="O377" s="48"/>
      <c r="P377" s="48"/>
      <c r="Q377" s="48"/>
    </row>
    <row r="378" spans="1:17" ht="18.75" customHeight="1">
      <c r="A378" s="52"/>
      <c r="B378" s="48"/>
      <c r="C378" s="53"/>
      <c r="D378" s="53"/>
      <c r="E378" s="53"/>
      <c r="F378" s="53"/>
      <c r="G378" s="47"/>
      <c r="H378" s="54"/>
      <c r="I378" s="47"/>
      <c r="J378" s="47"/>
      <c r="K378" s="48"/>
      <c r="L378" s="48"/>
      <c r="M378" s="48"/>
      <c r="N378" s="48"/>
      <c r="O378" s="48"/>
      <c r="P378" s="48"/>
      <c r="Q378" s="48"/>
    </row>
    <row r="379" spans="1:17" ht="18.75" customHeight="1">
      <c r="A379" s="52"/>
      <c r="B379" s="48"/>
      <c r="C379" s="53"/>
      <c r="D379" s="53"/>
      <c r="E379" s="53"/>
      <c r="F379" s="53"/>
      <c r="G379" s="47"/>
      <c r="H379" s="54"/>
      <c r="I379" s="47"/>
      <c r="J379" s="47"/>
      <c r="K379" s="48"/>
      <c r="L379" s="48"/>
      <c r="M379" s="48"/>
      <c r="N379" s="48"/>
      <c r="O379" s="48"/>
      <c r="P379" s="48"/>
      <c r="Q379" s="48"/>
    </row>
    <row r="380" spans="1:17" ht="18.75" customHeight="1">
      <c r="A380" s="52"/>
      <c r="B380" s="48"/>
      <c r="C380" s="53"/>
      <c r="D380" s="53"/>
      <c r="E380" s="53"/>
      <c r="F380" s="53"/>
      <c r="G380" s="47"/>
      <c r="H380" s="54"/>
      <c r="I380" s="47"/>
      <c r="J380" s="47"/>
      <c r="K380" s="48"/>
      <c r="L380" s="48"/>
      <c r="M380" s="48"/>
      <c r="N380" s="48"/>
      <c r="O380" s="48"/>
      <c r="P380" s="48"/>
      <c r="Q380" s="48"/>
    </row>
    <row r="381" spans="1:17" ht="18.75" customHeight="1">
      <c r="A381" s="52"/>
      <c r="B381" s="48"/>
      <c r="C381" s="53"/>
      <c r="D381" s="53"/>
      <c r="E381" s="53"/>
      <c r="F381" s="53"/>
      <c r="G381" s="47"/>
      <c r="H381" s="54"/>
      <c r="I381" s="47"/>
      <c r="J381" s="47"/>
      <c r="K381" s="48"/>
      <c r="L381" s="48"/>
      <c r="M381" s="48"/>
      <c r="N381" s="48"/>
      <c r="O381" s="48"/>
      <c r="P381" s="48"/>
      <c r="Q381" s="48"/>
    </row>
    <row r="382" spans="1:17" ht="18.75" customHeight="1">
      <c r="A382" s="52"/>
      <c r="B382" s="48"/>
      <c r="C382" s="53"/>
      <c r="D382" s="53"/>
      <c r="E382" s="53"/>
      <c r="F382" s="53"/>
      <c r="G382" s="47"/>
      <c r="H382" s="54"/>
      <c r="I382" s="47"/>
      <c r="J382" s="47"/>
      <c r="K382" s="48"/>
      <c r="L382" s="48"/>
      <c r="M382" s="48"/>
      <c r="N382" s="48"/>
      <c r="O382" s="48"/>
      <c r="P382" s="48"/>
      <c r="Q382" s="48"/>
    </row>
    <row r="383" spans="1:17" ht="18.75" customHeight="1">
      <c r="A383" s="52"/>
      <c r="B383" s="48"/>
      <c r="C383" s="53"/>
      <c r="D383" s="53"/>
      <c r="E383" s="53"/>
      <c r="F383" s="53"/>
      <c r="G383" s="47"/>
      <c r="H383" s="54"/>
      <c r="I383" s="47"/>
      <c r="J383" s="47"/>
      <c r="K383" s="48"/>
      <c r="L383" s="48"/>
      <c r="M383" s="48"/>
      <c r="N383" s="48"/>
      <c r="O383" s="48"/>
      <c r="P383" s="48"/>
      <c r="Q383" s="48"/>
    </row>
    <row r="384" spans="1:17" ht="18.75" customHeight="1">
      <c r="A384" s="52"/>
      <c r="B384" s="48"/>
      <c r="C384" s="53"/>
      <c r="D384" s="53"/>
      <c r="E384" s="53"/>
      <c r="F384" s="53"/>
      <c r="G384" s="47"/>
      <c r="H384" s="54"/>
      <c r="I384" s="47"/>
      <c r="J384" s="47"/>
      <c r="K384" s="48"/>
      <c r="L384" s="48"/>
      <c r="M384" s="48"/>
      <c r="N384" s="48"/>
      <c r="O384" s="48"/>
      <c r="P384" s="48"/>
      <c r="Q384" s="48"/>
    </row>
    <row r="385" spans="1:17" ht="18.75" customHeight="1">
      <c r="A385" s="52"/>
      <c r="B385" s="48"/>
      <c r="C385" s="53"/>
      <c r="D385" s="53"/>
      <c r="E385" s="53"/>
      <c r="F385" s="53"/>
      <c r="G385" s="47"/>
      <c r="H385" s="54"/>
      <c r="I385" s="47"/>
      <c r="J385" s="47"/>
      <c r="K385" s="48"/>
      <c r="L385" s="48"/>
      <c r="M385" s="48"/>
      <c r="N385" s="48"/>
      <c r="O385" s="48"/>
      <c r="P385" s="48"/>
      <c r="Q385" s="48"/>
    </row>
    <row r="386" spans="1:17" ht="18.75" customHeight="1">
      <c r="A386" s="52"/>
      <c r="B386" s="48"/>
      <c r="C386" s="53"/>
      <c r="D386" s="53"/>
      <c r="E386" s="53"/>
      <c r="F386" s="53"/>
      <c r="G386" s="47"/>
      <c r="H386" s="54"/>
      <c r="I386" s="47"/>
      <c r="J386" s="47"/>
      <c r="K386" s="48"/>
      <c r="L386" s="48"/>
      <c r="M386" s="48"/>
      <c r="N386" s="48"/>
      <c r="O386" s="48"/>
      <c r="P386" s="48"/>
      <c r="Q386" s="48"/>
    </row>
    <row r="387" spans="1:17" ht="18.75" customHeight="1">
      <c r="A387" s="52"/>
      <c r="B387" s="48"/>
      <c r="C387" s="53"/>
      <c r="D387" s="53"/>
      <c r="E387" s="53"/>
      <c r="F387" s="53"/>
      <c r="G387" s="47"/>
      <c r="H387" s="54"/>
      <c r="I387" s="47"/>
      <c r="J387" s="47"/>
      <c r="K387" s="48"/>
      <c r="L387" s="48"/>
      <c r="M387" s="48"/>
      <c r="N387" s="48"/>
      <c r="O387" s="48"/>
      <c r="P387" s="48"/>
      <c r="Q387" s="48"/>
    </row>
    <row r="388" spans="1:17" ht="18.75" customHeight="1">
      <c r="A388" s="52"/>
      <c r="B388" s="48"/>
      <c r="C388" s="53"/>
      <c r="D388" s="53"/>
      <c r="E388" s="53"/>
      <c r="F388" s="53"/>
      <c r="G388" s="47"/>
      <c r="H388" s="54"/>
      <c r="I388" s="47"/>
      <c r="J388" s="47"/>
      <c r="K388" s="48"/>
      <c r="L388" s="48"/>
      <c r="M388" s="48"/>
      <c r="N388" s="48"/>
      <c r="O388" s="48"/>
      <c r="P388" s="48"/>
      <c r="Q388" s="48"/>
    </row>
    <row r="389" spans="1:17" ht="18.75" customHeight="1">
      <c r="A389" s="52"/>
      <c r="B389" s="48"/>
      <c r="C389" s="53"/>
      <c r="D389" s="53"/>
      <c r="E389" s="53"/>
      <c r="F389" s="53"/>
      <c r="G389" s="47"/>
      <c r="H389" s="54"/>
      <c r="I389" s="47"/>
      <c r="J389" s="47"/>
      <c r="K389" s="48"/>
      <c r="L389" s="48"/>
      <c r="M389" s="48"/>
      <c r="N389" s="48"/>
      <c r="O389" s="48"/>
      <c r="P389" s="48"/>
      <c r="Q389" s="48"/>
    </row>
    <row r="390" spans="1:17" ht="18.75" customHeight="1">
      <c r="A390" s="52"/>
      <c r="B390" s="48"/>
      <c r="C390" s="53"/>
      <c r="D390" s="53"/>
      <c r="E390" s="53"/>
      <c r="F390" s="53"/>
      <c r="G390" s="47"/>
      <c r="H390" s="54"/>
      <c r="I390" s="47"/>
      <c r="J390" s="47"/>
      <c r="K390" s="48"/>
      <c r="L390" s="48"/>
      <c r="M390" s="48"/>
      <c r="N390" s="48"/>
      <c r="O390" s="48"/>
      <c r="P390" s="48"/>
      <c r="Q390" s="48"/>
    </row>
    <row r="391" spans="1:17" ht="18.75" customHeight="1">
      <c r="A391" s="52"/>
      <c r="B391" s="48"/>
      <c r="C391" s="53"/>
      <c r="D391" s="53"/>
      <c r="E391" s="53"/>
      <c r="F391" s="53"/>
      <c r="G391" s="47"/>
      <c r="H391" s="54"/>
      <c r="I391" s="47"/>
      <c r="J391" s="47"/>
      <c r="K391" s="48"/>
      <c r="L391" s="48"/>
      <c r="M391" s="48"/>
      <c r="N391" s="48"/>
      <c r="O391" s="48"/>
      <c r="P391" s="48"/>
      <c r="Q391" s="48"/>
    </row>
    <row r="392" spans="1:17" ht="18.75" customHeight="1">
      <c r="A392" s="52"/>
      <c r="B392" s="48"/>
      <c r="C392" s="53"/>
      <c r="D392" s="53"/>
      <c r="E392" s="53"/>
      <c r="F392" s="53"/>
      <c r="G392" s="47"/>
      <c r="H392" s="54"/>
      <c r="I392" s="47"/>
      <c r="J392" s="47"/>
      <c r="K392" s="48"/>
      <c r="L392" s="48"/>
      <c r="M392" s="48"/>
      <c r="N392" s="48"/>
      <c r="O392" s="48"/>
      <c r="P392" s="48"/>
      <c r="Q392" s="48"/>
    </row>
    <row r="393" spans="1:17" ht="18.75" customHeight="1">
      <c r="A393" s="52"/>
      <c r="B393" s="48"/>
      <c r="C393" s="53"/>
      <c r="D393" s="53"/>
      <c r="E393" s="53"/>
      <c r="F393" s="53"/>
      <c r="G393" s="47"/>
      <c r="H393" s="54"/>
      <c r="I393" s="47"/>
      <c r="J393" s="47"/>
      <c r="K393" s="48"/>
      <c r="L393" s="48"/>
      <c r="M393" s="48"/>
      <c r="N393" s="48"/>
      <c r="O393" s="48"/>
      <c r="P393" s="48"/>
      <c r="Q393" s="48"/>
    </row>
    <row r="394" spans="1:17" ht="18.75" customHeight="1">
      <c r="A394" s="52"/>
      <c r="B394" s="48"/>
      <c r="C394" s="53"/>
      <c r="D394" s="53"/>
      <c r="E394" s="53"/>
      <c r="F394" s="53"/>
      <c r="G394" s="47"/>
      <c r="H394" s="54"/>
      <c r="I394" s="47"/>
      <c r="J394" s="47"/>
      <c r="K394" s="48"/>
      <c r="L394" s="48"/>
      <c r="M394" s="48"/>
      <c r="N394" s="48"/>
      <c r="O394" s="48"/>
      <c r="P394" s="48"/>
      <c r="Q394" s="48"/>
    </row>
    <row r="395" spans="1:17" ht="18.75" customHeight="1">
      <c r="A395" s="52"/>
      <c r="B395" s="48"/>
      <c r="C395" s="53"/>
      <c r="D395" s="53"/>
      <c r="E395" s="53"/>
      <c r="F395" s="53"/>
      <c r="G395" s="47"/>
      <c r="H395" s="54"/>
      <c r="I395" s="47"/>
      <c r="J395" s="47"/>
      <c r="K395" s="48"/>
      <c r="L395" s="48"/>
      <c r="M395" s="48"/>
      <c r="N395" s="48"/>
      <c r="O395" s="48"/>
      <c r="P395" s="48"/>
      <c r="Q395" s="48"/>
    </row>
    <row r="396" spans="1:17" ht="18.75" customHeight="1">
      <c r="A396" s="52"/>
      <c r="B396" s="48"/>
      <c r="C396" s="53"/>
      <c r="D396" s="53"/>
      <c r="E396" s="53"/>
      <c r="F396" s="53"/>
      <c r="G396" s="47"/>
      <c r="H396" s="54"/>
      <c r="I396" s="47"/>
      <c r="J396" s="47"/>
      <c r="K396" s="48"/>
      <c r="L396" s="48"/>
      <c r="M396" s="48"/>
      <c r="N396" s="48"/>
      <c r="O396" s="48"/>
      <c r="P396" s="48"/>
      <c r="Q396" s="48"/>
    </row>
    <row r="397" spans="1:17" ht="18.75" customHeight="1">
      <c r="A397" s="52"/>
      <c r="B397" s="48"/>
      <c r="C397" s="53"/>
      <c r="D397" s="53"/>
      <c r="E397" s="53"/>
      <c r="F397" s="53"/>
      <c r="G397" s="47"/>
      <c r="H397" s="54"/>
      <c r="I397" s="47"/>
      <c r="J397" s="47"/>
      <c r="K397" s="48"/>
      <c r="L397" s="48"/>
      <c r="M397" s="48"/>
      <c r="N397" s="48"/>
      <c r="O397" s="48"/>
      <c r="P397" s="48"/>
      <c r="Q397" s="48"/>
    </row>
    <row r="398" spans="1:17" ht="18.75" customHeight="1">
      <c r="A398" s="52"/>
      <c r="B398" s="48"/>
      <c r="C398" s="53"/>
      <c r="D398" s="53"/>
      <c r="E398" s="53"/>
      <c r="F398" s="53"/>
      <c r="G398" s="47"/>
      <c r="H398" s="54"/>
      <c r="I398" s="47"/>
      <c r="J398" s="47"/>
      <c r="K398" s="48"/>
      <c r="L398" s="48"/>
      <c r="M398" s="48"/>
      <c r="N398" s="48"/>
      <c r="O398" s="48"/>
      <c r="P398" s="48"/>
      <c r="Q398" s="48"/>
    </row>
    <row r="399" spans="1:17" ht="18.75" customHeight="1">
      <c r="A399" s="52"/>
      <c r="B399" s="48"/>
      <c r="C399" s="53"/>
      <c r="D399" s="53"/>
      <c r="E399" s="53"/>
      <c r="F399" s="53"/>
      <c r="G399" s="47"/>
      <c r="H399" s="54"/>
      <c r="I399" s="47"/>
      <c r="J399" s="47"/>
      <c r="K399" s="48"/>
      <c r="L399" s="48"/>
      <c r="M399" s="48"/>
      <c r="N399" s="48"/>
      <c r="O399" s="48"/>
      <c r="P399" s="48"/>
      <c r="Q399" s="48"/>
    </row>
    <row r="400" spans="1:17" ht="18.75" customHeight="1">
      <c r="A400" s="52"/>
      <c r="B400" s="48"/>
      <c r="C400" s="53"/>
      <c r="D400" s="53"/>
      <c r="E400" s="53"/>
      <c r="F400" s="53"/>
      <c r="G400" s="47"/>
      <c r="H400" s="54"/>
      <c r="I400" s="47"/>
      <c r="J400" s="47"/>
      <c r="K400" s="48"/>
      <c r="L400" s="48"/>
      <c r="M400" s="48"/>
      <c r="N400" s="48"/>
      <c r="O400" s="48"/>
      <c r="P400" s="48"/>
      <c r="Q400" s="48"/>
    </row>
    <row r="401" spans="1:17" ht="18.75" customHeight="1">
      <c r="A401" s="52"/>
      <c r="B401" s="48"/>
      <c r="C401" s="53"/>
      <c r="D401" s="53"/>
      <c r="E401" s="53"/>
      <c r="F401" s="53"/>
      <c r="G401" s="47"/>
      <c r="H401" s="54"/>
      <c r="I401" s="47"/>
      <c r="J401" s="47"/>
      <c r="K401" s="48"/>
      <c r="L401" s="48"/>
      <c r="M401" s="48"/>
      <c r="N401" s="48"/>
      <c r="O401" s="48"/>
      <c r="P401" s="48"/>
      <c r="Q401" s="48"/>
    </row>
    <row r="402" spans="1:17" ht="18.75" customHeight="1">
      <c r="A402" s="52"/>
      <c r="B402" s="48"/>
      <c r="C402" s="53"/>
      <c r="D402" s="53"/>
      <c r="E402" s="53"/>
      <c r="F402" s="53"/>
      <c r="G402" s="47"/>
      <c r="H402" s="54"/>
      <c r="I402" s="47"/>
      <c r="J402" s="47"/>
      <c r="K402" s="48"/>
      <c r="L402" s="48"/>
      <c r="M402" s="48"/>
      <c r="N402" s="48"/>
      <c r="O402" s="48"/>
      <c r="P402" s="48"/>
      <c r="Q402" s="48"/>
    </row>
    <row r="403" spans="1:17" ht="18.75" customHeight="1">
      <c r="A403" s="52"/>
      <c r="B403" s="48"/>
      <c r="C403" s="53"/>
      <c r="D403" s="53"/>
      <c r="E403" s="53"/>
      <c r="F403" s="53"/>
      <c r="G403" s="47"/>
      <c r="H403" s="54"/>
      <c r="I403" s="47"/>
      <c r="J403" s="47"/>
      <c r="K403" s="48"/>
      <c r="L403" s="48"/>
      <c r="M403" s="48"/>
      <c r="N403" s="48"/>
      <c r="O403" s="48"/>
      <c r="P403" s="48"/>
      <c r="Q403" s="48"/>
    </row>
    <row r="404" spans="1:17" ht="18.75" customHeight="1">
      <c r="A404" s="52"/>
      <c r="B404" s="48"/>
      <c r="C404" s="53"/>
      <c r="D404" s="53"/>
      <c r="E404" s="53"/>
      <c r="F404" s="53"/>
      <c r="G404" s="47"/>
      <c r="H404" s="54"/>
      <c r="I404" s="47"/>
      <c r="J404" s="47"/>
      <c r="K404" s="48"/>
      <c r="L404" s="48"/>
      <c r="M404" s="48"/>
      <c r="N404" s="48"/>
      <c r="O404" s="48"/>
      <c r="P404" s="48"/>
      <c r="Q404" s="48"/>
    </row>
    <row r="405" spans="1:17" ht="18.75" customHeight="1">
      <c r="A405" s="52"/>
      <c r="B405" s="48"/>
      <c r="C405" s="53"/>
      <c r="D405" s="53"/>
      <c r="E405" s="53"/>
      <c r="F405" s="53"/>
      <c r="G405" s="47"/>
      <c r="H405" s="54"/>
      <c r="I405" s="47"/>
      <c r="J405" s="47"/>
      <c r="K405" s="48"/>
      <c r="L405" s="48"/>
      <c r="M405" s="48"/>
      <c r="N405" s="48"/>
      <c r="O405" s="48"/>
      <c r="P405" s="48"/>
      <c r="Q405" s="48"/>
    </row>
    <row r="406" spans="1:17" ht="18.75" customHeight="1">
      <c r="A406" s="52"/>
      <c r="B406" s="48"/>
      <c r="C406" s="53"/>
      <c r="D406" s="53"/>
      <c r="E406" s="53"/>
      <c r="F406" s="53"/>
      <c r="G406" s="47"/>
      <c r="H406" s="54"/>
      <c r="I406" s="47"/>
      <c r="J406" s="47"/>
      <c r="K406" s="48"/>
      <c r="L406" s="48"/>
      <c r="M406" s="48"/>
      <c r="N406" s="48"/>
      <c r="O406" s="48"/>
      <c r="P406" s="48"/>
      <c r="Q406" s="48"/>
    </row>
    <row r="407" spans="1:17" ht="18.75" customHeight="1">
      <c r="A407" s="52"/>
      <c r="B407" s="48"/>
      <c r="C407" s="53"/>
      <c r="D407" s="53"/>
      <c r="E407" s="53"/>
      <c r="F407" s="53"/>
      <c r="G407" s="47"/>
      <c r="H407" s="54"/>
      <c r="I407" s="47"/>
      <c r="J407" s="47"/>
      <c r="K407" s="48"/>
      <c r="L407" s="48"/>
      <c r="M407" s="48"/>
      <c r="N407" s="48"/>
      <c r="O407" s="48"/>
      <c r="P407" s="48"/>
      <c r="Q407" s="48"/>
    </row>
    <row r="408" spans="1:17" ht="18.75" customHeight="1">
      <c r="A408" s="52"/>
      <c r="B408" s="48"/>
      <c r="C408" s="53"/>
      <c r="D408" s="53"/>
      <c r="E408" s="53"/>
      <c r="F408" s="53"/>
      <c r="G408" s="47"/>
      <c r="H408" s="54"/>
      <c r="I408" s="47"/>
      <c r="J408" s="47"/>
      <c r="K408" s="48"/>
      <c r="L408" s="48"/>
      <c r="M408" s="48"/>
      <c r="N408" s="48"/>
      <c r="O408" s="48"/>
      <c r="P408" s="48"/>
      <c r="Q408" s="48"/>
    </row>
    <row r="409" spans="1:17" ht="18.75" customHeight="1">
      <c r="A409" s="52"/>
      <c r="B409" s="48"/>
      <c r="C409" s="53"/>
      <c r="D409" s="53"/>
      <c r="E409" s="53"/>
      <c r="F409" s="53"/>
      <c r="G409" s="47"/>
      <c r="H409" s="54"/>
      <c r="I409" s="47"/>
      <c r="J409" s="47"/>
      <c r="K409" s="48"/>
      <c r="L409" s="48"/>
      <c r="M409" s="48"/>
      <c r="N409" s="48"/>
      <c r="O409" s="48"/>
      <c r="P409" s="48"/>
      <c r="Q409" s="48"/>
    </row>
    <row r="410" spans="1:17" ht="18.75" customHeight="1">
      <c r="A410" s="52"/>
      <c r="B410" s="48"/>
      <c r="C410" s="53"/>
      <c r="D410" s="53"/>
      <c r="E410" s="53"/>
      <c r="F410" s="53"/>
      <c r="G410" s="47"/>
      <c r="H410" s="54"/>
      <c r="I410" s="47"/>
      <c r="J410" s="47"/>
      <c r="K410" s="48"/>
      <c r="L410" s="48"/>
      <c r="M410" s="48"/>
      <c r="N410" s="48"/>
      <c r="O410" s="48"/>
      <c r="P410" s="48"/>
      <c r="Q410" s="48"/>
    </row>
    <row r="411" spans="1:17" ht="18.75" customHeight="1">
      <c r="A411" s="52"/>
      <c r="B411" s="48"/>
      <c r="C411" s="53"/>
      <c r="D411" s="53"/>
      <c r="E411" s="53"/>
      <c r="F411" s="53"/>
      <c r="G411" s="47"/>
      <c r="H411" s="54"/>
      <c r="I411" s="47"/>
      <c r="J411" s="47"/>
      <c r="K411" s="48"/>
      <c r="L411" s="48"/>
      <c r="M411" s="48"/>
      <c r="N411" s="48"/>
      <c r="O411" s="48"/>
      <c r="P411" s="48"/>
      <c r="Q411" s="48"/>
    </row>
    <row r="412" spans="1:17" ht="18.75" customHeight="1">
      <c r="A412" s="52"/>
      <c r="B412" s="48"/>
      <c r="C412" s="53"/>
      <c r="D412" s="53"/>
      <c r="E412" s="53"/>
      <c r="F412" s="53"/>
      <c r="G412" s="47"/>
      <c r="H412" s="54"/>
      <c r="I412" s="47"/>
      <c r="J412" s="47"/>
      <c r="K412" s="48"/>
      <c r="L412" s="48"/>
      <c r="M412" s="48"/>
      <c r="N412" s="48"/>
      <c r="O412" s="48"/>
      <c r="P412" s="48"/>
      <c r="Q412" s="48"/>
    </row>
    <row r="413" spans="1:17" ht="18.75" customHeight="1">
      <c r="A413" s="52"/>
      <c r="B413" s="48"/>
      <c r="C413" s="53"/>
      <c r="D413" s="53"/>
      <c r="E413" s="53"/>
      <c r="F413" s="53"/>
      <c r="G413" s="47"/>
      <c r="H413" s="54"/>
      <c r="I413" s="47"/>
      <c r="J413" s="47"/>
      <c r="K413" s="48"/>
      <c r="L413" s="48"/>
      <c r="M413" s="48"/>
      <c r="N413" s="48"/>
      <c r="O413" s="48"/>
      <c r="P413" s="48"/>
      <c r="Q413" s="48"/>
    </row>
    <row r="414" spans="1:17" ht="18.75" customHeight="1">
      <c r="A414" s="52"/>
      <c r="B414" s="48"/>
      <c r="C414" s="53"/>
      <c r="D414" s="53"/>
      <c r="E414" s="53"/>
      <c r="F414" s="53"/>
      <c r="G414" s="47"/>
      <c r="H414" s="54"/>
      <c r="I414" s="47"/>
      <c r="J414" s="47"/>
      <c r="K414" s="48"/>
      <c r="L414" s="48"/>
      <c r="M414" s="48"/>
      <c r="N414" s="48"/>
      <c r="O414" s="48"/>
      <c r="P414" s="48"/>
      <c r="Q414" s="48"/>
    </row>
    <row r="415" spans="1:17" ht="18.75" customHeight="1">
      <c r="A415" s="52"/>
      <c r="B415" s="48"/>
      <c r="C415" s="53"/>
      <c r="D415" s="53"/>
      <c r="E415" s="53"/>
      <c r="F415" s="53"/>
      <c r="G415" s="47"/>
      <c r="H415" s="54"/>
      <c r="I415" s="47"/>
      <c r="J415" s="47"/>
      <c r="K415" s="48"/>
      <c r="L415" s="48"/>
      <c r="M415" s="48"/>
      <c r="N415" s="48"/>
      <c r="O415" s="48"/>
      <c r="P415" s="48"/>
      <c r="Q415" s="48"/>
    </row>
    <row r="416" spans="1:17" ht="18.75" customHeight="1">
      <c r="A416" s="52"/>
      <c r="B416" s="48"/>
      <c r="C416" s="53"/>
      <c r="D416" s="53"/>
      <c r="E416" s="53"/>
      <c r="F416" s="53"/>
      <c r="G416" s="47"/>
      <c r="H416" s="54"/>
      <c r="I416" s="47"/>
      <c r="J416" s="47"/>
      <c r="K416" s="48"/>
      <c r="L416" s="48"/>
      <c r="M416" s="48"/>
      <c r="N416" s="48"/>
      <c r="O416" s="48"/>
      <c r="P416" s="48"/>
      <c r="Q416" s="48"/>
    </row>
    <row r="417" spans="1:17" ht="18.75" customHeight="1">
      <c r="A417" s="52"/>
      <c r="B417" s="48"/>
      <c r="C417" s="53"/>
      <c r="D417" s="53"/>
      <c r="E417" s="53"/>
      <c r="F417" s="53"/>
      <c r="G417" s="47"/>
      <c r="H417" s="54"/>
      <c r="I417" s="47"/>
      <c r="J417" s="47"/>
      <c r="K417" s="48"/>
      <c r="L417" s="48"/>
      <c r="M417" s="48"/>
      <c r="N417" s="48"/>
      <c r="O417" s="48"/>
      <c r="P417" s="48"/>
      <c r="Q417" s="48"/>
    </row>
    <row r="418" spans="1:17" ht="18.75" customHeight="1">
      <c r="A418" s="52"/>
      <c r="B418" s="48"/>
      <c r="C418" s="53"/>
      <c r="D418" s="53"/>
      <c r="E418" s="53"/>
      <c r="F418" s="53"/>
      <c r="G418" s="47"/>
      <c r="H418" s="54"/>
      <c r="I418" s="47"/>
      <c r="J418" s="47"/>
      <c r="K418" s="48"/>
      <c r="L418" s="48"/>
      <c r="M418" s="48"/>
      <c r="N418" s="48"/>
      <c r="O418" s="48"/>
      <c r="P418" s="48"/>
      <c r="Q418" s="48"/>
    </row>
    <row r="419" spans="1:17" ht="18.75" customHeight="1">
      <c r="A419" s="52"/>
      <c r="B419" s="48"/>
      <c r="C419" s="53"/>
      <c r="D419" s="53"/>
      <c r="E419" s="53"/>
      <c r="F419" s="53"/>
      <c r="G419" s="47"/>
      <c r="H419" s="54"/>
      <c r="I419" s="47"/>
      <c r="J419" s="47"/>
      <c r="K419" s="48"/>
      <c r="L419" s="48"/>
      <c r="M419" s="48"/>
      <c r="N419" s="48"/>
      <c r="O419" s="48"/>
      <c r="P419" s="48"/>
      <c r="Q419" s="48"/>
    </row>
    <row r="420" spans="1:17" ht="18.75" customHeight="1">
      <c r="A420" s="52"/>
      <c r="B420" s="48"/>
      <c r="C420" s="53"/>
      <c r="D420" s="53"/>
      <c r="E420" s="53"/>
      <c r="F420" s="53"/>
      <c r="G420" s="47"/>
      <c r="H420" s="54"/>
      <c r="I420" s="47"/>
      <c r="J420" s="47"/>
      <c r="K420" s="48"/>
      <c r="L420" s="48"/>
      <c r="M420" s="48"/>
      <c r="N420" s="48"/>
      <c r="O420" s="48"/>
      <c r="P420" s="48"/>
      <c r="Q420" s="48"/>
    </row>
    <row r="421" spans="1:17" ht="18.75" customHeight="1">
      <c r="A421" s="52"/>
      <c r="B421" s="48"/>
      <c r="C421" s="53"/>
      <c r="D421" s="53"/>
      <c r="E421" s="53"/>
      <c r="F421" s="53"/>
      <c r="G421" s="47"/>
      <c r="H421" s="54"/>
      <c r="I421" s="47"/>
      <c r="J421" s="47"/>
      <c r="K421" s="48"/>
      <c r="L421" s="48"/>
      <c r="M421" s="48"/>
      <c r="N421" s="48"/>
      <c r="O421" s="48"/>
      <c r="P421" s="48"/>
      <c r="Q421" s="48"/>
    </row>
    <row r="422" spans="1:17" ht="18.75" customHeight="1">
      <c r="A422" s="52"/>
      <c r="B422" s="48"/>
      <c r="C422" s="53"/>
      <c r="D422" s="53"/>
      <c r="E422" s="53"/>
      <c r="F422" s="53"/>
      <c r="G422" s="47"/>
      <c r="H422" s="54"/>
      <c r="I422" s="47"/>
      <c r="J422" s="47"/>
      <c r="K422" s="48"/>
      <c r="L422" s="48"/>
      <c r="M422" s="48"/>
      <c r="N422" s="48"/>
      <c r="O422" s="48"/>
      <c r="P422" s="48"/>
      <c r="Q422" s="48"/>
    </row>
    <row r="423" spans="1:17" ht="18.75" customHeight="1">
      <c r="A423" s="52"/>
      <c r="B423" s="48"/>
      <c r="C423" s="53"/>
      <c r="D423" s="53"/>
      <c r="E423" s="53"/>
      <c r="F423" s="53"/>
      <c r="G423" s="47"/>
      <c r="H423" s="54"/>
      <c r="I423" s="47"/>
      <c r="J423" s="47"/>
      <c r="K423" s="48"/>
      <c r="L423" s="48"/>
      <c r="M423" s="48"/>
      <c r="N423" s="48"/>
      <c r="O423" s="48"/>
      <c r="P423" s="48"/>
      <c r="Q423" s="48"/>
    </row>
    <row r="424" spans="1:17" ht="18.75" customHeight="1">
      <c r="A424" s="52"/>
      <c r="B424" s="48"/>
      <c r="C424" s="53"/>
      <c r="D424" s="53"/>
      <c r="E424" s="53"/>
      <c r="F424" s="53"/>
      <c r="G424" s="47"/>
      <c r="H424" s="54"/>
      <c r="I424" s="47"/>
      <c r="J424" s="47"/>
      <c r="K424" s="48"/>
      <c r="L424" s="48"/>
      <c r="M424" s="48"/>
      <c r="N424" s="48"/>
      <c r="O424" s="48"/>
      <c r="P424" s="48"/>
      <c r="Q424" s="48"/>
    </row>
    <row r="425" spans="1:17" ht="18.75" customHeight="1">
      <c r="A425" s="52"/>
      <c r="B425" s="48"/>
      <c r="C425" s="53"/>
      <c r="D425" s="53"/>
      <c r="E425" s="53"/>
      <c r="F425" s="53"/>
      <c r="G425" s="47"/>
      <c r="H425" s="54"/>
      <c r="I425" s="47"/>
      <c r="J425" s="47"/>
      <c r="K425" s="48"/>
      <c r="L425" s="48"/>
      <c r="M425" s="48"/>
      <c r="N425" s="48"/>
      <c r="O425" s="48"/>
      <c r="P425" s="48"/>
      <c r="Q425" s="48"/>
    </row>
    <row r="426" spans="1:17" ht="18.75" customHeight="1">
      <c r="A426" s="52"/>
      <c r="B426" s="48"/>
      <c r="C426" s="53"/>
      <c r="D426" s="53"/>
      <c r="E426" s="53"/>
      <c r="F426" s="53"/>
      <c r="G426" s="47"/>
      <c r="H426" s="54"/>
      <c r="I426" s="47"/>
      <c r="J426" s="47"/>
      <c r="K426" s="48"/>
      <c r="L426" s="48"/>
      <c r="M426" s="48"/>
      <c r="N426" s="48"/>
      <c r="O426" s="48"/>
      <c r="P426" s="48"/>
      <c r="Q426" s="48"/>
    </row>
    <row r="427" spans="1:17" ht="18.75" customHeight="1">
      <c r="A427" s="52"/>
      <c r="B427" s="48"/>
      <c r="C427" s="53"/>
      <c r="D427" s="53"/>
      <c r="E427" s="53"/>
      <c r="F427" s="53"/>
      <c r="G427" s="47"/>
      <c r="H427" s="54"/>
      <c r="I427" s="47"/>
      <c r="J427" s="47"/>
      <c r="K427" s="48"/>
      <c r="L427" s="48"/>
      <c r="M427" s="48"/>
      <c r="N427" s="48"/>
      <c r="O427" s="48"/>
      <c r="P427" s="48"/>
      <c r="Q427" s="48"/>
    </row>
    <row r="428" spans="1:17" ht="18.75" customHeight="1">
      <c r="A428" s="52"/>
      <c r="B428" s="48"/>
      <c r="C428" s="53"/>
      <c r="D428" s="53"/>
      <c r="E428" s="53"/>
      <c r="F428" s="53"/>
      <c r="G428" s="47"/>
      <c r="H428" s="54"/>
      <c r="I428" s="47"/>
      <c r="J428" s="47"/>
      <c r="K428" s="48"/>
      <c r="L428" s="48"/>
      <c r="M428" s="48"/>
      <c r="N428" s="48"/>
      <c r="O428" s="48"/>
      <c r="P428" s="48"/>
      <c r="Q428" s="48"/>
    </row>
    <row r="429" spans="1:17" ht="18.75" customHeight="1">
      <c r="A429" s="52"/>
      <c r="B429" s="48"/>
      <c r="C429" s="53"/>
      <c r="D429" s="53"/>
      <c r="E429" s="53"/>
      <c r="F429" s="53"/>
      <c r="G429" s="47"/>
      <c r="H429" s="54"/>
      <c r="I429" s="47"/>
      <c r="J429" s="47"/>
      <c r="K429" s="48"/>
      <c r="L429" s="48"/>
      <c r="M429" s="48"/>
      <c r="N429" s="48"/>
      <c r="O429" s="48"/>
      <c r="P429" s="48"/>
      <c r="Q429" s="48"/>
    </row>
    <row r="430" spans="1:17" ht="18.75" customHeight="1">
      <c r="A430" s="52"/>
      <c r="B430" s="48"/>
      <c r="C430" s="53"/>
      <c r="D430" s="53"/>
      <c r="E430" s="53"/>
      <c r="F430" s="53"/>
      <c r="G430" s="47"/>
      <c r="H430" s="54"/>
      <c r="I430" s="47"/>
      <c r="J430" s="47"/>
      <c r="K430" s="48"/>
      <c r="L430" s="48"/>
      <c r="M430" s="48"/>
      <c r="N430" s="48"/>
      <c r="O430" s="48"/>
      <c r="P430" s="48"/>
      <c r="Q430" s="48"/>
    </row>
    <row r="431" spans="1:17" ht="18.75" customHeight="1">
      <c r="A431" s="52"/>
      <c r="B431" s="48"/>
      <c r="C431" s="53"/>
      <c r="D431" s="53"/>
      <c r="E431" s="53"/>
      <c r="F431" s="53"/>
      <c r="G431" s="47"/>
      <c r="H431" s="54"/>
      <c r="I431" s="47"/>
      <c r="J431" s="47"/>
      <c r="K431" s="48"/>
      <c r="L431" s="48"/>
      <c r="M431" s="48"/>
      <c r="N431" s="48"/>
      <c r="O431" s="48"/>
      <c r="P431" s="48"/>
      <c r="Q431" s="48"/>
    </row>
    <row r="432" spans="1:17" ht="18.75" customHeight="1">
      <c r="A432" s="52"/>
      <c r="B432" s="48"/>
      <c r="C432" s="53"/>
      <c r="D432" s="53"/>
      <c r="E432" s="53"/>
      <c r="F432" s="53"/>
      <c r="G432" s="47"/>
      <c r="H432" s="54"/>
      <c r="I432" s="47"/>
      <c r="J432" s="47"/>
      <c r="K432" s="48"/>
      <c r="L432" s="48"/>
      <c r="M432" s="48"/>
      <c r="N432" s="48"/>
      <c r="O432" s="48"/>
      <c r="P432" s="48"/>
      <c r="Q432" s="48"/>
    </row>
    <row r="433" spans="1:17" ht="18.75" customHeight="1">
      <c r="A433" s="52"/>
      <c r="B433" s="48"/>
      <c r="C433" s="53"/>
      <c r="D433" s="53"/>
      <c r="E433" s="53"/>
      <c r="F433" s="53"/>
      <c r="G433" s="47"/>
      <c r="H433" s="54"/>
      <c r="I433" s="47"/>
      <c r="J433" s="47"/>
      <c r="K433" s="48"/>
      <c r="L433" s="48"/>
      <c r="M433" s="48"/>
      <c r="N433" s="48"/>
      <c r="O433" s="48"/>
      <c r="P433" s="48"/>
      <c r="Q433" s="48"/>
    </row>
    <row r="434" spans="1:17" ht="18.75" customHeight="1">
      <c r="A434" s="52"/>
      <c r="B434" s="48"/>
      <c r="C434" s="53"/>
      <c r="D434" s="53"/>
      <c r="E434" s="53"/>
      <c r="F434" s="53"/>
      <c r="G434" s="47"/>
      <c r="H434" s="54"/>
      <c r="I434" s="47"/>
      <c r="J434" s="47"/>
      <c r="K434" s="48"/>
      <c r="L434" s="48"/>
      <c r="M434" s="48"/>
      <c r="N434" s="48"/>
      <c r="O434" s="48"/>
      <c r="P434" s="48"/>
      <c r="Q434" s="48"/>
    </row>
    <row r="435" spans="1:17" ht="18.75" customHeight="1">
      <c r="A435" s="52"/>
      <c r="B435" s="48"/>
      <c r="C435" s="53"/>
      <c r="D435" s="53"/>
      <c r="E435" s="53"/>
      <c r="F435" s="53"/>
      <c r="G435" s="47"/>
      <c r="H435" s="54"/>
      <c r="I435" s="47"/>
      <c r="J435" s="47"/>
      <c r="K435" s="48"/>
      <c r="L435" s="48"/>
      <c r="M435" s="48"/>
      <c r="N435" s="48"/>
      <c r="O435" s="48"/>
      <c r="P435" s="48"/>
      <c r="Q435" s="48"/>
    </row>
    <row r="436" spans="1:17" ht="18.75" customHeight="1">
      <c r="A436" s="52"/>
      <c r="B436" s="48"/>
      <c r="C436" s="53"/>
      <c r="D436" s="53"/>
      <c r="E436" s="53"/>
      <c r="F436" s="53"/>
      <c r="G436" s="47"/>
      <c r="H436" s="54"/>
      <c r="I436" s="47"/>
      <c r="J436" s="47"/>
      <c r="K436" s="48"/>
      <c r="L436" s="48"/>
      <c r="M436" s="48"/>
      <c r="N436" s="48"/>
      <c r="O436" s="48"/>
      <c r="P436" s="48"/>
      <c r="Q436" s="48"/>
    </row>
    <row r="437" spans="1:17" ht="18.75" customHeight="1">
      <c r="A437" s="52"/>
      <c r="B437" s="48"/>
      <c r="C437" s="53"/>
      <c r="D437" s="53"/>
      <c r="E437" s="53"/>
      <c r="F437" s="53"/>
      <c r="G437" s="47"/>
      <c r="H437" s="54"/>
      <c r="I437" s="47"/>
      <c r="J437" s="47"/>
      <c r="K437" s="48"/>
      <c r="L437" s="48"/>
      <c r="M437" s="48"/>
      <c r="N437" s="48"/>
      <c r="O437" s="48"/>
      <c r="P437" s="48"/>
      <c r="Q437" s="48"/>
    </row>
    <row r="438" spans="1:17" ht="18.75" customHeight="1">
      <c r="A438" s="52"/>
      <c r="B438" s="48"/>
      <c r="C438" s="53"/>
      <c r="D438" s="53"/>
      <c r="E438" s="53"/>
      <c r="F438" s="53"/>
      <c r="G438" s="47"/>
      <c r="H438" s="54"/>
      <c r="I438" s="47"/>
      <c r="J438" s="47"/>
      <c r="K438" s="48"/>
      <c r="L438" s="48"/>
      <c r="M438" s="48"/>
      <c r="N438" s="48"/>
      <c r="O438" s="48"/>
      <c r="P438" s="48"/>
      <c r="Q438" s="48"/>
    </row>
    <row r="439" spans="1:17" ht="18.75" customHeight="1">
      <c r="A439" s="52"/>
      <c r="B439" s="48"/>
      <c r="C439" s="53"/>
      <c r="D439" s="53"/>
      <c r="E439" s="53"/>
      <c r="F439" s="53"/>
      <c r="G439" s="47"/>
      <c r="H439" s="54"/>
      <c r="I439" s="47"/>
      <c r="J439" s="47"/>
      <c r="K439" s="48"/>
      <c r="L439" s="48"/>
      <c r="M439" s="48"/>
      <c r="N439" s="48"/>
      <c r="O439" s="48"/>
      <c r="P439" s="48"/>
      <c r="Q439" s="48"/>
    </row>
    <row r="440" spans="1:17" ht="18.75" customHeight="1">
      <c r="A440" s="52"/>
      <c r="B440" s="48"/>
      <c r="C440" s="53"/>
      <c r="D440" s="53"/>
      <c r="E440" s="53"/>
      <c r="F440" s="53"/>
      <c r="G440" s="47"/>
      <c r="H440" s="54"/>
      <c r="I440" s="47"/>
      <c r="J440" s="47"/>
      <c r="K440" s="48"/>
      <c r="L440" s="48"/>
      <c r="M440" s="48"/>
      <c r="N440" s="48"/>
      <c r="O440" s="48"/>
      <c r="P440" s="48"/>
      <c r="Q440" s="48"/>
    </row>
    <row r="441" spans="1:17" ht="18.75" customHeight="1">
      <c r="A441" s="52"/>
      <c r="B441" s="48"/>
      <c r="C441" s="53"/>
      <c r="D441" s="53"/>
      <c r="E441" s="53"/>
      <c r="F441" s="53"/>
      <c r="G441" s="47"/>
      <c r="H441" s="54"/>
      <c r="I441" s="47"/>
      <c r="J441" s="47"/>
      <c r="K441" s="48"/>
      <c r="L441" s="48"/>
      <c r="M441" s="48"/>
      <c r="N441" s="48"/>
      <c r="O441" s="48"/>
      <c r="P441" s="48"/>
      <c r="Q441" s="48"/>
    </row>
    <row r="442" spans="1:17" ht="18.75" customHeight="1">
      <c r="A442" s="52"/>
      <c r="B442" s="48"/>
      <c r="C442" s="53"/>
      <c r="D442" s="53"/>
      <c r="E442" s="53"/>
      <c r="F442" s="53"/>
      <c r="G442" s="47"/>
      <c r="H442" s="54"/>
      <c r="I442" s="47"/>
      <c r="J442" s="47"/>
      <c r="K442" s="48"/>
      <c r="L442" s="48"/>
      <c r="M442" s="48"/>
      <c r="N442" s="48"/>
      <c r="O442" s="48"/>
      <c r="P442" s="48"/>
      <c r="Q442" s="48"/>
    </row>
    <row r="443" spans="1:17" ht="18.75" customHeight="1">
      <c r="A443" s="52"/>
      <c r="B443" s="48"/>
      <c r="C443" s="53"/>
      <c r="D443" s="53"/>
      <c r="E443" s="53"/>
      <c r="F443" s="53"/>
      <c r="G443" s="47"/>
      <c r="H443" s="54"/>
      <c r="I443" s="47"/>
      <c r="J443" s="47"/>
      <c r="K443" s="48"/>
      <c r="L443" s="48"/>
      <c r="M443" s="48"/>
      <c r="N443" s="48"/>
      <c r="O443" s="48"/>
      <c r="P443" s="48"/>
      <c r="Q443" s="48"/>
    </row>
    <row r="444" spans="1:17" ht="18.75" customHeight="1">
      <c r="A444" s="52"/>
      <c r="B444" s="48"/>
      <c r="C444" s="53"/>
      <c r="D444" s="53"/>
      <c r="E444" s="53"/>
      <c r="F444" s="53"/>
      <c r="G444" s="47"/>
      <c r="H444" s="54"/>
      <c r="I444" s="47"/>
      <c r="J444" s="47"/>
      <c r="K444" s="48"/>
      <c r="L444" s="48"/>
      <c r="M444" s="48"/>
      <c r="N444" s="48"/>
      <c r="O444" s="48"/>
      <c r="P444" s="48"/>
      <c r="Q444" s="48"/>
    </row>
    <row r="445" spans="1:17" ht="18.75" customHeight="1">
      <c r="A445" s="52"/>
      <c r="B445" s="48"/>
      <c r="C445" s="53"/>
      <c r="D445" s="53"/>
      <c r="E445" s="53"/>
      <c r="F445" s="53"/>
      <c r="G445" s="47"/>
      <c r="H445" s="54"/>
      <c r="I445" s="47"/>
      <c r="J445" s="47"/>
      <c r="K445" s="48"/>
      <c r="L445" s="48"/>
      <c r="M445" s="48"/>
      <c r="N445" s="48"/>
      <c r="O445" s="48"/>
      <c r="P445" s="48"/>
      <c r="Q445" s="48"/>
    </row>
    <row r="446" spans="1:17" ht="18.75" customHeight="1">
      <c r="A446" s="52"/>
      <c r="B446" s="48"/>
      <c r="C446" s="53"/>
      <c r="D446" s="53"/>
      <c r="E446" s="53"/>
      <c r="F446" s="53"/>
      <c r="G446" s="47"/>
      <c r="H446" s="54"/>
      <c r="I446" s="47"/>
      <c r="J446" s="47"/>
      <c r="K446" s="48"/>
      <c r="L446" s="48"/>
      <c r="M446" s="48"/>
      <c r="N446" s="48"/>
      <c r="O446" s="48"/>
      <c r="P446" s="48"/>
      <c r="Q446" s="48"/>
    </row>
    <row r="447" spans="1:17" ht="18.75" customHeight="1">
      <c r="A447" s="52"/>
      <c r="B447" s="48"/>
      <c r="C447" s="53"/>
      <c r="D447" s="53"/>
      <c r="E447" s="53"/>
      <c r="F447" s="53"/>
      <c r="G447" s="47"/>
      <c r="H447" s="54"/>
      <c r="I447" s="47"/>
      <c r="J447" s="47"/>
      <c r="K447" s="48"/>
      <c r="L447" s="48"/>
      <c r="M447" s="48"/>
      <c r="N447" s="48"/>
      <c r="O447" s="48"/>
      <c r="P447" s="48"/>
      <c r="Q447" s="48"/>
    </row>
    <row r="448" spans="1:17" ht="18.75" customHeight="1">
      <c r="A448" s="52"/>
      <c r="B448" s="48"/>
      <c r="C448" s="53"/>
      <c r="D448" s="53"/>
      <c r="E448" s="53"/>
      <c r="F448" s="53"/>
      <c r="G448" s="47"/>
      <c r="H448" s="54"/>
      <c r="I448" s="47"/>
      <c r="J448" s="47"/>
      <c r="K448" s="48"/>
      <c r="L448" s="48"/>
      <c r="M448" s="48"/>
      <c r="N448" s="48"/>
      <c r="O448" s="48"/>
      <c r="P448" s="48"/>
      <c r="Q448" s="48"/>
    </row>
    <row r="449" spans="1:17" ht="18.75" customHeight="1">
      <c r="A449" s="52"/>
      <c r="B449" s="48"/>
      <c r="C449" s="53"/>
      <c r="D449" s="53"/>
      <c r="E449" s="53"/>
      <c r="F449" s="53"/>
      <c r="G449" s="47"/>
      <c r="H449" s="54"/>
      <c r="I449" s="47"/>
      <c r="J449" s="47"/>
      <c r="K449" s="48"/>
      <c r="L449" s="48"/>
      <c r="M449" s="48"/>
      <c r="N449" s="48"/>
      <c r="O449" s="48"/>
      <c r="P449" s="48"/>
      <c r="Q449" s="48"/>
    </row>
    <row r="450" spans="1:17" ht="18.75" customHeight="1">
      <c r="A450" s="52"/>
      <c r="B450" s="48"/>
      <c r="C450" s="53"/>
      <c r="D450" s="53"/>
      <c r="E450" s="53"/>
      <c r="F450" s="53"/>
      <c r="G450" s="47"/>
      <c r="H450" s="54"/>
      <c r="I450" s="47"/>
      <c r="J450" s="47"/>
      <c r="K450" s="48"/>
      <c r="L450" s="48"/>
      <c r="M450" s="48"/>
      <c r="N450" s="48"/>
      <c r="O450" s="48"/>
      <c r="P450" s="48"/>
      <c r="Q450" s="48"/>
    </row>
    <row r="451" spans="1:17" ht="18.75" customHeight="1">
      <c r="A451" s="52"/>
      <c r="B451" s="48"/>
      <c r="C451" s="53"/>
      <c r="D451" s="53"/>
      <c r="E451" s="53"/>
      <c r="F451" s="53"/>
      <c r="G451" s="47"/>
      <c r="H451" s="54"/>
      <c r="I451" s="47"/>
      <c r="J451" s="47"/>
      <c r="K451" s="48"/>
      <c r="L451" s="48"/>
      <c r="M451" s="48"/>
      <c r="N451" s="48"/>
      <c r="O451" s="48"/>
      <c r="P451" s="48"/>
      <c r="Q451" s="48"/>
    </row>
    <row r="452" spans="1:17" ht="18.75" customHeight="1">
      <c r="A452" s="52"/>
      <c r="B452" s="48"/>
      <c r="C452" s="53"/>
      <c r="D452" s="53"/>
      <c r="E452" s="53"/>
      <c r="F452" s="53"/>
      <c r="G452" s="47"/>
      <c r="H452" s="54"/>
      <c r="I452" s="47"/>
      <c r="J452" s="47"/>
      <c r="K452" s="48"/>
      <c r="L452" s="48"/>
      <c r="M452" s="48"/>
      <c r="N452" s="48"/>
      <c r="O452" s="48"/>
      <c r="P452" s="48"/>
      <c r="Q452" s="48"/>
    </row>
    <row r="453" spans="1:17" ht="18.75" customHeight="1">
      <c r="A453" s="52"/>
      <c r="B453" s="48"/>
      <c r="C453" s="53"/>
      <c r="D453" s="53"/>
      <c r="E453" s="53"/>
      <c r="F453" s="53"/>
      <c r="G453" s="47"/>
      <c r="H453" s="54"/>
      <c r="I453" s="47"/>
      <c r="J453" s="47"/>
      <c r="K453" s="48"/>
      <c r="L453" s="48"/>
      <c r="M453" s="48"/>
      <c r="N453" s="48"/>
      <c r="O453" s="48"/>
      <c r="P453" s="48"/>
      <c r="Q453" s="48"/>
    </row>
    <row r="454" spans="1:17" ht="18.75" customHeight="1">
      <c r="A454" s="52"/>
      <c r="B454" s="48"/>
      <c r="C454" s="53"/>
      <c r="D454" s="53"/>
      <c r="E454" s="53"/>
      <c r="F454" s="53"/>
      <c r="G454" s="47"/>
      <c r="H454" s="54"/>
      <c r="I454" s="47"/>
      <c r="J454" s="47"/>
      <c r="K454" s="48"/>
      <c r="L454" s="48"/>
      <c r="M454" s="48"/>
      <c r="N454" s="48"/>
      <c r="O454" s="48"/>
      <c r="P454" s="48"/>
      <c r="Q454" s="48"/>
    </row>
    <row r="455" spans="1:17" ht="18.75" customHeight="1">
      <c r="A455" s="52"/>
      <c r="B455" s="48"/>
      <c r="C455" s="53"/>
      <c r="D455" s="53"/>
      <c r="E455" s="53"/>
      <c r="F455" s="53"/>
      <c r="G455" s="47"/>
      <c r="H455" s="54"/>
      <c r="I455" s="47"/>
      <c r="J455" s="47"/>
      <c r="K455" s="48"/>
      <c r="L455" s="48"/>
      <c r="M455" s="48"/>
      <c r="N455" s="48"/>
      <c r="O455" s="48"/>
      <c r="P455" s="48"/>
      <c r="Q455" s="48"/>
    </row>
    <row r="456" spans="1:17" ht="18.75" customHeight="1">
      <c r="A456" s="52"/>
      <c r="B456" s="48"/>
      <c r="C456" s="53"/>
      <c r="D456" s="53"/>
      <c r="E456" s="53"/>
      <c r="F456" s="53"/>
      <c r="G456" s="47"/>
      <c r="H456" s="54"/>
      <c r="I456" s="47"/>
      <c r="J456" s="47"/>
      <c r="K456" s="48"/>
      <c r="L456" s="48"/>
      <c r="M456" s="48"/>
      <c r="N456" s="48"/>
      <c r="O456" s="48"/>
      <c r="P456" s="48"/>
      <c r="Q456" s="48"/>
    </row>
    <row r="457" spans="1:17" ht="18.75" customHeight="1">
      <c r="A457" s="52"/>
      <c r="B457" s="48"/>
      <c r="C457" s="53"/>
      <c r="D457" s="53"/>
      <c r="E457" s="53"/>
      <c r="F457" s="53"/>
      <c r="G457" s="47"/>
      <c r="H457" s="54"/>
      <c r="I457" s="47"/>
      <c r="J457" s="47"/>
      <c r="K457" s="48"/>
      <c r="L457" s="48"/>
      <c r="M457" s="48"/>
      <c r="N457" s="48"/>
      <c r="O457" s="48"/>
      <c r="P457" s="48"/>
      <c r="Q457" s="48"/>
    </row>
    <row r="458" spans="1:17" ht="18.75" customHeight="1">
      <c r="A458" s="52"/>
      <c r="B458" s="48"/>
      <c r="C458" s="53"/>
      <c r="D458" s="53"/>
      <c r="E458" s="53"/>
      <c r="F458" s="53"/>
      <c r="G458" s="47"/>
      <c r="H458" s="54"/>
      <c r="I458" s="47"/>
      <c r="J458" s="47"/>
      <c r="K458" s="48"/>
      <c r="L458" s="48"/>
      <c r="M458" s="48"/>
      <c r="N458" s="48"/>
      <c r="O458" s="48"/>
      <c r="P458" s="48"/>
      <c r="Q458" s="48"/>
    </row>
    <row r="459" spans="1:17" ht="18.75" customHeight="1">
      <c r="A459" s="52"/>
      <c r="B459" s="48"/>
      <c r="C459" s="53"/>
      <c r="D459" s="53"/>
      <c r="E459" s="53"/>
      <c r="F459" s="53"/>
      <c r="G459" s="47"/>
      <c r="H459" s="54"/>
      <c r="I459" s="47"/>
      <c r="J459" s="47"/>
      <c r="K459" s="48"/>
      <c r="L459" s="48"/>
      <c r="M459" s="48"/>
      <c r="N459" s="48"/>
      <c r="O459" s="48"/>
      <c r="P459" s="48"/>
      <c r="Q459" s="48"/>
    </row>
    <row r="460" spans="1:17" ht="18.75" customHeight="1">
      <c r="A460" s="52"/>
      <c r="B460" s="48"/>
      <c r="C460" s="53"/>
      <c r="D460" s="53"/>
      <c r="E460" s="53"/>
      <c r="F460" s="53"/>
      <c r="G460" s="47"/>
      <c r="H460" s="54"/>
      <c r="I460" s="47"/>
      <c r="J460" s="47"/>
      <c r="K460" s="48"/>
      <c r="L460" s="48"/>
      <c r="M460" s="48"/>
      <c r="N460" s="48"/>
      <c r="O460" s="48"/>
      <c r="P460" s="48"/>
      <c r="Q460" s="48"/>
    </row>
    <row r="461" spans="1:17" ht="18.75" customHeight="1">
      <c r="A461" s="52"/>
      <c r="B461" s="48"/>
      <c r="C461" s="53"/>
      <c r="D461" s="53"/>
      <c r="E461" s="53"/>
      <c r="F461" s="53"/>
      <c r="G461" s="47"/>
      <c r="H461" s="54"/>
      <c r="I461" s="47"/>
      <c r="J461" s="47"/>
      <c r="K461" s="48"/>
      <c r="L461" s="48"/>
      <c r="M461" s="48"/>
      <c r="N461" s="48"/>
      <c r="O461" s="48"/>
      <c r="P461" s="48"/>
      <c r="Q461" s="48"/>
    </row>
    <row r="462" spans="1:17" ht="18.75" customHeight="1">
      <c r="A462" s="52"/>
      <c r="B462" s="48"/>
      <c r="C462" s="53"/>
      <c r="D462" s="53"/>
      <c r="E462" s="53"/>
      <c r="F462" s="53"/>
      <c r="G462" s="47"/>
      <c r="H462" s="54"/>
      <c r="I462" s="47"/>
      <c r="J462" s="47"/>
      <c r="K462" s="48"/>
      <c r="L462" s="48"/>
      <c r="M462" s="48"/>
      <c r="N462" s="48"/>
      <c r="O462" s="48"/>
      <c r="P462" s="48"/>
      <c r="Q462" s="48"/>
    </row>
    <row r="463" spans="1:17" ht="18.75" customHeight="1">
      <c r="A463" s="52"/>
      <c r="B463" s="48"/>
      <c r="C463" s="53"/>
      <c r="D463" s="53"/>
      <c r="E463" s="53"/>
      <c r="F463" s="53"/>
      <c r="G463" s="47"/>
      <c r="H463" s="54"/>
      <c r="I463" s="47"/>
      <c r="J463" s="47"/>
      <c r="K463" s="48"/>
      <c r="L463" s="48"/>
      <c r="M463" s="48"/>
      <c r="N463" s="48"/>
      <c r="O463" s="48"/>
      <c r="P463" s="48"/>
      <c r="Q463" s="48"/>
    </row>
    <row r="464" spans="1:17" ht="18.75" customHeight="1">
      <c r="A464" s="52"/>
      <c r="B464" s="48"/>
      <c r="C464" s="53"/>
      <c r="D464" s="53"/>
      <c r="E464" s="53"/>
      <c r="F464" s="53"/>
      <c r="G464" s="47"/>
      <c r="H464" s="54"/>
      <c r="I464" s="47"/>
      <c r="J464" s="47"/>
      <c r="K464" s="48"/>
      <c r="L464" s="48"/>
      <c r="M464" s="48"/>
      <c r="N464" s="48"/>
      <c r="O464" s="48"/>
      <c r="P464" s="48"/>
      <c r="Q464" s="48"/>
    </row>
    <row r="465" spans="1:17" ht="18.75" customHeight="1">
      <c r="A465" s="52"/>
      <c r="B465" s="48"/>
      <c r="C465" s="53"/>
      <c r="D465" s="53"/>
      <c r="E465" s="53"/>
      <c r="F465" s="53"/>
      <c r="G465" s="47"/>
      <c r="H465" s="54"/>
      <c r="I465" s="47"/>
      <c r="J465" s="47"/>
      <c r="K465" s="48"/>
      <c r="L465" s="48"/>
      <c r="M465" s="48"/>
      <c r="N465" s="48"/>
      <c r="O465" s="48"/>
      <c r="P465" s="48"/>
      <c r="Q465" s="48"/>
    </row>
    <row r="466" spans="1:17" ht="18.75" customHeight="1">
      <c r="A466" s="52"/>
      <c r="B466" s="48"/>
      <c r="C466" s="53"/>
      <c r="D466" s="53"/>
      <c r="E466" s="53"/>
      <c r="F466" s="53"/>
      <c r="G466" s="47"/>
      <c r="H466" s="54"/>
      <c r="I466" s="47"/>
      <c r="J466" s="47"/>
      <c r="K466" s="48"/>
      <c r="L466" s="48"/>
      <c r="M466" s="48"/>
      <c r="N466" s="48"/>
      <c r="O466" s="48"/>
      <c r="P466" s="48"/>
      <c r="Q466" s="48"/>
    </row>
    <row r="467" spans="1:17" ht="18.75" customHeight="1">
      <c r="A467" s="52"/>
      <c r="B467" s="48"/>
      <c r="C467" s="53"/>
      <c r="D467" s="53"/>
      <c r="E467" s="53"/>
      <c r="F467" s="53"/>
      <c r="G467" s="47"/>
      <c r="H467" s="54"/>
      <c r="I467" s="47"/>
      <c r="J467" s="47"/>
      <c r="K467" s="48"/>
      <c r="L467" s="48"/>
      <c r="M467" s="48"/>
      <c r="N467" s="48"/>
      <c r="O467" s="48"/>
      <c r="P467" s="48"/>
      <c r="Q467" s="48"/>
    </row>
    <row r="468" spans="1:17" ht="18.75" customHeight="1">
      <c r="A468" s="52"/>
      <c r="B468" s="48"/>
      <c r="C468" s="53"/>
      <c r="D468" s="53"/>
      <c r="E468" s="53"/>
      <c r="F468" s="53"/>
      <c r="G468" s="47"/>
      <c r="H468" s="54"/>
      <c r="I468" s="47"/>
      <c r="J468" s="47"/>
      <c r="K468" s="48"/>
      <c r="L468" s="48"/>
      <c r="M468" s="48"/>
      <c r="N468" s="48"/>
      <c r="O468" s="48"/>
      <c r="P468" s="48"/>
      <c r="Q468" s="48"/>
    </row>
    <row r="469" spans="1:17" ht="18.75" customHeight="1">
      <c r="A469" s="52"/>
      <c r="B469" s="48"/>
      <c r="C469" s="53"/>
      <c r="D469" s="53"/>
      <c r="E469" s="53"/>
      <c r="F469" s="53"/>
      <c r="G469" s="47"/>
      <c r="H469" s="54"/>
      <c r="I469" s="47"/>
      <c r="J469" s="47"/>
      <c r="K469" s="48"/>
      <c r="L469" s="48"/>
      <c r="M469" s="48"/>
      <c r="N469" s="48"/>
      <c r="O469" s="48"/>
      <c r="P469" s="48"/>
      <c r="Q469" s="48"/>
    </row>
    <row r="470" spans="1:17" ht="18.75" customHeight="1">
      <c r="A470" s="52"/>
      <c r="B470" s="48"/>
      <c r="C470" s="53"/>
      <c r="D470" s="53"/>
      <c r="E470" s="53"/>
      <c r="F470" s="53"/>
      <c r="G470" s="47"/>
      <c r="H470" s="54"/>
      <c r="I470" s="47"/>
      <c r="J470" s="47"/>
      <c r="K470" s="48"/>
      <c r="L470" s="48"/>
      <c r="M470" s="48"/>
      <c r="N470" s="48"/>
      <c r="O470" s="48"/>
      <c r="P470" s="48"/>
      <c r="Q470" s="48"/>
    </row>
    <row r="471" spans="1:17" ht="18.75" customHeight="1">
      <c r="A471" s="52"/>
      <c r="B471" s="48"/>
      <c r="C471" s="53"/>
      <c r="D471" s="53"/>
      <c r="E471" s="53"/>
      <c r="F471" s="53"/>
      <c r="G471" s="47"/>
      <c r="H471" s="54"/>
      <c r="I471" s="47"/>
      <c r="J471" s="47"/>
      <c r="K471" s="48"/>
      <c r="L471" s="48"/>
      <c r="M471" s="48"/>
      <c r="N471" s="48"/>
      <c r="O471" s="48"/>
      <c r="P471" s="48"/>
      <c r="Q471" s="48"/>
    </row>
    <row r="472" spans="1:17" ht="18.75" customHeight="1">
      <c r="A472" s="52"/>
      <c r="B472" s="48"/>
      <c r="C472" s="53"/>
      <c r="D472" s="53"/>
      <c r="E472" s="53"/>
      <c r="F472" s="53"/>
      <c r="G472" s="47"/>
      <c r="H472" s="54"/>
      <c r="I472" s="47"/>
      <c r="J472" s="47"/>
      <c r="K472" s="48"/>
      <c r="L472" s="48"/>
      <c r="M472" s="48"/>
      <c r="N472" s="48"/>
      <c r="O472" s="48"/>
      <c r="P472" s="48"/>
      <c r="Q472" s="48"/>
    </row>
    <row r="473" spans="1:17" ht="18.75" customHeight="1">
      <c r="A473" s="52"/>
      <c r="B473" s="48"/>
      <c r="C473" s="53"/>
      <c r="D473" s="53"/>
      <c r="E473" s="53"/>
      <c r="F473" s="53"/>
      <c r="G473" s="47"/>
      <c r="H473" s="54"/>
      <c r="I473" s="47"/>
      <c r="J473" s="47"/>
      <c r="K473" s="48"/>
      <c r="L473" s="48"/>
      <c r="M473" s="48"/>
      <c r="N473" s="48"/>
      <c r="O473" s="48"/>
      <c r="P473" s="48"/>
      <c r="Q473" s="48"/>
    </row>
    <row r="474" spans="1:17" ht="18.75" customHeight="1">
      <c r="A474" s="52"/>
      <c r="B474" s="48"/>
      <c r="C474" s="53"/>
      <c r="D474" s="53"/>
      <c r="E474" s="53"/>
      <c r="F474" s="53"/>
      <c r="G474" s="47"/>
      <c r="H474" s="54"/>
      <c r="I474" s="47"/>
      <c r="J474" s="47"/>
      <c r="K474" s="48"/>
      <c r="L474" s="48"/>
      <c r="M474" s="48"/>
      <c r="N474" s="48"/>
      <c r="O474" s="48"/>
      <c r="P474" s="48"/>
      <c r="Q474" s="48"/>
    </row>
    <row r="475" spans="1:17" ht="18.75" customHeight="1">
      <c r="A475" s="52"/>
      <c r="B475" s="48"/>
      <c r="C475" s="53"/>
      <c r="D475" s="53"/>
      <c r="E475" s="53"/>
      <c r="F475" s="53"/>
      <c r="G475" s="47"/>
      <c r="H475" s="54"/>
      <c r="I475" s="47"/>
      <c r="J475" s="47"/>
      <c r="K475" s="48"/>
      <c r="L475" s="48"/>
      <c r="M475" s="48"/>
      <c r="N475" s="48"/>
      <c r="O475" s="48"/>
      <c r="P475" s="48"/>
      <c r="Q475" s="48"/>
    </row>
    <row r="476" spans="1:17" ht="18.75" customHeight="1">
      <c r="A476" s="52"/>
      <c r="B476" s="48"/>
      <c r="C476" s="53"/>
      <c r="D476" s="53"/>
      <c r="E476" s="53"/>
      <c r="F476" s="53"/>
      <c r="G476" s="47"/>
      <c r="H476" s="54"/>
      <c r="I476" s="47"/>
      <c r="J476" s="47"/>
      <c r="K476" s="48"/>
      <c r="L476" s="48"/>
      <c r="M476" s="48"/>
      <c r="N476" s="48"/>
      <c r="O476" s="48"/>
      <c r="P476" s="48"/>
      <c r="Q476" s="48"/>
    </row>
    <row r="477" spans="1:17" ht="18.75" customHeight="1">
      <c r="A477" s="52"/>
      <c r="B477" s="48"/>
      <c r="C477" s="53"/>
      <c r="D477" s="53"/>
      <c r="E477" s="53"/>
      <c r="F477" s="53"/>
      <c r="G477" s="47"/>
      <c r="H477" s="54"/>
      <c r="I477" s="47"/>
      <c r="J477" s="47"/>
      <c r="K477" s="48"/>
      <c r="L477" s="48"/>
      <c r="M477" s="48"/>
      <c r="N477" s="48"/>
      <c r="O477" s="48"/>
      <c r="P477" s="48"/>
      <c r="Q477" s="48"/>
    </row>
    <row r="478" spans="1:17" ht="18.75" customHeight="1">
      <c r="A478" s="52"/>
      <c r="B478" s="48"/>
      <c r="C478" s="53"/>
      <c r="D478" s="53"/>
      <c r="E478" s="53"/>
      <c r="F478" s="53"/>
      <c r="G478" s="47"/>
      <c r="H478" s="54"/>
      <c r="I478" s="47"/>
      <c r="J478" s="47"/>
      <c r="K478" s="48"/>
      <c r="L478" s="48"/>
      <c r="M478" s="48"/>
      <c r="N478" s="48"/>
      <c r="O478" s="48"/>
      <c r="P478" s="48"/>
      <c r="Q478" s="48"/>
    </row>
    <row r="479" spans="1:17" ht="18.75" customHeight="1">
      <c r="A479" s="52"/>
      <c r="B479" s="48"/>
      <c r="C479" s="53"/>
      <c r="D479" s="53"/>
      <c r="E479" s="53"/>
      <c r="F479" s="53"/>
      <c r="G479" s="47"/>
      <c r="H479" s="54"/>
      <c r="I479" s="47"/>
      <c r="J479" s="47"/>
      <c r="K479" s="48"/>
      <c r="L479" s="48"/>
      <c r="M479" s="48"/>
      <c r="N479" s="48"/>
      <c r="O479" s="48"/>
      <c r="P479" s="48"/>
      <c r="Q479" s="48"/>
    </row>
    <row r="480" spans="1:17" ht="18.75" customHeight="1">
      <c r="A480" s="52"/>
      <c r="B480" s="48"/>
      <c r="C480" s="53"/>
      <c r="D480" s="53"/>
      <c r="E480" s="53"/>
      <c r="F480" s="53"/>
      <c r="G480" s="47"/>
      <c r="H480" s="54"/>
      <c r="I480" s="47"/>
      <c r="J480" s="47"/>
      <c r="K480" s="48"/>
      <c r="L480" s="48"/>
      <c r="M480" s="48"/>
      <c r="N480" s="48"/>
      <c r="O480" s="48"/>
      <c r="P480" s="48"/>
      <c r="Q480" s="48"/>
    </row>
    <row r="481" spans="1:17" ht="18.75" customHeight="1">
      <c r="A481" s="52"/>
      <c r="B481" s="48"/>
      <c r="C481" s="53"/>
      <c r="D481" s="53"/>
      <c r="E481" s="53"/>
      <c r="F481" s="53"/>
      <c r="G481" s="47"/>
      <c r="H481" s="54"/>
      <c r="I481" s="47"/>
      <c r="J481" s="47"/>
      <c r="K481" s="48"/>
      <c r="L481" s="48"/>
      <c r="M481" s="48"/>
      <c r="N481" s="48"/>
      <c r="O481" s="48"/>
      <c r="P481" s="48"/>
      <c r="Q481" s="48"/>
    </row>
    <row r="482" spans="1:17" ht="18.75" customHeight="1">
      <c r="A482" s="52"/>
      <c r="B482" s="48"/>
      <c r="C482" s="53"/>
      <c r="D482" s="53"/>
      <c r="E482" s="53"/>
      <c r="F482" s="53"/>
      <c r="G482" s="47"/>
      <c r="H482" s="54"/>
      <c r="I482" s="47"/>
      <c r="J482" s="47"/>
      <c r="K482" s="48"/>
      <c r="L482" s="48"/>
      <c r="M482" s="48"/>
      <c r="N482" s="48"/>
      <c r="O482" s="48"/>
      <c r="P482" s="48"/>
      <c r="Q482" s="48"/>
    </row>
    <row r="483" spans="1:17" ht="18.75" customHeight="1">
      <c r="A483" s="52"/>
      <c r="B483" s="48"/>
      <c r="C483" s="53"/>
      <c r="D483" s="53"/>
      <c r="E483" s="53"/>
      <c r="F483" s="53"/>
      <c r="G483" s="47"/>
      <c r="H483" s="54"/>
      <c r="I483" s="47"/>
      <c r="J483" s="47"/>
      <c r="K483" s="48"/>
      <c r="L483" s="48"/>
      <c r="M483" s="48"/>
      <c r="N483" s="48"/>
      <c r="O483" s="48"/>
      <c r="P483" s="48"/>
      <c r="Q483" s="48"/>
    </row>
    <row r="484" spans="1:17" ht="18.75" customHeight="1">
      <c r="A484" s="52"/>
      <c r="B484" s="48"/>
      <c r="C484" s="53"/>
      <c r="D484" s="53"/>
      <c r="E484" s="53"/>
      <c r="F484" s="53"/>
      <c r="G484" s="47"/>
      <c r="H484" s="54"/>
      <c r="I484" s="47"/>
      <c r="J484" s="47"/>
      <c r="K484" s="48"/>
      <c r="L484" s="48"/>
      <c r="M484" s="48"/>
      <c r="N484" s="48"/>
      <c r="O484" s="48"/>
      <c r="P484" s="48"/>
      <c r="Q484" s="48"/>
    </row>
    <row r="485" spans="1:17" ht="18.75" customHeight="1">
      <c r="A485" s="52"/>
      <c r="B485" s="48"/>
      <c r="C485" s="53"/>
      <c r="D485" s="53"/>
      <c r="E485" s="53"/>
      <c r="F485" s="53"/>
      <c r="G485" s="47"/>
      <c r="H485" s="54"/>
      <c r="I485" s="47"/>
      <c r="J485" s="47"/>
      <c r="K485" s="48"/>
      <c r="L485" s="48"/>
      <c r="M485" s="48"/>
      <c r="N485" s="48"/>
      <c r="O485" s="48"/>
      <c r="P485" s="48"/>
      <c r="Q485" s="48"/>
    </row>
    <row r="486" spans="1:17" ht="18.75" customHeight="1">
      <c r="A486" s="52"/>
      <c r="B486" s="48"/>
      <c r="C486" s="53"/>
      <c r="D486" s="53"/>
      <c r="E486" s="53"/>
      <c r="F486" s="53"/>
      <c r="G486" s="47"/>
      <c r="H486" s="54"/>
      <c r="I486" s="47"/>
      <c r="J486" s="47"/>
      <c r="K486" s="48"/>
      <c r="L486" s="48"/>
      <c r="M486" s="48"/>
      <c r="N486" s="48"/>
      <c r="O486" s="48"/>
      <c r="P486" s="48"/>
      <c r="Q486" s="48"/>
    </row>
    <row r="487" spans="1:17" ht="18.75" customHeight="1">
      <c r="A487" s="52"/>
      <c r="B487" s="48"/>
      <c r="C487" s="53"/>
      <c r="D487" s="53"/>
      <c r="E487" s="53"/>
      <c r="F487" s="53"/>
      <c r="G487" s="47"/>
      <c r="H487" s="54"/>
      <c r="I487" s="47"/>
      <c r="J487" s="47"/>
      <c r="K487" s="48"/>
      <c r="L487" s="48"/>
      <c r="M487" s="48"/>
      <c r="N487" s="48"/>
      <c r="O487" s="48"/>
      <c r="P487" s="48"/>
      <c r="Q487" s="48"/>
    </row>
    <row r="488" spans="1:17" ht="18.75" customHeight="1">
      <c r="A488" s="52"/>
      <c r="B488" s="48"/>
      <c r="C488" s="53"/>
      <c r="D488" s="53"/>
      <c r="E488" s="53"/>
      <c r="F488" s="53"/>
      <c r="G488" s="47"/>
      <c r="H488" s="54"/>
      <c r="I488" s="47"/>
      <c r="J488" s="47"/>
      <c r="K488" s="48"/>
      <c r="L488" s="48"/>
      <c r="M488" s="48"/>
      <c r="N488" s="48"/>
      <c r="O488" s="48"/>
      <c r="P488" s="48"/>
      <c r="Q488" s="48"/>
    </row>
    <row r="489" spans="1:17" ht="18.75" customHeight="1">
      <c r="A489" s="52"/>
      <c r="B489" s="48"/>
      <c r="C489" s="53"/>
      <c r="D489" s="53"/>
      <c r="E489" s="53"/>
      <c r="F489" s="53"/>
      <c r="G489" s="47"/>
      <c r="H489" s="54"/>
      <c r="I489" s="47"/>
      <c r="J489" s="47"/>
      <c r="K489" s="48"/>
      <c r="L489" s="48"/>
      <c r="M489" s="48"/>
      <c r="N489" s="48"/>
      <c r="O489" s="48"/>
      <c r="P489" s="48"/>
      <c r="Q489" s="48"/>
    </row>
    <row r="490" spans="1:17" ht="18.75" customHeight="1">
      <c r="A490" s="52"/>
      <c r="B490" s="48"/>
      <c r="C490" s="53"/>
      <c r="D490" s="53"/>
      <c r="E490" s="53"/>
      <c r="F490" s="53"/>
      <c r="G490" s="47"/>
      <c r="H490" s="54"/>
      <c r="I490" s="47"/>
      <c r="J490" s="47"/>
      <c r="K490" s="48"/>
      <c r="L490" s="48"/>
      <c r="M490" s="48"/>
      <c r="N490" s="48"/>
      <c r="O490" s="48"/>
      <c r="P490" s="48"/>
      <c r="Q490" s="48"/>
    </row>
    <row r="491" spans="1:17" ht="18.75" customHeight="1">
      <c r="A491" s="52"/>
      <c r="B491" s="48"/>
      <c r="C491" s="53"/>
      <c r="D491" s="53"/>
      <c r="E491" s="53"/>
      <c r="F491" s="53"/>
      <c r="G491" s="47"/>
      <c r="H491" s="54"/>
      <c r="I491" s="47"/>
      <c r="J491" s="47"/>
      <c r="K491" s="48"/>
      <c r="L491" s="48"/>
      <c r="M491" s="48"/>
      <c r="N491" s="48"/>
      <c r="O491" s="48"/>
      <c r="P491" s="48"/>
      <c r="Q491" s="48"/>
    </row>
    <row r="492" spans="1:17" ht="18.75" customHeight="1">
      <c r="A492" s="52"/>
      <c r="B492" s="48"/>
      <c r="C492" s="53"/>
      <c r="D492" s="53"/>
      <c r="E492" s="53"/>
      <c r="F492" s="53"/>
      <c r="G492" s="47"/>
      <c r="H492" s="54"/>
      <c r="I492" s="47"/>
      <c r="J492" s="47"/>
      <c r="K492" s="48"/>
      <c r="L492" s="48"/>
      <c r="M492" s="48"/>
      <c r="N492" s="48"/>
      <c r="O492" s="48"/>
      <c r="P492" s="48"/>
      <c r="Q492" s="48"/>
    </row>
    <row r="493" spans="1:17" ht="18.75" customHeight="1">
      <c r="A493" s="52"/>
      <c r="B493" s="48"/>
      <c r="C493" s="53"/>
      <c r="D493" s="53"/>
      <c r="E493" s="53"/>
      <c r="F493" s="53"/>
      <c r="G493" s="47"/>
      <c r="H493" s="54"/>
      <c r="I493" s="47"/>
      <c r="J493" s="47"/>
      <c r="K493" s="48"/>
      <c r="L493" s="48"/>
      <c r="M493" s="48"/>
      <c r="N493" s="48"/>
      <c r="O493" s="48"/>
      <c r="P493" s="48"/>
      <c r="Q493" s="48"/>
    </row>
    <row r="494" spans="1:17" ht="18.75" customHeight="1">
      <c r="A494" s="52"/>
      <c r="B494" s="48"/>
      <c r="C494" s="53"/>
      <c r="D494" s="53"/>
      <c r="E494" s="53"/>
      <c r="F494" s="53"/>
      <c r="G494" s="47"/>
      <c r="H494" s="54"/>
      <c r="I494" s="47"/>
      <c r="J494" s="47"/>
      <c r="K494" s="48"/>
      <c r="L494" s="48"/>
      <c r="M494" s="48"/>
      <c r="N494" s="48"/>
      <c r="O494" s="48"/>
      <c r="P494" s="48"/>
      <c r="Q494" s="48"/>
    </row>
    <row r="495" spans="1:17" ht="18.75" customHeight="1">
      <c r="A495" s="52"/>
      <c r="B495" s="48"/>
      <c r="C495" s="53"/>
      <c r="D495" s="53"/>
      <c r="E495" s="53"/>
      <c r="F495" s="53"/>
      <c r="G495" s="47"/>
      <c r="H495" s="54"/>
      <c r="I495" s="47"/>
      <c r="J495" s="47"/>
      <c r="K495" s="48"/>
      <c r="L495" s="48"/>
      <c r="M495" s="48"/>
      <c r="N495" s="48"/>
      <c r="O495" s="48"/>
      <c r="P495" s="48"/>
      <c r="Q495" s="48"/>
    </row>
    <row r="496" spans="1:17" ht="18.75" customHeight="1">
      <c r="A496" s="52"/>
      <c r="B496" s="48"/>
      <c r="C496" s="53"/>
      <c r="D496" s="53"/>
      <c r="E496" s="53"/>
      <c r="F496" s="53"/>
      <c r="G496" s="47"/>
      <c r="H496" s="54"/>
      <c r="I496" s="47"/>
      <c r="J496" s="47"/>
      <c r="K496" s="48"/>
      <c r="L496" s="48"/>
      <c r="M496" s="48"/>
      <c r="N496" s="48"/>
      <c r="O496" s="48"/>
      <c r="P496" s="48"/>
      <c r="Q496" s="48"/>
    </row>
    <row r="497" spans="1:17" ht="18.75" customHeight="1">
      <c r="A497" s="52"/>
      <c r="B497" s="48"/>
      <c r="C497" s="53"/>
      <c r="D497" s="53"/>
      <c r="E497" s="53"/>
      <c r="F497" s="53"/>
      <c r="G497" s="47"/>
      <c r="H497" s="54"/>
      <c r="I497" s="47"/>
      <c r="J497" s="47"/>
      <c r="K497" s="48"/>
      <c r="L497" s="48"/>
      <c r="M497" s="48"/>
      <c r="N497" s="48"/>
      <c r="O497" s="48"/>
      <c r="P497" s="48"/>
      <c r="Q497" s="48"/>
    </row>
    <row r="498" spans="1:17" ht="18.75" customHeight="1">
      <c r="A498" s="52"/>
      <c r="B498" s="48"/>
      <c r="C498" s="53"/>
      <c r="D498" s="53"/>
      <c r="E498" s="53"/>
      <c r="F498" s="53"/>
      <c r="G498" s="47"/>
      <c r="H498" s="54"/>
      <c r="I498" s="47"/>
      <c r="J498" s="47"/>
      <c r="K498" s="48"/>
      <c r="L498" s="48"/>
      <c r="M498" s="48"/>
      <c r="N498" s="48"/>
      <c r="O498" s="48"/>
      <c r="P498" s="48"/>
      <c r="Q498" s="48"/>
    </row>
    <row r="499" spans="1:17" ht="18.75" customHeight="1">
      <c r="A499" s="52"/>
      <c r="B499" s="48"/>
      <c r="C499" s="53"/>
      <c r="D499" s="53"/>
      <c r="E499" s="53"/>
      <c r="F499" s="53"/>
      <c r="G499" s="47"/>
      <c r="H499" s="54"/>
      <c r="I499" s="47"/>
      <c r="J499" s="47"/>
      <c r="K499" s="48"/>
      <c r="L499" s="48"/>
      <c r="M499" s="48"/>
      <c r="N499" s="48"/>
      <c r="O499" s="48"/>
      <c r="P499" s="48"/>
      <c r="Q499" s="48"/>
    </row>
    <row r="500" spans="1:17" ht="18.75" customHeight="1">
      <c r="A500" s="52"/>
      <c r="B500" s="48"/>
      <c r="C500" s="53"/>
      <c r="D500" s="53"/>
      <c r="E500" s="53"/>
      <c r="F500" s="53"/>
      <c r="G500" s="47"/>
      <c r="H500" s="54"/>
      <c r="I500" s="47"/>
      <c r="J500" s="47"/>
      <c r="K500" s="48"/>
      <c r="L500" s="48"/>
      <c r="M500" s="48"/>
      <c r="N500" s="48"/>
      <c r="O500" s="48"/>
      <c r="P500" s="48"/>
      <c r="Q500" s="48"/>
    </row>
    <row r="501" spans="1:17" ht="18.75" customHeight="1">
      <c r="A501" s="52"/>
      <c r="B501" s="48"/>
      <c r="C501" s="53"/>
      <c r="D501" s="53"/>
      <c r="E501" s="53"/>
      <c r="F501" s="53"/>
      <c r="G501" s="47"/>
      <c r="H501" s="54"/>
      <c r="I501" s="47"/>
      <c r="J501" s="47"/>
      <c r="K501" s="48"/>
      <c r="L501" s="48"/>
      <c r="M501" s="48"/>
      <c r="N501" s="48"/>
      <c r="O501" s="48"/>
      <c r="P501" s="48"/>
      <c r="Q501" s="48"/>
    </row>
    <row r="502" spans="1:17" ht="18.75" customHeight="1">
      <c r="A502" s="52"/>
      <c r="B502" s="48"/>
      <c r="C502" s="53"/>
      <c r="D502" s="53"/>
      <c r="E502" s="53"/>
      <c r="F502" s="53"/>
      <c r="G502" s="47"/>
      <c r="H502" s="54"/>
      <c r="I502" s="47"/>
      <c r="J502" s="47"/>
      <c r="K502" s="48"/>
      <c r="L502" s="48"/>
      <c r="M502" s="48"/>
      <c r="N502" s="48"/>
      <c r="O502" s="48"/>
      <c r="P502" s="48"/>
      <c r="Q502" s="48"/>
    </row>
    <row r="503" spans="1:17" ht="18.75" customHeight="1">
      <c r="A503" s="52"/>
      <c r="B503" s="48"/>
      <c r="C503" s="53"/>
      <c r="D503" s="53"/>
      <c r="E503" s="53"/>
      <c r="F503" s="53"/>
      <c r="G503" s="47"/>
      <c r="H503" s="54"/>
      <c r="I503" s="47"/>
      <c r="J503" s="47"/>
      <c r="K503" s="48"/>
      <c r="L503" s="48"/>
      <c r="M503" s="48"/>
      <c r="N503" s="48"/>
      <c r="O503" s="48"/>
      <c r="P503" s="48"/>
      <c r="Q503" s="48"/>
    </row>
    <row r="504" spans="1:17" ht="18.75" customHeight="1">
      <c r="A504" s="52"/>
      <c r="B504" s="48"/>
      <c r="C504" s="53"/>
      <c r="D504" s="53"/>
      <c r="E504" s="53"/>
      <c r="F504" s="53"/>
      <c r="G504" s="47"/>
      <c r="H504" s="54"/>
      <c r="I504" s="47"/>
      <c r="J504" s="47"/>
      <c r="K504" s="48"/>
      <c r="L504" s="48"/>
      <c r="M504" s="48"/>
      <c r="N504" s="48"/>
      <c r="O504" s="48"/>
      <c r="P504" s="48"/>
      <c r="Q504" s="48"/>
    </row>
    <row r="505" spans="1:17" ht="18.75" customHeight="1">
      <c r="A505" s="52"/>
      <c r="B505" s="48"/>
      <c r="C505" s="53"/>
      <c r="D505" s="53"/>
      <c r="E505" s="53"/>
      <c r="F505" s="53"/>
      <c r="G505" s="47"/>
      <c r="H505" s="54"/>
      <c r="I505" s="47"/>
      <c r="J505" s="47"/>
      <c r="K505" s="48"/>
      <c r="L505" s="48"/>
      <c r="M505" s="48"/>
      <c r="N505" s="48"/>
      <c r="O505" s="48"/>
      <c r="P505" s="48"/>
      <c r="Q505" s="48"/>
    </row>
    <row r="506" spans="1:17" ht="18.75" customHeight="1">
      <c r="A506" s="52"/>
      <c r="B506" s="48"/>
      <c r="C506" s="53"/>
      <c r="D506" s="53"/>
      <c r="E506" s="53"/>
      <c r="F506" s="53"/>
      <c r="G506" s="47"/>
      <c r="H506" s="54"/>
      <c r="I506" s="47"/>
      <c r="J506" s="47"/>
      <c r="K506" s="48"/>
      <c r="L506" s="48"/>
      <c r="M506" s="48"/>
      <c r="N506" s="48"/>
      <c r="O506" s="48"/>
      <c r="P506" s="48"/>
      <c r="Q506" s="48"/>
    </row>
    <row r="507" spans="1:17" ht="18.75" customHeight="1">
      <c r="A507" s="52"/>
      <c r="B507" s="48"/>
      <c r="C507" s="53"/>
      <c r="D507" s="53"/>
      <c r="E507" s="53"/>
      <c r="F507" s="53"/>
      <c r="G507" s="47"/>
      <c r="H507" s="54"/>
      <c r="I507" s="47"/>
      <c r="J507" s="47"/>
      <c r="K507" s="48"/>
      <c r="L507" s="48"/>
      <c r="M507" s="48"/>
      <c r="N507" s="48"/>
      <c r="O507" s="48"/>
      <c r="P507" s="48"/>
      <c r="Q507" s="48"/>
    </row>
    <row r="508" spans="1:17" ht="18.75" customHeight="1">
      <c r="A508" s="52"/>
      <c r="B508" s="48"/>
      <c r="C508" s="53"/>
      <c r="D508" s="53"/>
      <c r="E508" s="53"/>
      <c r="F508" s="53"/>
      <c r="G508" s="47"/>
      <c r="H508" s="54"/>
      <c r="I508" s="47"/>
      <c r="J508" s="47"/>
      <c r="K508" s="48"/>
      <c r="L508" s="48"/>
      <c r="M508" s="48"/>
      <c r="N508" s="48"/>
      <c r="O508" s="48"/>
      <c r="P508" s="48"/>
      <c r="Q508" s="48"/>
    </row>
    <row r="509" spans="1:17" ht="18.75" customHeight="1">
      <c r="A509" s="52"/>
      <c r="B509" s="48"/>
      <c r="C509" s="53"/>
      <c r="D509" s="53"/>
      <c r="E509" s="53"/>
      <c r="F509" s="53"/>
      <c r="G509" s="47"/>
      <c r="H509" s="54"/>
      <c r="I509" s="47"/>
      <c r="J509" s="47"/>
      <c r="K509" s="48"/>
      <c r="L509" s="48"/>
      <c r="M509" s="48"/>
      <c r="N509" s="48"/>
      <c r="O509" s="48"/>
      <c r="P509" s="48"/>
      <c r="Q509" s="48"/>
    </row>
    <row r="510" spans="1:17" ht="18.75" customHeight="1">
      <c r="A510" s="52"/>
      <c r="B510" s="48"/>
      <c r="C510" s="53"/>
      <c r="D510" s="53"/>
      <c r="E510" s="53"/>
      <c r="F510" s="53"/>
      <c r="G510" s="47"/>
      <c r="H510" s="54"/>
      <c r="I510" s="47"/>
      <c r="J510" s="47"/>
      <c r="K510" s="48"/>
      <c r="L510" s="48"/>
      <c r="M510" s="48"/>
      <c r="N510" s="48"/>
      <c r="O510" s="48"/>
      <c r="P510" s="48"/>
      <c r="Q510" s="48"/>
    </row>
    <row r="511" spans="1:17" ht="18.75" customHeight="1">
      <c r="A511" s="52"/>
      <c r="B511" s="48"/>
      <c r="C511" s="53"/>
      <c r="D511" s="53"/>
      <c r="E511" s="53"/>
      <c r="F511" s="53"/>
      <c r="G511" s="47"/>
      <c r="H511" s="54"/>
      <c r="I511" s="47"/>
      <c r="J511" s="47"/>
      <c r="K511" s="48"/>
      <c r="L511" s="48"/>
      <c r="M511" s="48"/>
      <c r="N511" s="48"/>
      <c r="O511" s="48"/>
      <c r="P511" s="48"/>
      <c r="Q511" s="48"/>
    </row>
    <row r="512" spans="1:17" ht="18.75" customHeight="1">
      <c r="A512" s="52"/>
      <c r="B512" s="48"/>
      <c r="C512" s="53"/>
      <c r="D512" s="53"/>
      <c r="E512" s="53"/>
      <c r="F512" s="53"/>
      <c r="G512" s="47"/>
      <c r="H512" s="54"/>
      <c r="I512" s="47"/>
      <c r="J512" s="47"/>
      <c r="K512" s="48"/>
      <c r="L512" s="48"/>
      <c r="M512" s="48"/>
      <c r="N512" s="48"/>
      <c r="O512" s="48"/>
      <c r="P512" s="48"/>
      <c r="Q512" s="48"/>
    </row>
    <row r="513" spans="1:17" ht="18.75" customHeight="1">
      <c r="A513" s="52"/>
      <c r="B513" s="48"/>
      <c r="C513" s="53"/>
      <c r="D513" s="53"/>
      <c r="E513" s="53"/>
      <c r="F513" s="53"/>
      <c r="G513" s="47"/>
      <c r="H513" s="54"/>
      <c r="I513" s="47"/>
      <c r="J513" s="47"/>
      <c r="K513" s="48"/>
      <c r="L513" s="48"/>
      <c r="M513" s="48"/>
      <c r="N513" s="48"/>
      <c r="O513" s="48"/>
      <c r="P513" s="48"/>
      <c r="Q513" s="48"/>
    </row>
    <row r="514" spans="1:17" ht="18.75" customHeight="1">
      <c r="A514" s="52"/>
      <c r="B514" s="48"/>
      <c r="C514" s="53"/>
      <c r="D514" s="53"/>
      <c r="E514" s="53"/>
      <c r="F514" s="53"/>
      <c r="G514" s="47"/>
      <c r="H514" s="54"/>
      <c r="I514" s="47"/>
      <c r="J514" s="47"/>
      <c r="K514" s="48"/>
      <c r="L514" s="48"/>
      <c r="M514" s="48"/>
      <c r="N514" s="48"/>
      <c r="O514" s="48"/>
      <c r="P514" s="48"/>
      <c r="Q514" s="48"/>
    </row>
    <row r="515" spans="1:17" ht="18.75" customHeight="1">
      <c r="A515" s="52"/>
      <c r="B515" s="48"/>
      <c r="C515" s="53"/>
      <c r="D515" s="53"/>
      <c r="E515" s="53"/>
      <c r="F515" s="53"/>
      <c r="G515" s="47"/>
      <c r="H515" s="54"/>
      <c r="I515" s="47"/>
      <c r="J515" s="47"/>
      <c r="K515" s="48"/>
      <c r="L515" s="48"/>
      <c r="M515" s="48"/>
      <c r="N515" s="48"/>
      <c r="O515" s="48"/>
      <c r="P515" s="48"/>
      <c r="Q515" s="48"/>
    </row>
    <row r="516" spans="1:17" ht="18.75" customHeight="1">
      <c r="A516" s="52"/>
      <c r="B516" s="48"/>
      <c r="C516" s="53"/>
      <c r="D516" s="53"/>
      <c r="E516" s="53"/>
      <c r="F516" s="53"/>
      <c r="G516" s="47"/>
      <c r="H516" s="54"/>
      <c r="I516" s="47"/>
      <c r="J516" s="47"/>
      <c r="K516" s="48"/>
      <c r="L516" s="48"/>
      <c r="M516" s="48"/>
      <c r="N516" s="48"/>
      <c r="O516" s="48"/>
      <c r="P516" s="48"/>
      <c r="Q516" s="48"/>
    </row>
    <row r="517" spans="1:17" ht="18.75" customHeight="1">
      <c r="A517" s="52"/>
      <c r="B517" s="48"/>
      <c r="C517" s="53"/>
      <c r="D517" s="53"/>
      <c r="E517" s="53"/>
      <c r="F517" s="53"/>
      <c r="G517" s="47"/>
      <c r="H517" s="54"/>
      <c r="I517" s="47"/>
      <c r="J517" s="47"/>
      <c r="K517" s="48"/>
      <c r="L517" s="48"/>
      <c r="M517" s="48"/>
      <c r="N517" s="48"/>
      <c r="O517" s="48"/>
      <c r="P517" s="48"/>
      <c r="Q517" s="48"/>
    </row>
    <row r="518" spans="1:17" ht="18.75" customHeight="1">
      <c r="A518" s="52"/>
      <c r="B518" s="48"/>
      <c r="C518" s="53"/>
      <c r="D518" s="53"/>
      <c r="E518" s="53"/>
      <c r="F518" s="53"/>
      <c r="G518" s="47"/>
      <c r="H518" s="54"/>
      <c r="I518" s="47"/>
      <c r="J518" s="47"/>
      <c r="K518" s="48"/>
      <c r="L518" s="48"/>
      <c r="M518" s="48"/>
      <c r="N518" s="48"/>
      <c r="O518" s="48"/>
      <c r="P518" s="48"/>
      <c r="Q518" s="48"/>
    </row>
    <row r="519" spans="1:17" ht="18.75" customHeight="1">
      <c r="A519" s="52"/>
      <c r="B519" s="48"/>
      <c r="C519" s="53"/>
      <c r="D519" s="53"/>
      <c r="E519" s="53"/>
      <c r="F519" s="53"/>
      <c r="G519" s="47"/>
      <c r="H519" s="54"/>
      <c r="I519" s="47"/>
      <c r="J519" s="47"/>
      <c r="K519" s="48"/>
      <c r="L519" s="48"/>
      <c r="M519" s="48"/>
      <c r="N519" s="48"/>
      <c r="O519" s="48"/>
      <c r="P519" s="48"/>
      <c r="Q519" s="48"/>
    </row>
    <row r="520" spans="1:17" ht="18.75" customHeight="1">
      <c r="A520" s="52"/>
      <c r="B520" s="48"/>
      <c r="C520" s="53"/>
      <c r="D520" s="53"/>
      <c r="E520" s="53"/>
      <c r="F520" s="53"/>
      <c r="G520" s="47"/>
      <c r="H520" s="54"/>
      <c r="I520" s="47"/>
      <c r="J520" s="47"/>
      <c r="K520" s="48"/>
      <c r="L520" s="48"/>
      <c r="M520" s="48"/>
      <c r="N520" s="48"/>
      <c r="O520" s="48"/>
      <c r="P520" s="48"/>
      <c r="Q520" s="48"/>
    </row>
    <row r="521" spans="1:17" ht="18.75" customHeight="1">
      <c r="A521" s="52"/>
      <c r="B521" s="48"/>
      <c r="C521" s="53"/>
      <c r="D521" s="53"/>
      <c r="E521" s="53"/>
      <c r="F521" s="53"/>
      <c r="G521" s="47"/>
      <c r="H521" s="54"/>
      <c r="I521" s="47"/>
      <c r="J521" s="47"/>
      <c r="K521" s="48"/>
      <c r="L521" s="48"/>
      <c r="M521" s="48"/>
      <c r="N521" s="48"/>
      <c r="O521" s="48"/>
      <c r="P521" s="48"/>
      <c r="Q521" s="48"/>
    </row>
    <row r="522" spans="1:17" ht="18.75" customHeight="1">
      <c r="A522" s="52"/>
      <c r="B522" s="48"/>
      <c r="C522" s="53"/>
      <c r="D522" s="53"/>
      <c r="E522" s="53"/>
      <c r="F522" s="53"/>
      <c r="G522" s="47"/>
      <c r="H522" s="54"/>
      <c r="I522" s="47"/>
      <c r="J522" s="47"/>
      <c r="K522" s="48"/>
      <c r="L522" s="48"/>
      <c r="M522" s="48"/>
      <c r="N522" s="48"/>
      <c r="O522" s="48"/>
      <c r="P522" s="48"/>
      <c r="Q522" s="48"/>
    </row>
    <row r="523" spans="1:17" ht="18.75" customHeight="1">
      <c r="A523" s="52"/>
      <c r="B523" s="48"/>
      <c r="C523" s="53"/>
      <c r="D523" s="53"/>
      <c r="E523" s="53"/>
      <c r="F523" s="53"/>
      <c r="G523" s="47"/>
      <c r="H523" s="54"/>
      <c r="I523" s="47"/>
      <c r="J523" s="47"/>
      <c r="K523" s="48"/>
      <c r="L523" s="48"/>
      <c r="M523" s="48"/>
      <c r="N523" s="48"/>
      <c r="O523" s="48"/>
      <c r="P523" s="48"/>
      <c r="Q523" s="48"/>
    </row>
    <row r="524" spans="1:17" ht="18.75" customHeight="1">
      <c r="A524" s="52"/>
      <c r="B524" s="48"/>
      <c r="C524" s="53"/>
      <c r="D524" s="53"/>
      <c r="E524" s="53"/>
      <c r="F524" s="53"/>
      <c r="G524" s="47"/>
      <c r="H524" s="54"/>
      <c r="I524" s="47"/>
      <c r="J524" s="47"/>
      <c r="K524" s="48"/>
      <c r="L524" s="48"/>
      <c r="M524" s="48"/>
      <c r="N524" s="48"/>
      <c r="O524" s="48"/>
      <c r="P524" s="48"/>
      <c r="Q524" s="48"/>
    </row>
    <row r="525" spans="1:17" ht="18.75" customHeight="1">
      <c r="A525" s="52"/>
      <c r="B525" s="48"/>
      <c r="C525" s="53"/>
      <c r="D525" s="53"/>
      <c r="E525" s="53"/>
      <c r="F525" s="53"/>
      <c r="G525" s="47"/>
      <c r="H525" s="54"/>
      <c r="I525" s="47"/>
      <c r="J525" s="47"/>
      <c r="K525" s="48"/>
      <c r="L525" s="48"/>
      <c r="M525" s="48"/>
      <c r="N525" s="48"/>
      <c r="O525" s="48"/>
      <c r="P525" s="48"/>
      <c r="Q525" s="48"/>
    </row>
    <row r="526" spans="1:17" ht="18.75" customHeight="1">
      <c r="A526" s="52"/>
      <c r="B526" s="48"/>
      <c r="C526" s="53"/>
      <c r="D526" s="53"/>
      <c r="E526" s="53"/>
      <c r="F526" s="53"/>
      <c r="G526" s="47"/>
      <c r="H526" s="54"/>
      <c r="I526" s="47"/>
      <c r="J526" s="47"/>
      <c r="K526" s="48"/>
      <c r="L526" s="48"/>
      <c r="M526" s="48"/>
      <c r="N526" s="48"/>
      <c r="O526" s="48"/>
      <c r="P526" s="48"/>
      <c r="Q526" s="48"/>
    </row>
    <row r="527" spans="1:17" ht="18.75" customHeight="1">
      <c r="A527" s="52"/>
      <c r="B527" s="48"/>
      <c r="C527" s="53"/>
      <c r="D527" s="53"/>
      <c r="E527" s="53"/>
      <c r="F527" s="53"/>
      <c r="G527" s="47"/>
      <c r="H527" s="54"/>
      <c r="I527" s="47"/>
      <c r="J527" s="47"/>
      <c r="K527" s="48"/>
      <c r="L527" s="48"/>
      <c r="M527" s="48"/>
      <c r="N527" s="48"/>
      <c r="O527" s="48"/>
      <c r="P527" s="48"/>
      <c r="Q527" s="48"/>
    </row>
    <row r="528" spans="1:17" ht="18.75" customHeight="1">
      <c r="A528" s="52"/>
      <c r="B528" s="48"/>
      <c r="C528" s="53"/>
      <c r="D528" s="53"/>
      <c r="E528" s="53"/>
      <c r="F528" s="53"/>
      <c r="G528" s="47"/>
      <c r="H528" s="54"/>
      <c r="I528" s="47"/>
      <c r="J528" s="47"/>
      <c r="K528" s="48"/>
      <c r="L528" s="48"/>
      <c r="M528" s="48"/>
      <c r="N528" s="48"/>
      <c r="O528" s="48"/>
      <c r="P528" s="48"/>
      <c r="Q528" s="48"/>
    </row>
    <row r="529" spans="1:17" ht="18.75" customHeight="1">
      <c r="A529" s="52"/>
      <c r="B529" s="48"/>
      <c r="C529" s="53"/>
      <c r="D529" s="53"/>
      <c r="E529" s="53"/>
      <c r="F529" s="53"/>
      <c r="G529" s="47"/>
      <c r="H529" s="54"/>
      <c r="I529" s="47"/>
      <c r="J529" s="47"/>
      <c r="K529" s="48"/>
      <c r="L529" s="48"/>
      <c r="M529" s="48"/>
      <c r="N529" s="48"/>
      <c r="O529" s="48"/>
      <c r="P529" s="48"/>
      <c r="Q529" s="48"/>
    </row>
    <row r="530" spans="1:17" ht="18.75" customHeight="1">
      <c r="A530" s="52"/>
      <c r="B530" s="48"/>
      <c r="C530" s="53"/>
      <c r="D530" s="53"/>
      <c r="E530" s="53"/>
      <c r="F530" s="53"/>
      <c r="G530" s="47"/>
      <c r="H530" s="54"/>
      <c r="I530" s="47"/>
      <c r="J530" s="47"/>
      <c r="K530" s="48"/>
      <c r="L530" s="48"/>
      <c r="M530" s="48"/>
      <c r="N530" s="48"/>
      <c r="O530" s="48"/>
      <c r="P530" s="48"/>
      <c r="Q530" s="48"/>
    </row>
    <row r="531" spans="1:17" ht="18.75" customHeight="1">
      <c r="A531" s="52"/>
      <c r="B531" s="48"/>
      <c r="C531" s="53"/>
      <c r="D531" s="53"/>
      <c r="E531" s="53"/>
      <c r="F531" s="53"/>
      <c r="G531" s="47"/>
      <c r="H531" s="54"/>
      <c r="I531" s="47"/>
      <c r="J531" s="47"/>
      <c r="K531" s="48"/>
      <c r="L531" s="48"/>
      <c r="M531" s="48"/>
      <c r="N531" s="48"/>
      <c r="O531" s="48"/>
      <c r="P531" s="48"/>
      <c r="Q531" s="48"/>
    </row>
    <row r="532" spans="1:17" ht="18.75" customHeight="1">
      <c r="A532" s="52"/>
      <c r="B532" s="48"/>
      <c r="C532" s="53"/>
      <c r="D532" s="53"/>
      <c r="E532" s="53"/>
      <c r="F532" s="53"/>
      <c r="G532" s="47"/>
      <c r="H532" s="54"/>
      <c r="I532" s="47"/>
      <c r="J532" s="47"/>
      <c r="K532" s="48"/>
      <c r="L532" s="48"/>
      <c r="M532" s="48"/>
      <c r="N532" s="48"/>
      <c r="O532" s="48"/>
      <c r="P532" s="48"/>
      <c r="Q532" s="48"/>
    </row>
    <row r="533" spans="1:17" ht="18.75" customHeight="1">
      <c r="A533" s="52"/>
      <c r="B533" s="48"/>
      <c r="C533" s="53"/>
      <c r="D533" s="53"/>
      <c r="E533" s="53"/>
      <c r="F533" s="53"/>
      <c r="G533" s="47"/>
      <c r="H533" s="54"/>
      <c r="I533" s="47"/>
      <c r="J533" s="47"/>
      <c r="K533" s="48"/>
      <c r="L533" s="48"/>
      <c r="M533" s="48"/>
      <c r="N533" s="48"/>
      <c r="O533" s="48"/>
      <c r="P533" s="48"/>
      <c r="Q533" s="48"/>
    </row>
    <row r="534" spans="1:17" ht="18.75" customHeight="1">
      <c r="A534" s="52"/>
      <c r="B534" s="48"/>
      <c r="C534" s="53"/>
      <c r="D534" s="53"/>
      <c r="E534" s="53"/>
      <c r="F534" s="53"/>
      <c r="G534" s="47"/>
      <c r="H534" s="54"/>
      <c r="I534" s="47"/>
      <c r="J534" s="47"/>
      <c r="K534" s="48"/>
      <c r="L534" s="48"/>
      <c r="M534" s="48"/>
      <c r="N534" s="48"/>
      <c r="O534" s="48"/>
      <c r="P534" s="48"/>
      <c r="Q534" s="48"/>
    </row>
    <row r="535" spans="1:17" ht="18.75" customHeight="1">
      <c r="A535" s="52"/>
      <c r="B535" s="48"/>
      <c r="C535" s="53"/>
      <c r="D535" s="53"/>
      <c r="E535" s="53"/>
      <c r="F535" s="53"/>
      <c r="G535" s="47"/>
      <c r="H535" s="54"/>
      <c r="I535" s="47"/>
      <c r="J535" s="47"/>
      <c r="K535" s="48"/>
      <c r="L535" s="48"/>
      <c r="M535" s="48"/>
      <c r="N535" s="48"/>
      <c r="O535" s="48"/>
      <c r="P535" s="48"/>
      <c r="Q535" s="48"/>
    </row>
    <row r="536" spans="1:17" ht="18.75" customHeight="1">
      <c r="A536" s="52"/>
      <c r="B536" s="48"/>
      <c r="C536" s="53"/>
      <c r="D536" s="53"/>
      <c r="E536" s="53"/>
      <c r="F536" s="53"/>
      <c r="G536" s="47"/>
      <c r="H536" s="54"/>
      <c r="I536" s="47"/>
      <c r="J536" s="47"/>
      <c r="K536" s="48"/>
      <c r="L536" s="48"/>
      <c r="M536" s="48"/>
      <c r="N536" s="48"/>
      <c r="O536" s="48"/>
      <c r="P536" s="48"/>
      <c r="Q536" s="48"/>
    </row>
    <row r="537" spans="1:17" ht="18.75" customHeight="1">
      <c r="A537" s="52"/>
      <c r="B537" s="48"/>
      <c r="C537" s="53"/>
      <c r="D537" s="53"/>
      <c r="E537" s="53"/>
      <c r="F537" s="53"/>
      <c r="G537" s="47"/>
      <c r="H537" s="54"/>
      <c r="I537" s="47"/>
      <c r="J537" s="47"/>
      <c r="K537" s="48"/>
      <c r="L537" s="48"/>
      <c r="M537" s="48"/>
      <c r="N537" s="48"/>
      <c r="O537" s="48"/>
      <c r="P537" s="48"/>
      <c r="Q537" s="48"/>
    </row>
    <row r="538" spans="1:17" ht="18.75" customHeight="1">
      <c r="A538" s="52"/>
      <c r="B538" s="48"/>
      <c r="C538" s="53"/>
      <c r="D538" s="53"/>
      <c r="E538" s="53"/>
      <c r="F538" s="53"/>
      <c r="G538" s="47"/>
      <c r="H538" s="54"/>
      <c r="I538" s="47"/>
      <c r="J538" s="47"/>
      <c r="K538" s="48"/>
      <c r="L538" s="48"/>
      <c r="M538" s="48"/>
      <c r="N538" s="48"/>
      <c r="O538" s="48"/>
      <c r="P538" s="48"/>
      <c r="Q538" s="48"/>
    </row>
    <row r="539" spans="1:17" ht="18.75" customHeight="1">
      <c r="A539" s="52"/>
      <c r="B539" s="48"/>
      <c r="C539" s="53"/>
      <c r="D539" s="53"/>
      <c r="E539" s="53"/>
      <c r="F539" s="53"/>
      <c r="G539" s="47"/>
      <c r="H539" s="54"/>
      <c r="I539" s="47"/>
      <c r="J539" s="47"/>
      <c r="K539" s="48"/>
      <c r="L539" s="48"/>
      <c r="M539" s="48"/>
      <c r="N539" s="48"/>
      <c r="O539" s="48"/>
      <c r="P539" s="48"/>
      <c r="Q539" s="48"/>
    </row>
    <row r="540" spans="1:17" ht="18.75" customHeight="1">
      <c r="A540" s="52"/>
      <c r="B540" s="48"/>
      <c r="C540" s="53"/>
      <c r="D540" s="53"/>
      <c r="E540" s="53"/>
      <c r="F540" s="53"/>
      <c r="G540" s="47"/>
      <c r="H540" s="54"/>
      <c r="I540" s="47"/>
      <c r="J540" s="47"/>
      <c r="K540" s="48"/>
      <c r="L540" s="48"/>
      <c r="M540" s="48"/>
      <c r="N540" s="48"/>
      <c r="O540" s="48"/>
      <c r="P540" s="48"/>
      <c r="Q540" s="48"/>
    </row>
    <row r="541" spans="1:17" ht="18.75" customHeight="1">
      <c r="A541" s="52"/>
      <c r="B541" s="48"/>
      <c r="C541" s="53"/>
      <c r="D541" s="53"/>
      <c r="E541" s="53"/>
      <c r="F541" s="53"/>
      <c r="G541" s="47"/>
      <c r="H541" s="54"/>
      <c r="I541" s="47"/>
      <c r="J541" s="47"/>
      <c r="K541" s="48"/>
      <c r="L541" s="48"/>
      <c r="M541" s="48"/>
      <c r="N541" s="48"/>
      <c r="O541" s="48"/>
      <c r="P541" s="48"/>
      <c r="Q541" s="48"/>
    </row>
    <row r="542" spans="1:17" ht="18.75" customHeight="1">
      <c r="A542" s="52"/>
      <c r="B542" s="48"/>
      <c r="C542" s="53"/>
      <c r="D542" s="53"/>
      <c r="E542" s="53"/>
      <c r="F542" s="53"/>
      <c r="G542" s="47"/>
      <c r="H542" s="54"/>
      <c r="I542" s="47"/>
      <c r="J542" s="47"/>
      <c r="K542" s="48"/>
      <c r="L542" s="48"/>
      <c r="M542" s="48"/>
      <c r="N542" s="48"/>
      <c r="O542" s="48"/>
      <c r="P542" s="48"/>
      <c r="Q542" s="48"/>
    </row>
    <row r="543" spans="1:17" ht="18.75" customHeight="1">
      <c r="A543" s="52"/>
      <c r="B543" s="48"/>
      <c r="C543" s="53"/>
      <c r="D543" s="53"/>
      <c r="E543" s="53"/>
      <c r="F543" s="53"/>
      <c r="G543" s="47"/>
      <c r="H543" s="54"/>
      <c r="I543" s="47"/>
      <c r="J543" s="47"/>
      <c r="K543" s="48"/>
      <c r="L543" s="48"/>
      <c r="M543" s="48"/>
      <c r="N543" s="48"/>
      <c r="O543" s="48"/>
      <c r="P543" s="48"/>
      <c r="Q543" s="48"/>
    </row>
    <row r="544" spans="1:17" ht="18.75" customHeight="1">
      <c r="A544" s="52"/>
      <c r="B544" s="48"/>
      <c r="C544" s="53"/>
      <c r="D544" s="53"/>
      <c r="E544" s="53"/>
      <c r="F544" s="53"/>
      <c r="G544" s="47"/>
      <c r="H544" s="54"/>
      <c r="I544" s="47"/>
      <c r="J544" s="47"/>
      <c r="K544" s="48"/>
      <c r="L544" s="48"/>
      <c r="M544" s="48"/>
      <c r="N544" s="48"/>
      <c r="O544" s="48"/>
      <c r="P544" s="48"/>
      <c r="Q544" s="48"/>
    </row>
    <row r="545" spans="1:17" ht="18.75" customHeight="1">
      <c r="A545" s="52"/>
      <c r="B545" s="48"/>
      <c r="C545" s="53"/>
      <c r="D545" s="53"/>
      <c r="E545" s="53"/>
      <c r="F545" s="53"/>
      <c r="G545" s="47"/>
      <c r="H545" s="54"/>
      <c r="I545" s="47"/>
      <c r="J545" s="47"/>
      <c r="K545" s="48"/>
      <c r="L545" s="48"/>
      <c r="M545" s="48"/>
      <c r="N545" s="48"/>
      <c r="O545" s="48"/>
      <c r="P545" s="48"/>
      <c r="Q545" s="48"/>
    </row>
    <row r="546" spans="1:17" ht="18.75" customHeight="1">
      <c r="A546" s="52"/>
      <c r="B546" s="48"/>
      <c r="C546" s="53"/>
      <c r="D546" s="53"/>
      <c r="E546" s="53"/>
      <c r="F546" s="53"/>
      <c r="G546" s="47"/>
      <c r="H546" s="54"/>
      <c r="I546" s="47"/>
      <c r="J546" s="47"/>
      <c r="K546" s="48"/>
      <c r="L546" s="48"/>
      <c r="M546" s="48"/>
      <c r="N546" s="48"/>
      <c r="O546" s="48"/>
      <c r="P546" s="48"/>
      <c r="Q546" s="48"/>
    </row>
    <row r="547" spans="1:17" ht="18.75" customHeight="1">
      <c r="A547" s="52"/>
      <c r="B547" s="48"/>
      <c r="C547" s="53"/>
      <c r="D547" s="53"/>
      <c r="E547" s="53"/>
      <c r="F547" s="53"/>
      <c r="G547" s="47"/>
      <c r="H547" s="54"/>
      <c r="I547" s="47"/>
      <c r="J547" s="47"/>
      <c r="K547" s="48"/>
      <c r="L547" s="48"/>
      <c r="M547" s="48"/>
      <c r="N547" s="48"/>
      <c r="O547" s="48"/>
      <c r="P547" s="48"/>
      <c r="Q547" s="48"/>
    </row>
    <row r="548" spans="1:17" ht="18.75" customHeight="1">
      <c r="A548" s="52"/>
      <c r="B548" s="48"/>
      <c r="C548" s="53"/>
      <c r="D548" s="53"/>
      <c r="E548" s="53"/>
      <c r="F548" s="53"/>
      <c r="G548" s="47"/>
      <c r="H548" s="54"/>
      <c r="I548" s="47"/>
      <c r="J548" s="47"/>
      <c r="K548" s="48"/>
      <c r="L548" s="48"/>
      <c r="M548" s="48"/>
      <c r="N548" s="48"/>
      <c r="O548" s="48"/>
      <c r="P548" s="48"/>
      <c r="Q548" s="48"/>
    </row>
    <row r="549" spans="1:17" ht="18.75" customHeight="1">
      <c r="A549" s="52"/>
      <c r="B549" s="48"/>
      <c r="C549" s="53"/>
      <c r="D549" s="53"/>
      <c r="E549" s="53"/>
      <c r="F549" s="53"/>
      <c r="G549" s="47"/>
      <c r="H549" s="54"/>
      <c r="I549" s="47"/>
      <c r="J549" s="47"/>
      <c r="K549" s="48"/>
      <c r="L549" s="48"/>
      <c r="M549" s="48"/>
      <c r="N549" s="48"/>
      <c r="O549" s="48"/>
      <c r="P549" s="48"/>
      <c r="Q549" s="48"/>
    </row>
    <row r="550" spans="1:17" ht="18.75" customHeight="1">
      <c r="A550" s="52"/>
      <c r="B550" s="48"/>
      <c r="C550" s="53"/>
      <c r="D550" s="53"/>
      <c r="E550" s="53"/>
      <c r="F550" s="53"/>
      <c r="G550" s="47"/>
      <c r="H550" s="54"/>
      <c r="I550" s="47"/>
      <c r="J550" s="47"/>
      <c r="K550" s="48"/>
      <c r="L550" s="48"/>
      <c r="M550" s="48"/>
      <c r="N550" s="48"/>
      <c r="O550" s="48"/>
      <c r="P550" s="48"/>
      <c r="Q550" s="48"/>
    </row>
    <row r="551" spans="1:17" ht="18.75" customHeight="1">
      <c r="A551" s="52"/>
      <c r="B551" s="48"/>
      <c r="C551" s="53"/>
      <c r="D551" s="53"/>
      <c r="E551" s="53"/>
      <c r="F551" s="53"/>
      <c r="G551" s="47"/>
      <c r="H551" s="54"/>
      <c r="I551" s="47"/>
      <c r="J551" s="47"/>
      <c r="K551" s="48"/>
      <c r="L551" s="48"/>
      <c r="M551" s="48"/>
      <c r="N551" s="48"/>
      <c r="O551" s="48"/>
      <c r="P551" s="48"/>
      <c r="Q551" s="48"/>
    </row>
    <row r="552" spans="1:17" ht="18.75" customHeight="1">
      <c r="A552" s="52"/>
      <c r="B552" s="48"/>
      <c r="C552" s="53"/>
      <c r="D552" s="53"/>
      <c r="E552" s="53"/>
      <c r="F552" s="53"/>
      <c r="G552" s="47"/>
      <c r="H552" s="54"/>
      <c r="I552" s="47"/>
      <c r="J552" s="47"/>
      <c r="K552" s="48"/>
      <c r="L552" s="48"/>
      <c r="M552" s="48"/>
      <c r="N552" s="48"/>
      <c r="O552" s="48"/>
      <c r="P552" s="48"/>
      <c r="Q552" s="48"/>
    </row>
    <row r="553" spans="1:17" ht="18.75" customHeight="1">
      <c r="A553" s="52"/>
      <c r="B553" s="48"/>
      <c r="C553" s="53"/>
      <c r="D553" s="53"/>
      <c r="E553" s="53"/>
      <c r="F553" s="53"/>
      <c r="G553" s="47"/>
      <c r="H553" s="54"/>
      <c r="I553" s="47"/>
      <c r="J553" s="47"/>
      <c r="K553" s="48"/>
      <c r="L553" s="48"/>
      <c r="M553" s="48"/>
      <c r="N553" s="48"/>
      <c r="O553" s="48"/>
      <c r="P553" s="48"/>
      <c r="Q553" s="48"/>
    </row>
    <row r="554" spans="1:17" ht="18.75" customHeight="1">
      <c r="A554" s="52"/>
      <c r="B554" s="48"/>
      <c r="C554" s="53"/>
      <c r="D554" s="53"/>
      <c r="E554" s="53"/>
      <c r="F554" s="53"/>
      <c r="G554" s="47"/>
      <c r="H554" s="54"/>
      <c r="I554" s="47"/>
      <c r="J554" s="47"/>
      <c r="K554" s="48"/>
      <c r="L554" s="48"/>
      <c r="M554" s="48"/>
      <c r="N554" s="48"/>
      <c r="O554" s="48"/>
      <c r="P554" s="48"/>
      <c r="Q554" s="48"/>
    </row>
    <row r="555" spans="1:17" ht="18.75" customHeight="1">
      <c r="A555" s="52"/>
      <c r="B555" s="48"/>
      <c r="C555" s="53"/>
      <c r="D555" s="53"/>
      <c r="E555" s="53"/>
      <c r="F555" s="53"/>
      <c r="G555" s="47"/>
      <c r="H555" s="54"/>
      <c r="I555" s="47"/>
      <c r="J555" s="47"/>
      <c r="K555" s="48"/>
      <c r="L555" s="48"/>
      <c r="M555" s="48"/>
      <c r="N555" s="48"/>
      <c r="O555" s="48"/>
      <c r="P555" s="48"/>
      <c r="Q555" s="48"/>
    </row>
    <row r="556" spans="1:17" ht="18.75" customHeight="1">
      <c r="A556" s="52"/>
      <c r="B556" s="48"/>
      <c r="C556" s="53"/>
      <c r="D556" s="53"/>
      <c r="E556" s="53"/>
      <c r="F556" s="53"/>
      <c r="G556" s="47"/>
      <c r="H556" s="54"/>
      <c r="I556" s="47"/>
      <c r="J556" s="47"/>
      <c r="K556" s="48"/>
      <c r="L556" s="48"/>
      <c r="M556" s="48"/>
      <c r="N556" s="48"/>
      <c r="O556" s="48"/>
      <c r="P556" s="48"/>
      <c r="Q556" s="48"/>
    </row>
    <row r="557" spans="1:17" ht="18.75" customHeight="1">
      <c r="A557" s="52"/>
      <c r="B557" s="48"/>
      <c r="C557" s="53"/>
      <c r="D557" s="53"/>
      <c r="E557" s="53"/>
      <c r="F557" s="53"/>
      <c r="G557" s="47"/>
      <c r="H557" s="54"/>
      <c r="I557" s="47"/>
      <c r="J557" s="47"/>
      <c r="K557" s="48"/>
      <c r="L557" s="48"/>
      <c r="M557" s="48"/>
      <c r="N557" s="48"/>
      <c r="O557" s="48"/>
      <c r="P557" s="48"/>
      <c r="Q557" s="48"/>
    </row>
    <row r="558" spans="1:17" ht="18.75" customHeight="1">
      <c r="A558" s="52"/>
      <c r="B558" s="48"/>
      <c r="C558" s="53"/>
      <c r="D558" s="53"/>
      <c r="E558" s="53"/>
      <c r="F558" s="53"/>
      <c r="G558" s="47"/>
      <c r="H558" s="54"/>
      <c r="I558" s="47"/>
      <c r="J558" s="47"/>
      <c r="K558" s="48"/>
      <c r="L558" s="48"/>
      <c r="M558" s="48"/>
      <c r="N558" s="48"/>
      <c r="O558" s="48"/>
      <c r="P558" s="48"/>
      <c r="Q558" s="48"/>
    </row>
    <row r="559" spans="1:17" ht="18.75" customHeight="1">
      <c r="A559" s="52"/>
      <c r="B559" s="48"/>
      <c r="C559" s="53"/>
      <c r="D559" s="53"/>
      <c r="E559" s="53"/>
      <c r="F559" s="53"/>
      <c r="G559" s="47"/>
      <c r="H559" s="54"/>
      <c r="I559" s="47"/>
      <c r="J559" s="47"/>
      <c r="K559" s="48"/>
      <c r="L559" s="48"/>
      <c r="M559" s="48"/>
      <c r="N559" s="48"/>
      <c r="O559" s="48"/>
      <c r="P559" s="48"/>
      <c r="Q559" s="48"/>
    </row>
    <row r="560" spans="1:17" ht="18.75" customHeight="1">
      <c r="A560" s="52"/>
      <c r="B560" s="48"/>
      <c r="C560" s="53"/>
      <c r="D560" s="53"/>
      <c r="E560" s="53"/>
      <c r="F560" s="53"/>
      <c r="G560" s="47"/>
      <c r="H560" s="54"/>
      <c r="I560" s="47"/>
      <c r="J560" s="47"/>
      <c r="K560" s="48"/>
      <c r="L560" s="48"/>
      <c r="M560" s="48"/>
      <c r="N560" s="48"/>
      <c r="O560" s="48"/>
      <c r="P560" s="48"/>
      <c r="Q560" s="48"/>
    </row>
    <row r="561" spans="1:17" ht="18.75" customHeight="1">
      <c r="A561" s="52"/>
      <c r="B561" s="48"/>
      <c r="C561" s="53"/>
      <c r="D561" s="53"/>
      <c r="E561" s="53"/>
      <c r="F561" s="53"/>
      <c r="G561" s="47"/>
      <c r="H561" s="54"/>
      <c r="I561" s="47"/>
      <c r="J561" s="47"/>
      <c r="K561" s="48"/>
      <c r="L561" s="48"/>
      <c r="M561" s="48"/>
      <c r="N561" s="48"/>
      <c r="O561" s="48"/>
      <c r="P561" s="48"/>
      <c r="Q561" s="48"/>
    </row>
    <row r="562" spans="1:17" ht="18.75" customHeight="1">
      <c r="A562" s="52"/>
      <c r="B562" s="48"/>
      <c r="C562" s="53"/>
      <c r="D562" s="53"/>
      <c r="E562" s="53"/>
      <c r="F562" s="53"/>
      <c r="G562" s="47"/>
      <c r="H562" s="54"/>
      <c r="I562" s="47"/>
      <c r="J562" s="47"/>
      <c r="K562" s="48"/>
      <c r="L562" s="48"/>
      <c r="M562" s="48"/>
      <c r="N562" s="48"/>
      <c r="O562" s="48"/>
      <c r="P562" s="48"/>
      <c r="Q562" s="48"/>
    </row>
    <row r="563" spans="1:17" ht="18.75" customHeight="1">
      <c r="A563" s="52"/>
      <c r="B563" s="48"/>
      <c r="C563" s="53"/>
      <c r="D563" s="53"/>
      <c r="E563" s="53"/>
      <c r="F563" s="53"/>
      <c r="G563" s="47"/>
      <c r="H563" s="54"/>
      <c r="I563" s="47"/>
      <c r="J563" s="47"/>
      <c r="K563" s="48"/>
      <c r="L563" s="48"/>
      <c r="M563" s="48"/>
      <c r="N563" s="48"/>
      <c r="O563" s="48"/>
      <c r="P563" s="48"/>
      <c r="Q563" s="48"/>
    </row>
    <row r="564" spans="1:17" ht="18.75" customHeight="1">
      <c r="A564" s="52"/>
      <c r="B564" s="48"/>
      <c r="C564" s="53"/>
      <c r="D564" s="53"/>
      <c r="E564" s="53"/>
      <c r="F564" s="53"/>
      <c r="G564" s="47"/>
      <c r="H564" s="54"/>
      <c r="I564" s="47"/>
      <c r="J564" s="47"/>
      <c r="K564" s="48"/>
      <c r="L564" s="48"/>
      <c r="M564" s="48"/>
      <c r="N564" s="48"/>
      <c r="O564" s="48"/>
      <c r="P564" s="48"/>
      <c r="Q564" s="48"/>
    </row>
    <row r="565" spans="1:17" ht="18.75" customHeight="1">
      <c r="A565" s="52"/>
      <c r="B565" s="48"/>
      <c r="C565" s="53"/>
      <c r="D565" s="53"/>
      <c r="E565" s="53"/>
      <c r="F565" s="53"/>
      <c r="G565" s="47"/>
      <c r="H565" s="54"/>
      <c r="I565" s="47"/>
      <c r="J565" s="47"/>
      <c r="K565" s="48"/>
      <c r="L565" s="48"/>
      <c r="M565" s="48"/>
      <c r="N565" s="48"/>
      <c r="O565" s="48"/>
      <c r="P565" s="48"/>
      <c r="Q565" s="48"/>
    </row>
    <row r="566" spans="1:17" ht="18.75" customHeight="1">
      <c r="A566" s="52"/>
      <c r="B566" s="48"/>
      <c r="C566" s="53"/>
      <c r="D566" s="53"/>
      <c r="E566" s="53"/>
      <c r="F566" s="53"/>
      <c r="G566" s="47"/>
      <c r="H566" s="54"/>
      <c r="I566" s="47"/>
      <c r="J566" s="47"/>
      <c r="K566" s="48"/>
      <c r="L566" s="48"/>
      <c r="M566" s="48"/>
      <c r="N566" s="48"/>
      <c r="O566" s="48"/>
      <c r="P566" s="48"/>
      <c r="Q566" s="48"/>
    </row>
    <row r="567" spans="1:17" ht="18.75" customHeight="1">
      <c r="A567" s="52"/>
      <c r="B567" s="48"/>
      <c r="C567" s="53"/>
      <c r="D567" s="53"/>
      <c r="E567" s="53"/>
      <c r="F567" s="53"/>
      <c r="G567" s="47"/>
      <c r="H567" s="54"/>
      <c r="I567" s="47"/>
      <c r="J567" s="47"/>
      <c r="K567" s="48"/>
      <c r="L567" s="48"/>
      <c r="M567" s="48"/>
      <c r="N567" s="48"/>
      <c r="O567" s="48"/>
      <c r="P567" s="48"/>
      <c r="Q567" s="48"/>
    </row>
    <row r="568" spans="1:17" ht="18.75" customHeight="1">
      <c r="A568" s="52"/>
      <c r="B568" s="48"/>
      <c r="C568" s="53"/>
      <c r="D568" s="53"/>
      <c r="E568" s="53"/>
      <c r="F568" s="53"/>
      <c r="G568" s="47"/>
      <c r="H568" s="54"/>
      <c r="I568" s="47"/>
      <c r="J568" s="47"/>
      <c r="K568" s="48"/>
      <c r="L568" s="48"/>
      <c r="M568" s="48"/>
      <c r="N568" s="48"/>
      <c r="O568" s="48"/>
      <c r="P568" s="48"/>
      <c r="Q568" s="48"/>
    </row>
    <row r="569" spans="1:17" ht="18.75" customHeight="1">
      <c r="A569" s="52"/>
      <c r="B569" s="48"/>
      <c r="C569" s="53"/>
      <c r="D569" s="53"/>
      <c r="E569" s="53"/>
      <c r="F569" s="53"/>
      <c r="G569" s="47"/>
      <c r="H569" s="54"/>
      <c r="I569" s="47"/>
      <c r="J569" s="47"/>
      <c r="K569" s="48"/>
      <c r="L569" s="48"/>
      <c r="M569" s="48"/>
      <c r="N569" s="48"/>
      <c r="O569" s="48"/>
      <c r="P569" s="48"/>
      <c r="Q569" s="48"/>
    </row>
    <row r="570" spans="1:17" ht="18.75" customHeight="1">
      <c r="A570" s="52"/>
      <c r="B570" s="48"/>
      <c r="C570" s="53"/>
      <c r="D570" s="53"/>
      <c r="E570" s="53"/>
      <c r="F570" s="53"/>
      <c r="G570" s="47"/>
      <c r="H570" s="54"/>
      <c r="I570" s="47"/>
      <c r="J570" s="47"/>
      <c r="K570" s="48"/>
      <c r="L570" s="48"/>
      <c r="M570" s="48"/>
      <c r="N570" s="48"/>
      <c r="O570" s="48"/>
      <c r="P570" s="48"/>
      <c r="Q570" s="48"/>
    </row>
    <row r="571" spans="1:17" ht="18.75" customHeight="1">
      <c r="A571" s="52"/>
      <c r="B571" s="48"/>
      <c r="C571" s="53"/>
      <c r="D571" s="53"/>
      <c r="E571" s="53"/>
      <c r="F571" s="53"/>
      <c r="G571" s="47"/>
      <c r="H571" s="54"/>
      <c r="I571" s="47"/>
      <c r="J571" s="47"/>
      <c r="K571" s="48"/>
      <c r="L571" s="48"/>
      <c r="M571" s="48"/>
      <c r="N571" s="48"/>
      <c r="O571" s="48"/>
      <c r="P571" s="48"/>
      <c r="Q571" s="48"/>
    </row>
    <row r="572" spans="1:17" ht="18.75" customHeight="1">
      <c r="A572" s="52"/>
      <c r="B572" s="48"/>
      <c r="C572" s="53"/>
      <c r="D572" s="53"/>
      <c r="E572" s="53"/>
      <c r="F572" s="53"/>
      <c r="G572" s="47"/>
      <c r="H572" s="54"/>
      <c r="I572" s="47"/>
      <c r="J572" s="47"/>
      <c r="K572" s="48"/>
      <c r="L572" s="48"/>
      <c r="M572" s="48"/>
      <c r="N572" s="48"/>
      <c r="O572" s="48"/>
      <c r="P572" s="48"/>
      <c r="Q572" s="48"/>
    </row>
    <row r="573" spans="1:17" ht="18.75" customHeight="1">
      <c r="A573" s="52"/>
      <c r="B573" s="48"/>
      <c r="C573" s="53"/>
      <c r="D573" s="53"/>
      <c r="E573" s="53"/>
      <c r="F573" s="53"/>
      <c r="G573" s="47"/>
      <c r="H573" s="54"/>
      <c r="I573" s="47"/>
      <c r="J573" s="47"/>
      <c r="K573" s="48"/>
      <c r="L573" s="48"/>
      <c r="M573" s="48"/>
      <c r="N573" s="48"/>
      <c r="O573" s="48"/>
      <c r="P573" s="48"/>
      <c r="Q573" s="48"/>
    </row>
    <row r="574" spans="1:17" ht="18.75" customHeight="1">
      <c r="A574" s="52"/>
      <c r="B574" s="48"/>
      <c r="C574" s="53"/>
      <c r="D574" s="53"/>
      <c r="E574" s="53"/>
      <c r="F574" s="53"/>
      <c r="G574" s="47"/>
      <c r="H574" s="54"/>
      <c r="I574" s="47"/>
      <c r="J574" s="47"/>
      <c r="K574" s="48"/>
      <c r="L574" s="48"/>
      <c r="M574" s="48"/>
      <c r="N574" s="48"/>
      <c r="O574" s="48"/>
      <c r="P574" s="48"/>
      <c r="Q574" s="48"/>
    </row>
    <row r="575" spans="1:17" ht="18.75" customHeight="1">
      <c r="A575" s="52"/>
      <c r="B575" s="48"/>
      <c r="C575" s="53"/>
      <c r="D575" s="53"/>
      <c r="E575" s="53"/>
      <c r="F575" s="53"/>
      <c r="G575" s="47"/>
      <c r="H575" s="54"/>
      <c r="I575" s="47"/>
      <c r="J575" s="47"/>
      <c r="K575" s="48"/>
      <c r="L575" s="48"/>
      <c r="M575" s="48"/>
      <c r="N575" s="48"/>
      <c r="O575" s="48"/>
      <c r="P575" s="48"/>
      <c r="Q575" s="48"/>
    </row>
    <row r="576" spans="1:17" ht="18.75" customHeight="1">
      <c r="A576" s="52"/>
      <c r="B576" s="48"/>
      <c r="C576" s="53"/>
      <c r="D576" s="53"/>
      <c r="E576" s="53"/>
      <c r="F576" s="53"/>
      <c r="G576" s="47"/>
      <c r="H576" s="54"/>
      <c r="I576" s="47"/>
      <c r="J576" s="47"/>
      <c r="K576" s="48"/>
      <c r="L576" s="48"/>
      <c r="M576" s="48"/>
      <c r="N576" s="48"/>
      <c r="O576" s="48"/>
      <c r="P576" s="48"/>
      <c r="Q576" s="48"/>
    </row>
    <row r="577" spans="1:17" ht="18.75" customHeight="1">
      <c r="A577" s="52"/>
      <c r="B577" s="48"/>
      <c r="C577" s="53"/>
      <c r="D577" s="53"/>
      <c r="E577" s="53"/>
      <c r="F577" s="53"/>
      <c r="G577" s="47"/>
      <c r="H577" s="54"/>
      <c r="I577" s="47"/>
      <c r="J577" s="47"/>
      <c r="K577" s="48"/>
      <c r="L577" s="48"/>
      <c r="M577" s="48"/>
      <c r="N577" s="48"/>
      <c r="O577" s="48"/>
      <c r="P577" s="48"/>
      <c r="Q577" s="48"/>
    </row>
    <row r="578" spans="1:17" ht="18.75" customHeight="1">
      <c r="A578" s="52"/>
      <c r="B578" s="48"/>
      <c r="C578" s="53"/>
      <c r="D578" s="53"/>
      <c r="E578" s="53"/>
      <c r="F578" s="53"/>
      <c r="G578" s="47"/>
      <c r="H578" s="54"/>
      <c r="I578" s="47"/>
      <c r="J578" s="47"/>
      <c r="K578" s="48"/>
      <c r="L578" s="48"/>
      <c r="M578" s="48"/>
      <c r="N578" s="48"/>
      <c r="O578" s="48"/>
      <c r="P578" s="48"/>
      <c r="Q578" s="48"/>
    </row>
    <row r="579" spans="1:17" ht="18.75" customHeight="1">
      <c r="A579" s="52"/>
      <c r="B579" s="48"/>
      <c r="C579" s="53"/>
      <c r="D579" s="53"/>
      <c r="E579" s="53"/>
      <c r="F579" s="53"/>
      <c r="G579" s="47"/>
      <c r="H579" s="54"/>
      <c r="I579" s="47"/>
      <c r="J579" s="47"/>
      <c r="K579" s="48"/>
      <c r="L579" s="48"/>
      <c r="M579" s="48"/>
      <c r="N579" s="48"/>
      <c r="O579" s="48"/>
      <c r="P579" s="48"/>
      <c r="Q579" s="48"/>
    </row>
    <row r="580" spans="1:17" ht="18.75" customHeight="1">
      <c r="A580" s="52"/>
      <c r="B580" s="48"/>
      <c r="C580" s="53"/>
      <c r="D580" s="53"/>
      <c r="E580" s="53"/>
      <c r="F580" s="53"/>
      <c r="G580" s="47"/>
      <c r="H580" s="54"/>
      <c r="I580" s="47"/>
      <c r="J580" s="47"/>
      <c r="K580" s="48"/>
      <c r="L580" s="48"/>
      <c r="M580" s="48"/>
      <c r="N580" s="48"/>
      <c r="O580" s="48"/>
      <c r="P580" s="48"/>
      <c r="Q580" s="48"/>
    </row>
    <row r="581" spans="1:17" ht="18.75" customHeight="1">
      <c r="A581" s="52"/>
      <c r="B581" s="48"/>
      <c r="C581" s="53"/>
      <c r="D581" s="53"/>
      <c r="E581" s="53"/>
      <c r="F581" s="53"/>
      <c r="G581" s="47"/>
      <c r="H581" s="54"/>
      <c r="I581" s="47"/>
      <c r="J581" s="47"/>
      <c r="K581" s="48"/>
      <c r="L581" s="48"/>
      <c r="M581" s="48"/>
      <c r="N581" s="48"/>
      <c r="O581" s="48"/>
      <c r="P581" s="48"/>
      <c r="Q581" s="48"/>
    </row>
    <row r="582" spans="1:17" ht="18.75" customHeight="1">
      <c r="A582" s="52"/>
      <c r="B582" s="48"/>
      <c r="C582" s="53"/>
      <c r="D582" s="53"/>
      <c r="E582" s="53"/>
      <c r="F582" s="53"/>
      <c r="G582" s="47"/>
      <c r="H582" s="54"/>
      <c r="I582" s="47"/>
      <c r="J582" s="47"/>
      <c r="K582" s="48"/>
      <c r="L582" s="48"/>
      <c r="M582" s="48"/>
      <c r="N582" s="48"/>
      <c r="O582" s="48"/>
      <c r="P582" s="48"/>
      <c r="Q582" s="48"/>
    </row>
    <row r="583" spans="1:17" ht="18.75" customHeight="1">
      <c r="A583" s="52"/>
      <c r="B583" s="48"/>
      <c r="C583" s="53"/>
      <c r="D583" s="53"/>
      <c r="E583" s="53"/>
      <c r="F583" s="53"/>
      <c r="G583" s="47"/>
      <c r="H583" s="54"/>
      <c r="I583" s="47"/>
      <c r="J583" s="47"/>
      <c r="K583" s="48"/>
      <c r="L583" s="48"/>
      <c r="M583" s="48"/>
      <c r="N583" s="48"/>
      <c r="O583" s="48"/>
      <c r="P583" s="48"/>
      <c r="Q583" s="48"/>
    </row>
    <row r="584" spans="1:17" ht="18.75" customHeight="1">
      <c r="A584" s="52"/>
      <c r="B584" s="48"/>
      <c r="C584" s="53"/>
      <c r="D584" s="53"/>
      <c r="E584" s="53"/>
      <c r="F584" s="53"/>
      <c r="G584" s="47"/>
      <c r="H584" s="54"/>
      <c r="I584" s="47"/>
      <c r="J584" s="47"/>
      <c r="K584" s="48"/>
      <c r="L584" s="48"/>
      <c r="M584" s="48"/>
      <c r="N584" s="48"/>
      <c r="O584" s="48"/>
      <c r="P584" s="48"/>
      <c r="Q584" s="48"/>
    </row>
    <row r="585" spans="1:17" ht="18.75" customHeight="1">
      <c r="A585" s="52"/>
      <c r="B585" s="48"/>
      <c r="C585" s="53"/>
      <c r="D585" s="53"/>
      <c r="E585" s="53"/>
      <c r="F585" s="53"/>
      <c r="G585" s="47"/>
      <c r="H585" s="54"/>
      <c r="I585" s="47"/>
      <c r="J585" s="47"/>
      <c r="K585" s="48"/>
      <c r="L585" s="48"/>
      <c r="M585" s="48"/>
      <c r="N585" s="48"/>
      <c r="O585" s="48"/>
      <c r="P585" s="48"/>
      <c r="Q585" s="48"/>
    </row>
    <row r="586" spans="1:17" ht="18.75" customHeight="1">
      <c r="A586" s="52"/>
      <c r="B586" s="48"/>
      <c r="C586" s="53"/>
      <c r="D586" s="53"/>
      <c r="E586" s="53"/>
      <c r="F586" s="53"/>
      <c r="G586" s="47"/>
      <c r="H586" s="54"/>
      <c r="I586" s="47"/>
      <c r="J586" s="47"/>
      <c r="K586" s="48"/>
      <c r="L586" s="48"/>
      <c r="M586" s="48"/>
      <c r="N586" s="48"/>
      <c r="O586" s="48"/>
      <c r="P586" s="48"/>
      <c r="Q586" s="48"/>
    </row>
    <row r="587" spans="1:17" ht="18.75" customHeight="1">
      <c r="A587" s="52"/>
      <c r="B587" s="48"/>
      <c r="C587" s="53"/>
      <c r="D587" s="53"/>
      <c r="E587" s="53"/>
      <c r="F587" s="53"/>
      <c r="G587" s="47"/>
      <c r="H587" s="54"/>
      <c r="I587" s="47"/>
      <c r="J587" s="47"/>
      <c r="K587" s="48"/>
      <c r="L587" s="48"/>
      <c r="M587" s="48"/>
      <c r="N587" s="48"/>
      <c r="O587" s="48"/>
      <c r="P587" s="48"/>
      <c r="Q587" s="48"/>
    </row>
    <row r="588" spans="1:17" ht="18.75" customHeight="1">
      <c r="A588" s="52"/>
      <c r="B588" s="48"/>
      <c r="C588" s="53"/>
      <c r="D588" s="53"/>
      <c r="E588" s="53"/>
      <c r="F588" s="53"/>
      <c r="G588" s="47"/>
      <c r="H588" s="54"/>
      <c r="I588" s="47"/>
      <c r="J588" s="47"/>
      <c r="K588" s="48"/>
      <c r="L588" s="48"/>
      <c r="M588" s="48"/>
      <c r="N588" s="48"/>
      <c r="O588" s="48"/>
      <c r="P588" s="48"/>
      <c r="Q588" s="48"/>
    </row>
    <row r="589" spans="1:17" ht="18.75" customHeight="1">
      <c r="A589" s="52"/>
      <c r="B589" s="48"/>
      <c r="C589" s="53"/>
      <c r="D589" s="53"/>
      <c r="E589" s="53"/>
      <c r="F589" s="53"/>
      <c r="G589" s="47"/>
      <c r="H589" s="54"/>
      <c r="I589" s="47"/>
      <c r="J589" s="47"/>
      <c r="K589" s="48"/>
      <c r="L589" s="48"/>
      <c r="M589" s="48"/>
      <c r="N589" s="48"/>
      <c r="O589" s="48"/>
      <c r="P589" s="48"/>
      <c r="Q589" s="48"/>
    </row>
    <row r="590" spans="1:17" ht="18.75" customHeight="1">
      <c r="A590" s="52"/>
      <c r="B590" s="48"/>
      <c r="C590" s="53"/>
      <c r="D590" s="53"/>
      <c r="E590" s="53"/>
      <c r="F590" s="53"/>
      <c r="G590" s="47"/>
      <c r="H590" s="54"/>
      <c r="I590" s="47"/>
      <c r="J590" s="47"/>
      <c r="K590" s="48"/>
      <c r="L590" s="48"/>
      <c r="M590" s="48"/>
      <c r="N590" s="48"/>
      <c r="O590" s="48"/>
      <c r="P590" s="48"/>
      <c r="Q590" s="48"/>
    </row>
    <row r="591" spans="1:17" ht="18.75" customHeight="1">
      <c r="A591" s="52"/>
      <c r="B591" s="48"/>
      <c r="C591" s="53"/>
      <c r="D591" s="53"/>
      <c r="E591" s="53"/>
      <c r="F591" s="53"/>
      <c r="G591" s="47"/>
      <c r="H591" s="54"/>
      <c r="I591" s="47"/>
      <c r="J591" s="47"/>
      <c r="K591" s="48"/>
      <c r="L591" s="48"/>
      <c r="M591" s="48"/>
      <c r="N591" s="48"/>
      <c r="O591" s="48"/>
      <c r="P591" s="48"/>
      <c r="Q591" s="48"/>
    </row>
    <row r="592" spans="1:17" ht="18.75" customHeight="1">
      <c r="A592" s="52"/>
      <c r="B592" s="48"/>
      <c r="C592" s="53"/>
      <c r="D592" s="53"/>
      <c r="E592" s="53"/>
      <c r="F592" s="53"/>
      <c r="G592" s="47"/>
      <c r="H592" s="54"/>
      <c r="I592" s="47"/>
      <c r="J592" s="47"/>
      <c r="K592" s="48"/>
      <c r="L592" s="48"/>
      <c r="M592" s="48"/>
      <c r="N592" s="48"/>
      <c r="O592" s="48"/>
      <c r="P592" s="48"/>
      <c r="Q592" s="48"/>
    </row>
    <row r="593" spans="1:17" ht="18.75" customHeight="1">
      <c r="A593" s="52"/>
      <c r="B593" s="48"/>
      <c r="C593" s="53"/>
      <c r="D593" s="53"/>
      <c r="E593" s="53"/>
      <c r="F593" s="53"/>
      <c r="G593" s="47"/>
      <c r="H593" s="54"/>
      <c r="I593" s="47"/>
      <c r="J593" s="47"/>
      <c r="K593" s="48"/>
      <c r="L593" s="48"/>
      <c r="M593" s="48"/>
      <c r="N593" s="48"/>
      <c r="O593" s="48"/>
      <c r="P593" s="48"/>
      <c r="Q593" s="48"/>
    </row>
    <row r="594" spans="1:17" ht="18.75" customHeight="1">
      <c r="A594" s="52"/>
      <c r="B594" s="48"/>
      <c r="C594" s="53"/>
      <c r="D594" s="53"/>
      <c r="E594" s="53"/>
      <c r="F594" s="53"/>
      <c r="G594" s="47"/>
      <c r="H594" s="54"/>
      <c r="I594" s="47"/>
      <c r="J594" s="47"/>
      <c r="K594" s="48"/>
      <c r="L594" s="48"/>
      <c r="M594" s="48"/>
      <c r="N594" s="48"/>
      <c r="O594" s="48"/>
      <c r="P594" s="48"/>
      <c r="Q594" s="48"/>
    </row>
    <row r="595" spans="1:17" ht="18.75" customHeight="1">
      <c r="A595" s="52"/>
      <c r="B595" s="48"/>
      <c r="C595" s="53"/>
      <c r="D595" s="53"/>
      <c r="E595" s="53"/>
      <c r="F595" s="53"/>
      <c r="G595" s="47"/>
      <c r="H595" s="54"/>
      <c r="I595" s="47"/>
      <c r="J595" s="47"/>
      <c r="K595" s="48"/>
      <c r="L595" s="48"/>
      <c r="M595" s="48"/>
      <c r="N595" s="48"/>
      <c r="O595" s="48"/>
      <c r="P595" s="48"/>
      <c r="Q595" s="48"/>
    </row>
    <row r="596" spans="1:17" ht="18.75" customHeight="1">
      <c r="A596" s="52"/>
      <c r="B596" s="48"/>
      <c r="C596" s="53"/>
      <c r="D596" s="53"/>
      <c r="E596" s="53"/>
      <c r="F596" s="53"/>
      <c r="G596" s="47"/>
      <c r="H596" s="54"/>
      <c r="I596" s="47"/>
      <c r="J596" s="47"/>
      <c r="K596" s="48"/>
      <c r="L596" s="48"/>
      <c r="M596" s="48"/>
      <c r="N596" s="48"/>
      <c r="O596" s="48"/>
      <c r="P596" s="48"/>
      <c r="Q596" s="48"/>
    </row>
    <row r="597" spans="1:17" ht="18.75" customHeight="1">
      <c r="A597" s="52"/>
      <c r="B597" s="48"/>
      <c r="C597" s="53"/>
      <c r="D597" s="53"/>
      <c r="E597" s="53"/>
      <c r="F597" s="53"/>
      <c r="G597" s="47"/>
      <c r="H597" s="54"/>
      <c r="I597" s="47"/>
      <c r="J597" s="47"/>
      <c r="K597" s="48"/>
      <c r="L597" s="48"/>
      <c r="M597" s="48"/>
      <c r="N597" s="48"/>
      <c r="O597" s="48"/>
      <c r="P597" s="48"/>
      <c r="Q597" s="48"/>
    </row>
    <row r="598" spans="1:17" ht="18.75" customHeight="1">
      <c r="A598" s="52"/>
      <c r="B598" s="48"/>
      <c r="C598" s="53"/>
      <c r="D598" s="53"/>
      <c r="E598" s="53"/>
      <c r="F598" s="53"/>
      <c r="G598" s="47"/>
      <c r="H598" s="54"/>
      <c r="I598" s="47"/>
      <c r="J598" s="47"/>
      <c r="K598" s="48"/>
      <c r="L598" s="48"/>
      <c r="M598" s="48"/>
      <c r="N598" s="48"/>
      <c r="O598" s="48"/>
      <c r="P598" s="48"/>
      <c r="Q598" s="48"/>
    </row>
    <row r="599" spans="1:17" ht="18.75" customHeight="1">
      <c r="A599" s="52"/>
      <c r="B599" s="48"/>
      <c r="C599" s="53"/>
      <c r="D599" s="53"/>
      <c r="E599" s="53"/>
      <c r="F599" s="53"/>
      <c r="G599" s="47"/>
      <c r="H599" s="54"/>
      <c r="I599" s="47"/>
      <c r="J599" s="47"/>
      <c r="K599" s="48"/>
      <c r="L599" s="48"/>
      <c r="M599" s="48"/>
      <c r="N599" s="48"/>
      <c r="O599" s="48"/>
      <c r="P599" s="48"/>
      <c r="Q599" s="48"/>
    </row>
    <row r="600" spans="1:17" ht="18.75" customHeight="1">
      <c r="A600" s="52"/>
      <c r="B600" s="48"/>
      <c r="C600" s="53"/>
      <c r="D600" s="53"/>
      <c r="E600" s="53"/>
      <c r="F600" s="53"/>
      <c r="G600" s="47"/>
      <c r="H600" s="54"/>
      <c r="I600" s="47"/>
      <c r="J600" s="47"/>
      <c r="K600" s="48"/>
      <c r="L600" s="48"/>
      <c r="M600" s="48"/>
      <c r="N600" s="48"/>
      <c r="O600" s="48"/>
      <c r="P600" s="48"/>
      <c r="Q600" s="48"/>
    </row>
    <row r="601" spans="1:17" ht="18.75" customHeight="1">
      <c r="A601" s="52"/>
      <c r="B601" s="48"/>
      <c r="C601" s="53"/>
      <c r="D601" s="53"/>
      <c r="E601" s="53"/>
      <c r="F601" s="53"/>
      <c r="G601" s="47"/>
      <c r="H601" s="54"/>
      <c r="I601" s="47"/>
      <c r="J601" s="47"/>
      <c r="K601" s="48"/>
      <c r="L601" s="48"/>
      <c r="M601" s="48"/>
      <c r="N601" s="48"/>
      <c r="O601" s="48"/>
      <c r="P601" s="48"/>
      <c r="Q601" s="48"/>
    </row>
    <row r="602" spans="1:17" ht="18.75" customHeight="1">
      <c r="A602" s="52"/>
      <c r="B602" s="48"/>
      <c r="C602" s="53"/>
      <c r="D602" s="53"/>
      <c r="E602" s="53"/>
      <c r="F602" s="53"/>
      <c r="G602" s="47"/>
      <c r="H602" s="54"/>
      <c r="I602" s="47"/>
      <c r="J602" s="47"/>
      <c r="K602" s="48"/>
      <c r="L602" s="48"/>
      <c r="M602" s="48"/>
      <c r="N602" s="48"/>
      <c r="O602" s="48"/>
      <c r="P602" s="48"/>
      <c r="Q602" s="48"/>
    </row>
    <row r="603" spans="1:17" ht="18.75" customHeight="1">
      <c r="A603" s="52"/>
      <c r="B603" s="48"/>
      <c r="C603" s="53"/>
      <c r="D603" s="53"/>
      <c r="E603" s="53"/>
      <c r="F603" s="53"/>
      <c r="G603" s="47"/>
      <c r="H603" s="54"/>
      <c r="I603" s="47"/>
      <c r="J603" s="47"/>
      <c r="K603" s="48"/>
      <c r="L603" s="48"/>
      <c r="M603" s="48"/>
      <c r="N603" s="48"/>
      <c r="O603" s="48"/>
      <c r="P603" s="48"/>
      <c r="Q603" s="48"/>
    </row>
    <row r="604" spans="1:17" ht="18.75" customHeight="1">
      <c r="A604" s="52"/>
      <c r="B604" s="48"/>
      <c r="C604" s="53"/>
      <c r="D604" s="53"/>
      <c r="E604" s="53"/>
      <c r="F604" s="53"/>
      <c r="G604" s="47"/>
      <c r="H604" s="54"/>
      <c r="I604" s="47"/>
      <c r="J604" s="47"/>
      <c r="K604" s="48"/>
      <c r="L604" s="48"/>
      <c r="M604" s="48"/>
      <c r="N604" s="48"/>
      <c r="O604" s="48"/>
      <c r="P604" s="48"/>
      <c r="Q604" s="48"/>
    </row>
    <row r="605" spans="1:17" ht="18.75" customHeight="1">
      <c r="A605" s="52"/>
      <c r="B605" s="48"/>
      <c r="C605" s="53"/>
      <c r="D605" s="53"/>
      <c r="E605" s="53"/>
      <c r="F605" s="53"/>
      <c r="G605" s="47"/>
      <c r="H605" s="54"/>
      <c r="I605" s="47"/>
      <c r="J605" s="47"/>
      <c r="K605" s="48"/>
      <c r="L605" s="48"/>
      <c r="M605" s="48"/>
      <c r="N605" s="48"/>
      <c r="O605" s="48"/>
      <c r="P605" s="48"/>
      <c r="Q605" s="48"/>
    </row>
    <row r="606" spans="1:17" ht="18.75" customHeight="1">
      <c r="A606" s="52"/>
      <c r="B606" s="48"/>
      <c r="C606" s="53"/>
      <c r="D606" s="53"/>
      <c r="E606" s="53"/>
      <c r="F606" s="53"/>
      <c r="G606" s="47"/>
      <c r="H606" s="54"/>
      <c r="I606" s="47"/>
      <c r="J606" s="47"/>
      <c r="K606" s="48"/>
      <c r="L606" s="48"/>
      <c r="M606" s="48"/>
      <c r="N606" s="48"/>
      <c r="O606" s="48"/>
      <c r="P606" s="48"/>
      <c r="Q606" s="48"/>
    </row>
    <row r="607" spans="1:17" ht="18.75" customHeight="1">
      <c r="A607" s="52"/>
      <c r="B607" s="48"/>
      <c r="C607" s="53"/>
      <c r="D607" s="53"/>
      <c r="E607" s="53"/>
      <c r="F607" s="53"/>
      <c r="G607" s="47"/>
      <c r="H607" s="54"/>
      <c r="I607" s="47"/>
      <c r="J607" s="47"/>
      <c r="K607" s="48"/>
      <c r="L607" s="48"/>
      <c r="M607" s="48"/>
      <c r="N607" s="48"/>
      <c r="O607" s="48"/>
      <c r="P607" s="48"/>
      <c r="Q607" s="48"/>
    </row>
    <row r="608" spans="1:17" ht="18.75" customHeight="1">
      <c r="A608" s="52"/>
      <c r="B608" s="48"/>
      <c r="C608" s="53"/>
      <c r="D608" s="53"/>
      <c r="E608" s="53"/>
      <c r="F608" s="53"/>
      <c r="G608" s="47"/>
      <c r="H608" s="54"/>
      <c r="I608" s="47"/>
      <c r="J608" s="47"/>
      <c r="K608" s="48"/>
      <c r="L608" s="48"/>
      <c r="M608" s="48"/>
      <c r="N608" s="48"/>
      <c r="O608" s="48"/>
      <c r="P608" s="48"/>
      <c r="Q608" s="48"/>
    </row>
    <row r="609" spans="1:17" ht="18.75" customHeight="1">
      <c r="A609" s="52"/>
      <c r="B609" s="48"/>
      <c r="C609" s="53"/>
      <c r="D609" s="53"/>
      <c r="E609" s="53"/>
      <c r="F609" s="53"/>
      <c r="G609" s="47"/>
      <c r="H609" s="54"/>
      <c r="I609" s="47"/>
      <c r="J609" s="47"/>
      <c r="K609" s="48"/>
      <c r="L609" s="48"/>
      <c r="M609" s="48"/>
      <c r="N609" s="48"/>
      <c r="O609" s="48"/>
      <c r="P609" s="48"/>
      <c r="Q609" s="48"/>
    </row>
    <row r="610" spans="1:17" ht="18.75" customHeight="1">
      <c r="A610" s="52"/>
      <c r="B610" s="48"/>
      <c r="C610" s="53"/>
      <c r="D610" s="53"/>
      <c r="E610" s="53"/>
      <c r="F610" s="53"/>
      <c r="G610" s="47"/>
      <c r="H610" s="54"/>
      <c r="I610" s="47"/>
      <c r="J610" s="47"/>
      <c r="K610" s="48"/>
      <c r="L610" s="48"/>
      <c r="M610" s="48"/>
      <c r="N610" s="48"/>
      <c r="O610" s="48"/>
      <c r="P610" s="48"/>
      <c r="Q610" s="48"/>
    </row>
    <row r="611" spans="1:17" ht="18.75" customHeight="1">
      <c r="A611" s="52"/>
      <c r="B611" s="48"/>
      <c r="C611" s="53"/>
      <c r="D611" s="53"/>
      <c r="E611" s="53"/>
      <c r="F611" s="53"/>
      <c r="G611" s="47"/>
      <c r="H611" s="54"/>
      <c r="I611" s="47"/>
      <c r="J611" s="47"/>
      <c r="K611" s="48"/>
      <c r="L611" s="48"/>
      <c r="M611" s="48"/>
      <c r="N611" s="48"/>
      <c r="O611" s="48"/>
      <c r="P611" s="48"/>
      <c r="Q611" s="48"/>
    </row>
    <row r="612" spans="1:17" ht="18.75" customHeight="1">
      <c r="A612" s="52"/>
      <c r="B612" s="48"/>
      <c r="C612" s="53"/>
      <c r="D612" s="53"/>
      <c r="E612" s="53"/>
      <c r="F612" s="53"/>
      <c r="G612" s="47"/>
      <c r="H612" s="54"/>
      <c r="I612" s="47"/>
      <c r="J612" s="47"/>
      <c r="K612" s="48"/>
      <c r="L612" s="48"/>
      <c r="M612" s="48"/>
      <c r="N612" s="48"/>
      <c r="O612" s="48"/>
      <c r="P612" s="48"/>
      <c r="Q612" s="48"/>
    </row>
    <row r="613" spans="1:17" ht="18.75" customHeight="1">
      <c r="A613" s="52"/>
      <c r="B613" s="48"/>
      <c r="C613" s="53"/>
      <c r="D613" s="53"/>
      <c r="E613" s="53"/>
      <c r="F613" s="53"/>
      <c r="G613" s="47"/>
      <c r="H613" s="54"/>
      <c r="I613" s="47"/>
      <c r="J613" s="47"/>
      <c r="K613" s="48"/>
      <c r="L613" s="48"/>
      <c r="M613" s="48"/>
      <c r="N613" s="48"/>
      <c r="O613" s="48"/>
      <c r="P613" s="48"/>
      <c r="Q613" s="48"/>
    </row>
    <row r="614" spans="1:17" ht="18.75" customHeight="1">
      <c r="A614" s="52"/>
      <c r="B614" s="48"/>
      <c r="C614" s="53"/>
      <c r="D614" s="53"/>
      <c r="E614" s="53"/>
      <c r="F614" s="53"/>
      <c r="G614" s="47"/>
      <c r="H614" s="54"/>
      <c r="I614" s="47"/>
      <c r="J614" s="47"/>
      <c r="K614" s="48"/>
      <c r="L614" s="48"/>
      <c r="M614" s="48"/>
      <c r="N614" s="48"/>
      <c r="O614" s="48"/>
      <c r="P614" s="48"/>
      <c r="Q614" s="48"/>
    </row>
    <row r="615" spans="1:17" ht="18.75" customHeight="1">
      <c r="A615" s="52"/>
      <c r="B615" s="48"/>
      <c r="C615" s="53"/>
      <c r="D615" s="53"/>
      <c r="E615" s="53"/>
      <c r="F615" s="53"/>
      <c r="G615" s="47"/>
      <c r="H615" s="54"/>
      <c r="I615" s="47"/>
      <c r="J615" s="47"/>
      <c r="K615" s="48"/>
      <c r="L615" s="48"/>
      <c r="M615" s="48"/>
      <c r="N615" s="48"/>
      <c r="O615" s="48"/>
      <c r="P615" s="48"/>
      <c r="Q615" s="48"/>
    </row>
    <row r="616" spans="1:17" ht="18.75" customHeight="1">
      <c r="A616" s="52"/>
      <c r="B616" s="48"/>
      <c r="C616" s="53"/>
      <c r="D616" s="53"/>
      <c r="E616" s="53"/>
      <c r="F616" s="53"/>
      <c r="G616" s="47"/>
      <c r="H616" s="54"/>
      <c r="I616" s="47"/>
      <c r="J616" s="47"/>
      <c r="K616" s="48"/>
      <c r="L616" s="48"/>
      <c r="M616" s="48"/>
      <c r="N616" s="48"/>
      <c r="O616" s="48"/>
      <c r="P616" s="48"/>
      <c r="Q616" s="48"/>
    </row>
    <row r="617" spans="1:17" ht="18.75" customHeight="1">
      <c r="A617" s="52"/>
      <c r="B617" s="48"/>
      <c r="C617" s="53"/>
      <c r="D617" s="53"/>
      <c r="E617" s="53"/>
      <c r="F617" s="53"/>
      <c r="G617" s="47"/>
      <c r="H617" s="54"/>
      <c r="I617" s="47"/>
      <c r="J617" s="47"/>
      <c r="K617" s="48"/>
      <c r="L617" s="48"/>
      <c r="M617" s="48"/>
      <c r="N617" s="48"/>
      <c r="O617" s="48"/>
      <c r="P617" s="48"/>
      <c r="Q617" s="48"/>
    </row>
    <row r="618" spans="1:17" ht="18.75" customHeight="1">
      <c r="A618" s="52"/>
      <c r="B618" s="48"/>
      <c r="C618" s="53"/>
      <c r="D618" s="53"/>
      <c r="E618" s="53"/>
      <c r="F618" s="53"/>
      <c r="G618" s="47"/>
      <c r="H618" s="54"/>
      <c r="I618" s="47"/>
      <c r="J618" s="47"/>
      <c r="K618" s="48"/>
      <c r="L618" s="48"/>
      <c r="M618" s="48"/>
      <c r="N618" s="48"/>
      <c r="O618" s="48"/>
      <c r="P618" s="48"/>
      <c r="Q618" s="48"/>
    </row>
    <row r="619" spans="1:17" ht="18.75" customHeight="1">
      <c r="A619" s="52"/>
      <c r="B619" s="48"/>
      <c r="C619" s="53"/>
      <c r="D619" s="53"/>
      <c r="E619" s="53"/>
      <c r="F619" s="53"/>
      <c r="G619" s="47"/>
      <c r="H619" s="54"/>
      <c r="I619" s="47"/>
      <c r="J619" s="47"/>
      <c r="K619" s="48"/>
      <c r="L619" s="48"/>
      <c r="M619" s="48"/>
      <c r="N619" s="48"/>
      <c r="O619" s="48"/>
      <c r="P619" s="48"/>
      <c r="Q619" s="48"/>
    </row>
    <row r="620" spans="1:17" ht="18.75" customHeight="1">
      <c r="A620" s="52"/>
      <c r="B620" s="48"/>
      <c r="C620" s="53"/>
      <c r="D620" s="53"/>
      <c r="E620" s="53"/>
      <c r="F620" s="53"/>
      <c r="G620" s="47"/>
      <c r="H620" s="54"/>
      <c r="I620" s="47"/>
      <c r="J620" s="47"/>
      <c r="K620" s="48"/>
      <c r="L620" s="48"/>
      <c r="M620" s="48"/>
      <c r="N620" s="48"/>
      <c r="O620" s="48"/>
      <c r="P620" s="48"/>
      <c r="Q620" s="48"/>
    </row>
    <row r="621" spans="1:17" ht="18.75" customHeight="1">
      <c r="A621" s="52"/>
      <c r="B621" s="48"/>
      <c r="C621" s="53"/>
      <c r="D621" s="53"/>
      <c r="E621" s="53"/>
      <c r="F621" s="53"/>
      <c r="G621" s="47"/>
      <c r="H621" s="54"/>
      <c r="I621" s="47"/>
      <c r="J621" s="47"/>
      <c r="K621" s="48"/>
      <c r="L621" s="48"/>
      <c r="M621" s="48"/>
      <c r="N621" s="48"/>
      <c r="O621" s="48"/>
      <c r="P621" s="48"/>
      <c r="Q621" s="48"/>
    </row>
    <row r="622" spans="1:17" ht="18.75" customHeight="1">
      <c r="A622" s="52"/>
      <c r="B622" s="48"/>
      <c r="C622" s="53"/>
      <c r="D622" s="53"/>
      <c r="E622" s="53"/>
      <c r="F622" s="53"/>
      <c r="G622" s="47"/>
      <c r="H622" s="54"/>
      <c r="I622" s="47"/>
      <c r="J622" s="47"/>
      <c r="K622" s="48"/>
      <c r="L622" s="48"/>
      <c r="M622" s="48"/>
      <c r="N622" s="48"/>
      <c r="O622" s="48"/>
      <c r="P622" s="48"/>
      <c r="Q622" s="48"/>
    </row>
    <row r="623" spans="1:17" ht="18.75" customHeight="1">
      <c r="A623" s="52"/>
      <c r="B623" s="48"/>
      <c r="C623" s="53"/>
      <c r="D623" s="53"/>
      <c r="E623" s="53"/>
      <c r="F623" s="53"/>
      <c r="G623" s="47"/>
      <c r="H623" s="54"/>
      <c r="I623" s="47"/>
      <c r="J623" s="47"/>
      <c r="K623" s="48"/>
      <c r="L623" s="48"/>
      <c r="M623" s="48"/>
      <c r="N623" s="48"/>
      <c r="O623" s="48"/>
      <c r="P623" s="48"/>
      <c r="Q623" s="48"/>
    </row>
    <row r="624" spans="1:17" ht="18.75" customHeight="1">
      <c r="A624" s="52"/>
      <c r="B624" s="48"/>
      <c r="C624" s="53"/>
      <c r="D624" s="53"/>
      <c r="E624" s="53"/>
      <c r="F624" s="53"/>
      <c r="G624" s="47"/>
      <c r="H624" s="54"/>
      <c r="I624" s="47"/>
      <c r="J624" s="47"/>
      <c r="K624" s="48"/>
      <c r="L624" s="48"/>
      <c r="M624" s="48"/>
      <c r="N624" s="48"/>
      <c r="O624" s="48"/>
      <c r="P624" s="48"/>
      <c r="Q624" s="48"/>
    </row>
    <row r="625" spans="1:17" ht="18.75" customHeight="1">
      <c r="A625" s="52"/>
      <c r="B625" s="48"/>
      <c r="C625" s="53"/>
      <c r="D625" s="53"/>
      <c r="E625" s="53"/>
      <c r="F625" s="53"/>
      <c r="G625" s="47"/>
      <c r="H625" s="54"/>
      <c r="I625" s="47"/>
      <c r="J625" s="47"/>
      <c r="K625" s="48"/>
      <c r="L625" s="48"/>
      <c r="M625" s="48"/>
      <c r="N625" s="48"/>
      <c r="O625" s="48"/>
      <c r="P625" s="48"/>
      <c r="Q625" s="48"/>
    </row>
    <row r="626" spans="1:17" ht="18.75" customHeight="1">
      <c r="A626" s="52"/>
      <c r="B626" s="48"/>
      <c r="C626" s="53"/>
      <c r="D626" s="53"/>
      <c r="E626" s="53"/>
      <c r="F626" s="53"/>
      <c r="G626" s="47"/>
      <c r="H626" s="54"/>
      <c r="I626" s="47"/>
      <c r="J626" s="47"/>
      <c r="K626" s="48"/>
      <c r="L626" s="48"/>
      <c r="M626" s="48"/>
      <c r="N626" s="48"/>
      <c r="O626" s="48"/>
      <c r="P626" s="48"/>
      <c r="Q626" s="48"/>
    </row>
    <row r="627" spans="1:17" ht="18.75" customHeight="1">
      <c r="A627" s="52"/>
      <c r="B627" s="48"/>
      <c r="C627" s="53"/>
      <c r="D627" s="53"/>
      <c r="E627" s="53"/>
      <c r="F627" s="53"/>
      <c r="G627" s="47"/>
      <c r="H627" s="54"/>
      <c r="I627" s="47"/>
      <c r="J627" s="47"/>
      <c r="K627" s="48"/>
      <c r="L627" s="48"/>
      <c r="M627" s="48"/>
      <c r="N627" s="48"/>
      <c r="O627" s="48"/>
      <c r="P627" s="48"/>
      <c r="Q627" s="48"/>
    </row>
    <row r="628" spans="1:17" ht="18.75" customHeight="1">
      <c r="A628" s="52"/>
      <c r="B628" s="48"/>
      <c r="C628" s="53"/>
      <c r="D628" s="53"/>
      <c r="E628" s="53"/>
      <c r="F628" s="53"/>
      <c r="G628" s="47"/>
      <c r="H628" s="54"/>
      <c r="I628" s="47"/>
      <c r="J628" s="47"/>
      <c r="K628" s="48"/>
      <c r="L628" s="48"/>
      <c r="M628" s="48"/>
      <c r="N628" s="48"/>
      <c r="O628" s="48"/>
      <c r="P628" s="48"/>
      <c r="Q628" s="48"/>
    </row>
    <row r="629" spans="1:17" ht="18.75" customHeight="1">
      <c r="A629" s="52"/>
      <c r="B629" s="48"/>
      <c r="C629" s="53"/>
      <c r="D629" s="53"/>
      <c r="E629" s="53"/>
      <c r="F629" s="53"/>
      <c r="G629" s="47"/>
      <c r="H629" s="54"/>
      <c r="I629" s="47"/>
      <c r="J629" s="47"/>
      <c r="K629" s="48"/>
      <c r="L629" s="48"/>
      <c r="M629" s="48"/>
      <c r="N629" s="48"/>
      <c r="O629" s="48"/>
      <c r="P629" s="48"/>
      <c r="Q629" s="48"/>
    </row>
    <row r="630" spans="1:17" ht="18.75" customHeight="1">
      <c r="A630" s="52"/>
      <c r="B630" s="48"/>
      <c r="C630" s="53"/>
      <c r="D630" s="53"/>
      <c r="E630" s="53"/>
      <c r="F630" s="53"/>
      <c r="G630" s="47"/>
      <c r="H630" s="54"/>
      <c r="I630" s="47"/>
      <c r="J630" s="47"/>
      <c r="K630" s="48"/>
      <c r="L630" s="48"/>
      <c r="M630" s="48"/>
      <c r="N630" s="48"/>
      <c r="O630" s="48"/>
      <c r="P630" s="48"/>
      <c r="Q630" s="48"/>
    </row>
    <row r="631" spans="1:17" ht="18.75" customHeight="1">
      <c r="A631" s="52"/>
      <c r="B631" s="48"/>
      <c r="C631" s="53"/>
      <c r="D631" s="53"/>
      <c r="E631" s="53"/>
      <c r="F631" s="53"/>
      <c r="G631" s="47"/>
      <c r="H631" s="54"/>
      <c r="I631" s="47"/>
      <c r="J631" s="47"/>
      <c r="K631" s="48"/>
      <c r="L631" s="48"/>
      <c r="M631" s="48"/>
      <c r="N631" s="48"/>
      <c r="O631" s="48"/>
      <c r="P631" s="48"/>
      <c r="Q631" s="48"/>
    </row>
    <row r="632" spans="1:17" ht="18.75" customHeight="1">
      <c r="A632" s="52"/>
      <c r="B632" s="48"/>
      <c r="C632" s="53"/>
      <c r="D632" s="53"/>
      <c r="E632" s="53"/>
      <c r="F632" s="53"/>
      <c r="G632" s="47"/>
      <c r="H632" s="54"/>
      <c r="I632" s="47"/>
      <c r="J632" s="47"/>
      <c r="K632" s="48"/>
      <c r="L632" s="48"/>
      <c r="M632" s="48"/>
      <c r="N632" s="48"/>
      <c r="O632" s="48"/>
      <c r="P632" s="48"/>
      <c r="Q632" s="48"/>
    </row>
    <row r="633" spans="1:17" ht="18.75" customHeight="1">
      <c r="A633" s="52"/>
      <c r="B633" s="48"/>
      <c r="C633" s="53"/>
      <c r="D633" s="53"/>
      <c r="E633" s="53"/>
      <c r="F633" s="53"/>
      <c r="G633" s="47"/>
      <c r="H633" s="54"/>
      <c r="I633" s="47"/>
      <c r="J633" s="47"/>
      <c r="K633" s="48"/>
      <c r="L633" s="48"/>
      <c r="M633" s="48"/>
      <c r="N633" s="48"/>
      <c r="O633" s="48"/>
      <c r="P633" s="48"/>
      <c r="Q633" s="48"/>
    </row>
    <row r="634" spans="1:17" ht="18.75" customHeight="1">
      <c r="A634" s="52"/>
      <c r="B634" s="48"/>
      <c r="C634" s="53"/>
      <c r="D634" s="53"/>
      <c r="E634" s="53"/>
      <c r="F634" s="53"/>
      <c r="G634" s="47"/>
      <c r="H634" s="54"/>
      <c r="I634" s="47"/>
      <c r="J634" s="47"/>
      <c r="K634" s="48"/>
      <c r="L634" s="48"/>
      <c r="M634" s="48"/>
      <c r="N634" s="48"/>
      <c r="O634" s="48"/>
      <c r="P634" s="48"/>
      <c r="Q634" s="48"/>
    </row>
    <row r="635" spans="1:17" ht="18.75" customHeight="1">
      <c r="A635" s="52"/>
      <c r="B635" s="48"/>
      <c r="C635" s="53"/>
      <c r="D635" s="53"/>
      <c r="E635" s="53"/>
      <c r="F635" s="53"/>
      <c r="G635" s="47"/>
      <c r="H635" s="54"/>
      <c r="I635" s="47"/>
      <c r="J635" s="47"/>
      <c r="K635" s="48"/>
      <c r="L635" s="48"/>
      <c r="M635" s="48"/>
      <c r="N635" s="48"/>
      <c r="O635" s="48"/>
      <c r="P635" s="48"/>
      <c r="Q635" s="48"/>
    </row>
    <row r="636" spans="1:17" ht="18.75" customHeight="1">
      <c r="A636" s="52"/>
      <c r="B636" s="48"/>
      <c r="C636" s="53"/>
      <c r="D636" s="53"/>
      <c r="E636" s="53"/>
      <c r="F636" s="53"/>
      <c r="G636" s="47"/>
      <c r="H636" s="54"/>
      <c r="I636" s="47"/>
      <c r="J636" s="47"/>
      <c r="K636" s="48"/>
      <c r="L636" s="48"/>
      <c r="M636" s="48"/>
      <c r="N636" s="48"/>
      <c r="O636" s="48"/>
      <c r="P636" s="48"/>
      <c r="Q636" s="48"/>
    </row>
    <row r="637" spans="1:17" ht="18.75" customHeight="1">
      <c r="A637" s="52"/>
      <c r="B637" s="48"/>
      <c r="C637" s="53"/>
      <c r="D637" s="53"/>
      <c r="E637" s="53"/>
      <c r="F637" s="53"/>
      <c r="G637" s="47"/>
      <c r="H637" s="54"/>
      <c r="I637" s="47"/>
      <c r="J637" s="47"/>
      <c r="K637" s="48"/>
      <c r="L637" s="48"/>
      <c r="M637" s="48"/>
      <c r="N637" s="48"/>
      <c r="O637" s="48"/>
      <c r="P637" s="48"/>
      <c r="Q637" s="48"/>
    </row>
    <row r="638" spans="1:17" ht="18.75" customHeight="1">
      <c r="A638" s="52"/>
      <c r="B638" s="48"/>
      <c r="C638" s="53"/>
      <c r="D638" s="53"/>
      <c r="E638" s="53"/>
      <c r="F638" s="53"/>
      <c r="G638" s="47"/>
      <c r="H638" s="54"/>
      <c r="I638" s="47"/>
      <c r="J638" s="47"/>
      <c r="K638" s="48"/>
      <c r="L638" s="48"/>
      <c r="M638" s="48"/>
      <c r="N638" s="48"/>
      <c r="O638" s="48"/>
      <c r="P638" s="48"/>
      <c r="Q638" s="48"/>
    </row>
    <row r="639" spans="1:17" ht="18.75" customHeight="1">
      <c r="A639" s="52"/>
      <c r="B639" s="48"/>
      <c r="C639" s="53"/>
      <c r="D639" s="53"/>
      <c r="E639" s="53"/>
      <c r="F639" s="53"/>
      <c r="G639" s="47"/>
      <c r="H639" s="54"/>
      <c r="I639" s="47"/>
      <c r="J639" s="47"/>
      <c r="K639" s="48"/>
      <c r="L639" s="48"/>
      <c r="M639" s="48"/>
      <c r="N639" s="48"/>
      <c r="O639" s="48"/>
      <c r="P639" s="48"/>
      <c r="Q639" s="48"/>
    </row>
    <row r="640" spans="1:17" ht="18.75" customHeight="1">
      <c r="A640" s="52"/>
      <c r="B640" s="48"/>
      <c r="C640" s="53"/>
      <c r="D640" s="53"/>
      <c r="E640" s="53"/>
      <c r="F640" s="53"/>
      <c r="G640" s="47"/>
      <c r="H640" s="54"/>
      <c r="I640" s="47"/>
      <c r="J640" s="47"/>
      <c r="K640" s="48"/>
      <c r="L640" s="48"/>
      <c r="M640" s="48"/>
      <c r="N640" s="48"/>
      <c r="O640" s="48"/>
      <c r="P640" s="48"/>
      <c r="Q640" s="48"/>
    </row>
    <row r="641" spans="1:17" ht="18.75" customHeight="1">
      <c r="A641" s="52"/>
      <c r="B641" s="48"/>
      <c r="C641" s="53"/>
      <c r="D641" s="53"/>
      <c r="E641" s="53"/>
      <c r="F641" s="53"/>
      <c r="G641" s="47"/>
      <c r="H641" s="54"/>
      <c r="I641" s="47"/>
      <c r="J641" s="47"/>
      <c r="K641" s="48"/>
      <c r="L641" s="48"/>
      <c r="M641" s="48"/>
      <c r="N641" s="48"/>
      <c r="O641" s="48"/>
      <c r="P641" s="48"/>
      <c r="Q641" s="48"/>
    </row>
    <row r="642" spans="1:17" ht="18.75" customHeight="1">
      <c r="A642" s="52"/>
      <c r="B642" s="48"/>
      <c r="C642" s="53"/>
      <c r="D642" s="53"/>
      <c r="E642" s="53"/>
      <c r="F642" s="53"/>
      <c r="G642" s="47"/>
      <c r="H642" s="54"/>
      <c r="I642" s="47"/>
      <c r="J642" s="47"/>
      <c r="K642" s="48"/>
      <c r="L642" s="48"/>
      <c r="M642" s="48"/>
      <c r="N642" s="48"/>
      <c r="O642" s="48"/>
      <c r="P642" s="48"/>
      <c r="Q642" s="48"/>
    </row>
    <row r="643" spans="1:17" ht="18.75" customHeight="1">
      <c r="A643" s="52"/>
      <c r="B643" s="48"/>
      <c r="C643" s="53"/>
      <c r="D643" s="53"/>
      <c r="E643" s="53"/>
      <c r="F643" s="53"/>
      <c r="G643" s="47"/>
      <c r="H643" s="54"/>
      <c r="I643" s="47"/>
      <c r="J643" s="47"/>
      <c r="K643" s="48"/>
      <c r="L643" s="48"/>
      <c r="M643" s="48"/>
      <c r="N643" s="48"/>
      <c r="O643" s="48"/>
      <c r="P643" s="48"/>
      <c r="Q643" s="48"/>
    </row>
    <row r="644" spans="1:17" ht="18.75" customHeight="1">
      <c r="A644" s="52"/>
      <c r="B644" s="48"/>
      <c r="C644" s="53"/>
      <c r="D644" s="53"/>
      <c r="E644" s="53"/>
      <c r="F644" s="53"/>
      <c r="G644" s="47"/>
      <c r="H644" s="54"/>
      <c r="I644" s="47"/>
      <c r="J644" s="47"/>
      <c r="K644" s="48"/>
      <c r="L644" s="48"/>
      <c r="M644" s="48"/>
      <c r="N644" s="48"/>
      <c r="O644" s="48"/>
      <c r="P644" s="48"/>
      <c r="Q644" s="48"/>
    </row>
    <row r="645" spans="1:17" ht="18.75" customHeight="1">
      <c r="A645" s="52"/>
      <c r="B645" s="48"/>
      <c r="C645" s="53"/>
      <c r="D645" s="53"/>
      <c r="E645" s="53"/>
      <c r="F645" s="53"/>
      <c r="G645" s="47"/>
      <c r="H645" s="54"/>
      <c r="I645" s="47"/>
      <c r="J645" s="47"/>
      <c r="K645" s="48"/>
      <c r="L645" s="48"/>
      <c r="M645" s="48"/>
      <c r="N645" s="48"/>
      <c r="O645" s="48"/>
      <c r="P645" s="48"/>
      <c r="Q645" s="48"/>
    </row>
    <row r="646" spans="1:17" ht="18.75" customHeight="1">
      <c r="A646" s="52"/>
      <c r="B646" s="48"/>
      <c r="C646" s="53"/>
      <c r="D646" s="53"/>
      <c r="E646" s="53"/>
      <c r="F646" s="53"/>
      <c r="G646" s="47"/>
      <c r="H646" s="54"/>
      <c r="I646" s="47"/>
      <c r="J646" s="47"/>
      <c r="K646" s="48"/>
      <c r="L646" s="48"/>
      <c r="M646" s="48"/>
      <c r="N646" s="48"/>
      <c r="O646" s="48"/>
      <c r="P646" s="48"/>
      <c r="Q646" s="48"/>
    </row>
    <row r="647" spans="1:17" ht="18.75" customHeight="1">
      <c r="A647" s="52"/>
      <c r="B647" s="48"/>
      <c r="C647" s="53"/>
      <c r="D647" s="53"/>
      <c r="E647" s="53"/>
      <c r="F647" s="53"/>
      <c r="G647" s="47"/>
      <c r="H647" s="54"/>
      <c r="I647" s="47"/>
      <c r="J647" s="47"/>
      <c r="K647" s="48"/>
      <c r="L647" s="48"/>
      <c r="M647" s="48"/>
      <c r="N647" s="48"/>
      <c r="O647" s="48"/>
      <c r="P647" s="48"/>
      <c r="Q647" s="48"/>
    </row>
    <row r="648" spans="1:17" ht="18.75" customHeight="1">
      <c r="A648" s="52"/>
      <c r="B648" s="48"/>
      <c r="C648" s="53"/>
      <c r="D648" s="53"/>
      <c r="E648" s="53"/>
      <c r="F648" s="53"/>
      <c r="G648" s="47"/>
      <c r="H648" s="54"/>
      <c r="I648" s="47"/>
      <c r="J648" s="47"/>
      <c r="K648" s="48"/>
      <c r="L648" s="48"/>
      <c r="M648" s="48"/>
      <c r="N648" s="48"/>
      <c r="O648" s="48"/>
      <c r="P648" s="48"/>
      <c r="Q648" s="48"/>
    </row>
    <row r="649" spans="1:17" ht="18.75" customHeight="1">
      <c r="A649" s="52"/>
      <c r="B649" s="48"/>
      <c r="C649" s="53"/>
      <c r="D649" s="53"/>
      <c r="E649" s="53"/>
      <c r="F649" s="53"/>
      <c r="G649" s="47"/>
      <c r="H649" s="54"/>
      <c r="I649" s="47"/>
      <c r="J649" s="47"/>
      <c r="K649" s="48"/>
      <c r="L649" s="48"/>
      <c r="M649" s="48"/>
      <c r="N649" s="48"/>
      <c r="O649" s="48"/>
      <c r="P649" s="48"/>
      <c r="Q649" s="48"/>
    </row>
    <row r="650" spans="1:17" ht="18.75" customHeight="1">
      <c r="A650" s="52"/>
      <c r="B650" s="48"/>
      <c r="C650" s="53"/>
      <c r="D650" s="53"/>
      <c r="E650" s="53"/>
      <c r="F650" s="53"/>
      <c r="G650" s="47"/>
      <c r="H650" s="54"/>
      <c r="I650" s="47"/>
      <c r="J650" s="47"/>
      <c r="K650" s="48"/>
      <c r="L650" s="48"/>
      <c r="M650" s="48"/>
      <c r="N650" s="48"/>
      <c r="O650" s="48"/>
      <c r="P650" s="48"/>
      <c r="Q650" s="48"/>
    </row>
    <row r="651" spans="1:17" ht="18.75" customHeight="1">
      <c r="A651" s="52"/>
      <c r="B651" s="48"/>
      <c r="C651" s="53"/>
      <c r="D651" s="53"/>
      <c r="E651" s="53"/>
      <c r="F651" s="53"/>
      <c r="G651" s="47"/>
      <c r="H651" s="54"/>
      <c r="I651" s="47"/>
      <c r="J651" s="47"/>
      <c r="K651" s="48"/>
      <c r="L651" s="48"/>
      <c r="M651" s="48"/>
      <c r="N651" s="48"/>
      <c r="O651" s="48"/>
      <c r="P651" s="48"/>
      <c r="Q651" s="48"/>
    </row>
    <row r="652" spans="1:17" ht="18.75" customHeight="1">
      <c r="A652" s="52"/>
      <c r="B652" s="48"/>
      <c r="C652" s="53"/>
      <c r="D652" s="53"/>
      <c r="E652" s="53"/>
      <c r="F652" s="53"/>
      <c r="G652" s="47"/>
      <c r="H652" s="54"/>
      <c r="I652" s="47"/>
      <c r="J652" s="47"/>
      <c r="K652" s="48"/>
      <c r="L652" s="48"/>
      <c r="M652" s="48"/>
      <c r="N652" s="48"/>
      <c r="O652" s="48"/>
      <c r="P652" s="48"/>
      <c r="Q652" s="48"/>
    </row>
    <row r="653" spans="1:17" ht="18.75" customHeight="1">
      <c r="A653" s="52"/>
      <c r="B653" s="48"/>
      <c r="C653" s="53"/>
      <c r="D653" s="53"/>
      <c r="E653" s="53"/>
      <c r="F653" s="53"/>
      <c r="G653" s="47"/>
      <c r="H653" s="54"/>
      <c r="I653" s="47"/>
      <c r="J653" s="47"/>
      <c r="K653" s="48"/>
      <c r="L653" s="48"/>
      <c r="M653" s="48"/>
      <c r="N653" s="48"/>
      <c r="O653" s="48"/>
      <c r="P653" s="48"/>
      <c r="Q653" s="48"/>
    </row>
    <row r="654" spans="1:17" ht="18.75" customHeight="1">
      <c r="A654" s="52"/>
      <c r="B654" s="48"/>
      <c r="C654" s="53"/>
      <c r="D654" s="53"/>
      <c r="E654" s="53"/>
      <c r="F654" s="53"/>
      <c r="G654" s="47"/>
      <c r="H654" s="54"/>
      <c r="I654" s="47"/>
      <c r="J654" s="47"/>
      <c r="K654" s="48"/>
      <c r="L654" s="48"/>
      <c r="M654" s="48"/>
      <c r="N654" s="48"/>
      <c r="O654" s="48"/>
      <c r="P654" s="48"/>
      <c r="Q654" s="48"/>
    </row>
    <row r="655" spans="1:17" ht="18.75" customHeight="1">
      <c r="A655" s="52"/>
      <c r="B655" s="48"/>
      <c r="C655" s="53"/>
      <c r="D655" s="53"/>
      <c r="E655" s="53"/>
      <c r="F655" s="53"/>
      <c r="G655" s="47"/>
      <c r="H655" s="54"/>
      <c r="I655" s="47"/>
      <c r="J655" s="47"/>
      <c r="K655" s="48"/>
      <c r="L655" s="48"/>
      <c r="M655" s="48"/>
      <c r="N655" s="48"/>
      <c r="O655" s="48"/>
      <c r="P655" s="48"/>
      <c r="Q655" s="48"/>
    </row>
    <row r="656" spans="1:17" ht="18.75" customHeight="1">
      <c r="A656" s="52"/>
      <c r="B656" s="48"/>
      <c r="C656" s="53"/>
      <c r="D656" s="53"/>
      <c r="E656" s="53"/>
      <c r="F656" s="53"/>
      <c r="G656" s="47"/>
      <c r="H656" s="54"/>
      <c r="I656" s="47"/>
      <c r="J656" s="47"/>
      <c r="K656" s="48"/>
      <c r="L656" s="48"/>
      <c r="M656" s="48"/>
      <c r="N656" s="48"/>
      <c r="O656" s="48"/>
      <c r="P656" s="48"/>
      <c r="Q656" s="48"/>
    </row>
    <row r="657" spans="1:17" ht="18.75" customHeight="1">
      <c r="A657" s="52"/>
      <c r="B657" s="48"/>
      <c r="C657" s="53"/>
      <c r="D657" s="53"/>
      <c r="E657" s="53"/>
      <c r="F657" s="53"/>
      <c r="G657" s="47"/>
      <c r="H657" s="54"/>
      <c r="I657" s="47"/>
      <c r="J657" s="47"/>
      <c r="K657" s="48"/>
      <c r="L657" s="48"/>
      <c r="M657" s="48"/>
      <c r="N657" s="48"/>
      <c r="O657" s="48"/>
      <c r="P657" s="48"/>
      <c r="Q657" s="48"/>
    </row>
    <row r="658" spans="1:17" ht="18.75" customHeight="1">
      <c r="A658" s="52"/>
      <c r="B658" s="48"/>
      <c r="C658" s="53"/>
      <c r="D658" s="53"/>
      <c r="E658" s="53"/>
      <c r="F658" s="53"/>
      <c r="G658" s="47"/>
      <c r="H658" s="54"/>
      <c r="I658" s="47"/>
      <c r="J658" s="47"/>
      <c r="K658" s="48"/>
      <c r="L658" s="48"/>
      <c r="M658" s="48"/>
      <c r="N658" s="48"/>
      <c r="O658" s="48"/>
      <c r="P658" s="48"/>
      <c r="Q658" s="48"/>
    </row>
    <row r="659" spans="1:17" ht="18.75" customHeight="1">
      <c r="A659" s="52"/>
      <c r="B659" s="48"/>
      <c r="C659" s="53"/>
      <c r="D659" s="53"/>
      <c r="E659" s="53"/>
      <c r="F659" s="53"/>
      <c r="G659" s="47"/>
      <c r="H659" s="54"/>
      <c r="I659" s="47"/>
      <c r="J659" s="47"/>
      <c r="K659" s="48"/>
      <c r="L659" s="48"/>
      <c r="M659" s="48"/>
      <c r="N659" s="48"/>
      <c r="O659" s="48"/>
      <c r="P659" s="48"/>
      <c r="Q659" s="48"/>
    </row>
    <row r="660" spans="1:17" ht="18.75" customHeight="1">
      <c r="A660" s="52"/>
      <c r="B660" s="48"/>
      <c r="C660" s="53"/>
      <c r="D660" s="53"/>
      <c r="E660" s="53"/>
      <c r="F660" s="53"/>
      <c r="G660" s="47"/>
      <c r="H660" s="54"/>
      <c r="I660" s="47"/>
      <c r="J660" s="47"/>
      <c r="K660" s="48"/>
      <c r="L660" s="48"/>
      <c r="M660" s="48"/>
      <c r="N660" s="48"/>
      <c r="O660" s="48"/>
      <c r="P660" s="48"/>
      <c r="Q660" s="48"/>
    </row>
    <row r="661" spans="1:17" ht="18.75" customHeight="1">
      <c r="A661" s="52"/>
      <c r="B661" s="48"/>
      <c r="C661" s="53"/>
      <c r="D661" s="53"/>
      <c r="E661" s="53"/>
      <c r="F661" s="53"/>
      <c r="G661" s="47"/>
      <c r="H661" s="54"/>
      <c r="I661" s="47"/>
      <c r="J661" s="47"/>
      <c r="K661" s="48"/>
      <c r="L661" s="48"/>
      <c r="M661" s="48"/>
      <c r="N661" s="48"/>
      <c r="O661" s="48"/>
      <c r="P661" s="48"/>
      <c r="Q661" s="48"/>
    </row>
    <row r="662" spans="1:17" ht="18.75" customHeight="1">
      <c r="A662" s="52"/>
      <c r="B662" s="48"/>
      <c r="C662" s="53"/>
      <c r="D662" s="53"/>
      <c r="E662" s="53"/>
      <c r="F662" s="53"/>
      <c r="G662" s="47"/>
      <c r="H662" s="54"/>
      <c r="I662" s="47"/>
      <c r="J662" s="47"/>
      <c r="K662" s="48"/>
      <c r="L662" s="48"/>
      <c r="M662" s="48"/>
      <c r="N662" s="48"/>
      <c r="O662" s="48"/>
      <c r="P662" s="48"/>
      <c r="Q662" s="48"/>
    </row>
    <row r="663" spans="1:17" ht="18.75" customHeight="1">
      <c r="A663" s="52"/>
      <c r="B663" s="48"/>
      <c r="C663" s="53"/>
      <c r="D663" s="53"/>
      <c r="E663" s="53"/>
      <c r="F663" s="53"/>
      <c r="G663" s="47"/>
      <c r="H663" s="54"/>
      <c r="I663" s="47"/>
      <c r="J663" s="47"/>
      <c r="K663" s="48"/>
      <c r="L663" s="48"/>
      <c r="M663" s="48"/>
      <c r="N663" s="48"/>
      <c r="O663" s="48"/>
      <c r="P663" s="48"/>
      <c r="Q663" s="48"/>
    </row>
    <row r="664" spans="1:17" ht="18.75" customHeight="1">
      <c r="A664" s="52"/>
      <c r="B664" s="48"/>
      <c r="C664" s="53"/>
      <c r="D664" s="53"/>
      <c r="E664" s="53"/>
      <c r="F664" s="53"/>
      <c r="G664" s="47"/>
      <c r="H664" s="54"/>
      <c r="I664" s="47"/>
      <c r="J664" s="47"/>
      <c r="K664" s="48"/>
      <c r="L664" s="48"/>
      <c r="M664" s="48"/>
      <c r="N664" s="48"/>
      <c r="O664" s="48"/>
      <c r="P664" s="48"/>
      <c r="Q664" s="48"/>
    </row>
    <row r="665" spans="1:17" ht="18.75" customHeight="1">
      <c r="A665" s="52"/>
      <c r="B665" s="48"/>
      <c r="C665" s="53"/>
      <c r="D665" s="53"/>
      <c r="E665" s="53"/>
      <c r="F665" s="53"/>
      <c r="G665" s="47"/>
      <c r="H665" s="54"/>
      <c r="I665" s="47"/>
      <c r="J665" s="47"/>
      <c r="K665" s="48"/>
      <c r="L665" s="48"/>
      <c r="M665" s="48"/>
      <c r="N665" s="48"/>
      <c r="O665" s="48"/>
      <c r="P665" s="48"/>
      <c r="Q665" s="48"/>
    </row>
    <row r="666" spans="1:17" ht="18.75" customHeight="1">
      <c r="A666" s="52"/>
      <c r="B666" s="48"/>
      <c r="C666" s="53"/>
      <c r="D666" s="53"/>
      <c r="E666" s="53"/>
      <c r="F666" s="53"/>
      <c r="G666" s="47"/>
      <c r="H666" s="54"/>
      <c r="I666" s="47"/>
      <c r="J666" s="47"/>
      <c r="K666" s="48"/>
      <c r="L666" s="48"/>
      <c r="M666" s="48"/>
      <c r="N666" s="48"/>
      <c r="O666" s="48"/>
      <c r="P666" s="48"/>
      <c r="Q666" s="48"/>
    </row>
    <row r="667" spans="1:17" ht="18.75" customHeight="1">
      <c r="A667" s="52"/>
      <c r="B667" s="48"/>
      <c r="C667" s="53"/>
      <c r="D667" s="53"/>
      <c r="E667" s="53"/>
      <c r="F667" s="53"/>
      <c r="G667" s="47"/>
      <c r="H667" s="54"/>
      <c r="I667" s="47"/>
      <c r="J667" s="47"/>
      <c r="K667" s="48"/>
      <c r="L667" s="48"/>
      <c r="M667" s="48"/>
      <c r="N667" s="48"/>
      <c r="O667" s="48"/>
      <c r="P667" s="48"/>
      <c r="Q667" s="48"/>
    </row>
    <row r="668" spans="1:17" ht="18.75" customHeight="1">
      <c r="A668" s="52"/>
      <c r="B668" s="48"/>
      <c r="C668" s="53"/>
      <c r="D668" s="53"/>
      <c r="E668" s="53"/>
      <c r="F668" s="53"/>
      <c r="G668" s="47"/>
      <c r="H668" s="54"/>
      <c r="I668" s="47"/>
      <c r="J668" s="47"/>
      <c r="K668" s="48"/>
      <c r="L668" s="48"/>
      <c r="M668" s="48"/>
      <c r="N668" s="48"/>
      <c r="O668" s="48"/>
      <c r="P668" s="48"/>
      <c r="Q668" s="48"/>
    </row>
    <row r="669" spans="1:17" ht="18.75" customHeight="1">
      <c r="A669" s="52"/>
      <c r="B669" s="48"/>
      <c r="C669" s="53"/>
      <c r="D669" s="53"/>
      <c r="E669" s="53"/>
      <c r="F669" s="53"/>
      <c r="G669" s="47"/>
      <c r="H669" s="54"/>
      <c r="I669" s="47"/>
      <c r="J669" s="47"/>
      <c r="K669" s="48"/>
      <c r="L669" s="48"/>
      <c r="M669" s="48"/>
      <c r="N669" s="48"/>
      <c r="O669" s="48"/>
      <c r="P669" s="48"/>
      <c r="Q669" s="48"/>
    </row>
    <row r="670" spans="1:17" ht="18.75" customHeight="1">
      <c r="A670" s="52"/>
      <c r="B670" s="48"/>
      <c r="C670" s="53"/>
      <c r="D670" s="53"/>
      <c r="E670" s="53"/>
      <c r="F670" s="53"/>
      <c r="G670" s="47"/>
      <c r="H670" s="54"/>
      <c r="I670" s="47"/>
      <c r="J670" s="47"/>
      <c r="K670" s="48"/>
      <c r="L670" s="48"/>
      <c r="M670" s="48"/>
      <c r="N670" s="48"/>
      <c r="O670" s="48"/>
      <c r="P670" s="48"/>
      <c r="Q670" s="48"/>
    </row>
    <row r="671" spans="1:17" ht="18.75" customHeight="1">
      <c r="A671" s="52"/>
      <c r="B671" s="48"/>
      <c r="C671" s="53"/>
      <c r="D671" s="53"/>
      <c r="E671" s="53"/>
      <c r="F671" s="53"/>
      <c r="G671" s="47"/>
      <c r="H671" s="54"/>
      <c r="I671" s="47"/>
      <c r="J671" s="47"/>
      <c r="K671" s="48"/>
      <c r="L671" s="48"/>
      <c r="M671" s="48"/>
      <c r="N671" s="48"/>
      <c r="O671" s="48"/>
      <c r="P671" s="48"/>
      <c r="Q671" s="48"/>
    </row>
    <row r="672" spans="1:17" ht="18.75" customHeight="1">
      <c r="A672" s="52"/>
      <c r="B672" s="48"/>
      <c r="C672" s="53"/>
      <c r="D672" s="53"/>
      <c r="E672" s="53"/>
      <c r="F672" s="53"/>
      <c r="G672" s="47"/>
      <c r="H672" s="54"/>
      <c r="I672" s="47"/>
      <c r="J672" s="47"/>
      <c r="K672" s="48"/>
      <c r="L672" s="48"/>
      <c r="M672" s="48"/>
      <c r="N672" s="48"/>
      <c r="O672" s="48"/>
      <c r="P672" s="48"/>
      <c r="Q672" s="48"/>
    </row>
    <row r="673" spans="1:17" ht="18.75" customHeight="1">
      <c r="A673" s="52"/>
      <c r="B673" s="48"/>
      <c r="C673" s="53"/>
      <c r="D673" s="53"/>
      <c r="E673" s="53"/>
      <c r="F673" s="53"/>
      <c r="G673" s="47"/>
      <c r="H673" s="54"/>
      <c r="I673" s="47"/>
      <c r="J673" s="47"/>
      <c r="K673" s="48"/>
      <c r="L673" s="48"/>
      <c r="M673" s="48"/>
      <c r="N673" s="48"/>
      <c r="O673" s="48"/>
      <c r="P673" s="48"/>
      <c r="Q673" s="48"/>
    </row>
    <row r="674" spans="1:17" ht="18.75" customHeight="1">
      <c r="A674" s="52"/>
      <c r="B674" s="48"/>
      <c r="C674" s="53"/>
      <c r="D674" s="53"/>
      <c r="E674" s="53"/>
      <c r="F674" s="53"/>
      <c r="G674" s="47"/>
      <c r="H674" s="54"/>
      <c r="I674" s="47"/>
      <c r="J674" s="47"/>
      <c r="K674" s="48"/>
      <c r="L674" s="48"/>
      <c r="M674" s="48"/>
      <c r="N674" s="48"/>
      <c r="O674" s="48"/>
      <c r="P674" s="48"/>
      <c r="Q674" s="48"/>
    </row>
    <row r="675" spans="1:17" ht="18.75" customHeight="1">
      <c r="A675" s="52"/>
      <c r="B675" s="48"/>
      <c r="C675" s="53"/>
      <c r="D675" s="53"/>
      <c r="E675" s="53"/>
      <c r="F675" s="53"/>
      <c r="G675" s="47"/>
      <c r="H675" s="54"/>
      <c r="I675" s="47"/>
      <c r="J675" s="47"/>
      <c r="K675" s="48"/>
      <c r="L675" s="48"/>
      <c r="M675" s="48"/>
      <c r="N675" s="48"/>
      <c r="O675" s="48"/>
      <c r="P675" s="48"/>
      <c r="Q675" s="48"/>
    </row>
    <row r="676" spans="1:17" ht="18.75" customHeight="1">
      <c r="A676" s="52"/>
      <c r="B676" s="48"/>
      <c r="C676" s="53"/>
      <c r="D676" s="53"/>
      <c r="E676" s="53"/>
      <c r="F676" s="53"/>
      <c r="G676" s="47"/>
      <c r="H676" s="54"/>
      <c r="I676" s="47"/>
      <c r="J676" s="47"/>
      <c r="K676" s="48"/>
      <c r="L676" s="48"/>
      <c r="M676" s="48"/>
      <c r="N676" s="48"/>
      <c r="O676" s="48"/>
      <c r="P676" s="48"/>
      <c r="Q676" s="48"/>
    </row>
    <row r="677" spans="1:17" ht="18.75" customHeight="1">
      <c r="A677" s="52"/>
      <c r="B677" s="48"/>
      <c r="C677" s="53"/>
      <c r="D677" s="53"/>
      <c r="E677" s="53"/>
      <c r="F677" s="53"/>
      <c r="G677" s="47"/>
      <c r="H677" s="54"/>
      <c r="I677" s="47"/>
      <c r="J677" s="47"/>
      <c r="K677" s="48"/>
      <c r="L677" s="48"/>
      <c r="M677" s="48"/>
      <c r="N677" s="48"/>
      <c r="O677" s="48"/>
      <c r="P677" s="48"/>
      <c r="Q677" s="48"/>
    </row>
    <row r="678" spans="1:17" ht="18.75" customHeight="1">
      <c r="A678" s="52"/>
      <c r="B678" s="48"/>
      <c r="C678" s="53"/>
      <c r="D678" s="53"/>
      <c r="E678" s="53"/>
      <c r="F678" s="53"/>
      <c r="G678" s="47"/>
      <c r="H678" s="54"/>
      <c r="I678" s="47"/>
      <c r="J678" s="47"/>
      <c r="K678" s="48"/>
      <c r="L678" s="48"/>
      <c r="M678" s="48"/>
      <c r="N678" s="48"/>
      <c r="O678" s="48"/>
      <c r="P678" s="48"/>
      <c r="Q678" s="48"/>
    </row>
    <row r="679" spans="1:17" ht="18.75" customHeight="1">
      <c r="A679" s="52"/>
      <c r="B679" s="48"/>
      <c r="C679" s="53"/>
      <c r="D679" s="53"/>
      <c r="E679" s="53"/>
      <c r="F679" s="53"/>
      <c r="G679" s="47"/>
      <c r="H679" s="54"/>
      <c r="I679" s="47"/>
      <c r="J679" s="47"/>
      <c r="K679" s="48"/>
      <c r="L679" s="48"/>
      <c r="M679" s="48"/>
      <c r="N679" s="48"/>
      <c r="O679" s="48"/>
      <c r="P679" s="48"/>
      <c r="Q679" s="48"/>
    </row>
    <row r="680" spans="1:17" ht="18.75" customHeight="1">
      <c r="A680" s="52"/>
      <c r="B680" s="48"/>
      <c r="C680" s="53"/>
      <c r="D680" s="53"/>
      <c r="E680" s="53"/>
      <c r="F680" s="53"/>
      <c r="G680" s="47"/>
      <c r="H680" s="54"/>
      <c r="I680" s="47"/>
      <c r="J680" s="47"/>
      <c r="K680" s="48"/>
      <c r="L680" s="48"/>
      <c r="M680" s="48"/>
      <c r="N680" s="48"/>
      <c r="O680" s="48"/>
      <c r="P680" s="48"/>
      <c r="Q680" s="48"/>
    </row>
    <row r="681" spans="1:17" ht="18.75" customHeight="1">
      <c r="A681" s="52"/>
      <c r="B681" s="48"/>
      <c r="C681" s="53"/>
      <c r="D681" s="53"/>
      <c r="E681" s="53"/>
      <c r="F681" s="53"/>
      <c r="G681" s="47"/>
      <c r="H681" s="54"/>
      <c r="I681" s="47"/>
      <c r="J681" s="47"/>
      <c r="K681" s="48"/>
      <c r="L681" s="48"/>
      <c r="M681" s="48"/>
      <c r="N681" s="48"/>
      <c r="O681" s="48"/>
      <c r="P681" s="48"/>
      <c r="Q681" s="48"/>
    </row>
    <row r="682" spans="1:17" ht="18.75" customHeight="1">
      <c r="A682" s="52"/>
      <c r="B682" s="48"/>
      <c r="C682" s="53"/>
      <c r="D682" s="53"/>
      <c r="E682" s="53"/>
      <c r="F682" s="53"/>
      <c r="G682" s="47"/>
      <c r="H682" s="54"/>
      <c r="I682" s="47"/>
      <c r="J682" s="47"/>
      <c r="K682" s="48"/>
      <c r="L682" s="48"/>
      <c r="M682" s="48"/>
      <c r="N682" s="48"/>
      <c r="O682" s="48"/>
      <c r="P682" s="48"/>
      <c r="Q682" s="48"/>
    </row>
    <row r="683" spans="1:17" ht="18.75" customHeight="1">
      <c r="A683" s="52"/>
      <c r="B683" s="48"/>
      <c r="C683" s="53"/>
      <c r="D683" s="53"/>
      <c r="E683" s="53"/>
      <c r="F683" s="53"/>
      <c r="G683" s="47"/>
      <c r="H683" s="54"/>
      <c r="I683" s="47"/>
      <c r="J683" s="47"/>
      <c r="K683" s="48"/>
      <c r="L683" s="48"/>
      <c r="M683" s="48"/>
      <c r="N683" s="48"/>
      <c r="O683" s="48"/>
      <c r="P683" s="48"/>
      <c r="Q683" s="48"/>
    </row>
    <row r="684" spans="1:17" ht="18.75" customHeight="1">
      <c r="A684" s="52"/>
      <c r="B684" s="48"/>
      <c r="C684" s="53"/>
      <c r="D684" s="53"/>
      <c r="E684" s="53"/>
      <c r="F684" s="53"/>
      <c r="G684" s="47"/>
      <c r="H684" s="54"/>
      <c r="I684" s="47"/>
      <c r="J684" s="47"/>
      <c r="K684" s="48"/>
      <c r="L684" s="48"/>
      <c r="M684" s="48"/>
      <c r="N684" s="48"/>
      <c r="O684" s="48"/>
      <c r="P684" s="48"/>
      <c r="Q684" s="48"/>
    </row>
    <row r="685" spans="1:17" ht="18.75" customHeight="1">
      <c r="A685" s="52"/>
      <c r="B685" s="48"/>
      <c r="C685" s="53"/>
      <c r="D685" s="53"/>
      <c r="E685" s="53"/>
      <c r="F685" s="53"/>
      <c r="G685" s="47"/>
      <c r="H685" s="54"/>
      <c r="I685" s="47"/>
      <c r="J685" s="47"/>
      <c r="K685" s="48"/>
      <c r="L685" s="48"/>
      <c r="M685" s="48"/>
      <c r="N685" s="48"/>
      <c r="O685" s="48"/>
      <c r="P685" s="48"/>
      <c r="Q685" s="48"/>
    </row>
    <row r="686" spans="1:17" ht="18.75" customHeight="1">
      <c r="A686" s="52"/>
      <c r="B686" s="48"/>
      <c r="C686" s="53"/>
      <c r="D686" s="53"/>
      <c r="E686" s="53"/>
      <c r="F686" s="53"/>
      <c r="G686" s="47"/>
      <c r="H686" s="54"/>
      <c r="I686" s="47"/>
      <c r="J686" s="47"/>
      <c r="K686" s="48"/>
      <c r="L686" s="48"/>
      <c r="M686" s="48"/>
      <c r="N686" s="48"/>
      <c r="O686" s="48"/>
      <c r="P686" s="48"/>
      <c r="Q686" s="48"/>
    </row>
    <row r="687" spans="1:17" ht="18.75" customHeight="1">
      <c r="A687" s="52"/>
      <c r="B687" s="48"/>
      <c r="C687" s="53"/>
      <c r="D687" s="53"/>
      <c r="E687" s="53"/>
      <c r="F687" s="53"/>
      <c r="G687" s="47"/>
      <c r="H687" s="54"/>
      <c r="I687" s="47"/>
      <c r="J687" s="47"/>
      <c r="K687" s="48"/>
      <c r="L687" s="48"/>
      <c r="M687" s="48"/>
      <c r="N687" s="48"/>
      <c r="O687" s="48"/>
      <c r="P687" s="48"/>
      <c r="Q687" s="48"/>
    </row>
    <row r="688" spans="1:17" ht="18.75" customHeight="1">
      <c r="A688" s="52"/>
      <c r="B688" s="48"/>
      <c r="C688" s="53"/>
      <c r="D688" s="53"/>
      <c r="E688" s="53"/>
      <c r="F688" s="53"/>
      <c r="G688" s="47"/>
      <c r="H688" s="54"/>
      <c r="I688" s="47"/>
      <c r="J688" s="47"/>
      <c r="K688" s="48"/>
      <c r="L688" s="48"/>
      <c r="M688" s="48"/>
      <c r="N688" s="48"/>
      <c r="O688" s="48"/>
      <c r="P688" s="48"/>
      <c r="Q688" s="48"/>
    </row>
    <row r="689" spans="1:17" ht="18.75" customHeight="1">
      <c r="A689" s="52"/>
      <c r="B689" s="48"/>
      <c r="C689" s="53"/>
      <c r="D689" s="53"/>
      <c r="E689" s="53"/>
      <c r="F689" s="53"/>
      <c r="G689" s="47"/>
      <c r="H689" s="54"/>
      <c r="I689" s="47"/>
      <c r="J689" s="47"/>
      <c r="K689" s="48"/>
      <c r="L689" s="48"/>
      <c r="M689" s="48"/>
      <c r="N689" s="48"/>
      <c r="O689" s="48"/>
      <c r="P689" s="48"/>
      <c r="Q689" s="48"/>
    </row>
    <row r="690" spans="1:17" ht="18.75" customHeight="1">
      <c r="A690" s="52"/>
      <c r="B690" s="48"/>
      <c r="C690" s="53"/>
      <c r="D690" s="53"/>
      <c r="E690" s="53"/>
      <c r="F690" s="53"/>
      <c r="G690" s="47"/>
      <c r="H690" s="54"/>
      <c r="I690" s="47"/>
      <c r="J690" s="47"/>
      <c r="K690" s="48"/>
      <c r="L690" s="48"/>
      <c r="M690" s="48"/>
      <c r="N690" s="48"/>
      <c r="O690" s="48"/>
      <c r="P690" s="48"/>
      <c r="Q690" s="48"/>
    </row>
    <row r="691" spans="1:17" ht="18.75" customHeight="1">
      <c r="A691" s="52"/>
      <c r="B691" s="48"/>
      <c r="C691" s="53"/>
      <c r="D691" s="53"/>
      <c r="E691" s="53"/>
      <c r="F691" s="53"/>
      <c r="G691" s="47"/>
      <c r="H691" s="54"/>
      <c r="I691" s="47"/>
      <c r="J691" s="47"/>
      <c r="K691" s="48"/>
      <c r="L691" s="48"/>
      <c r="M691" s="48"/>
      <c r="N691" s="48"/>
      <c r="O691" s="48"/>
      <c r="P691" s="48"/>
      <c r="Q691" s="48"/>
    </row>
    <row r="692" spans="1:17" ht="18.75" customHeight="1">
      <c r="A692" s="52"/>
      <c r="B692" s="48"/>
      <c r="C692" s="53"/>
      <c r="D692" s="53"/>
      <c r="E692" s="53"/>
      <c r="F692" s="53"/>
      <c r="G692" s="47"/>
      <c r="H692" s="54"/>
      <c r="I692" s="47"/>
      <c r="J692" s="47"/>
      <c r="K692" s="48"/>
      <c r="L692" s="48"/>
      <c r="M692" s="48"/>
      <c r="N692" s="48"/>
      <c r="O692" s="48"/>
      <c r="P692" s="48"/>
      <c r="Q692" s="48"/>
    </row>
    <row r="693" spans="1:17" ht="18.75" customHeight="1">
      <c r="A693" s="52"/>
      <c r="B693" s="48"/>
      <c r="C693" s="53"/>
      <c r="D693" s="53"/>
      <c r="E693" s="53"/>
      <c r="F693" s="53"/>
      <c r="G693" s="47"/>
      <c r="H693" s="54"/>
      <c r="I693" s="47"/>
      <c r="J693" s="47"/>
      <c r="K693" s="48"/>
      <c r="L693" s="48"/>
      <c r="M693" s="48"/>
      <c r="N693" s="48"/>
      <c r="O693" s="48"/>
      <c r="P693" s="48"/>
      <c r="Q693" s="48"/>
    </row>
    <row r="694" spans="1:17" ht="18.75" customHeight="1">
      <c r="A694" s="52"/>
      <c r="B694" s="48"/>
      <c r="C694" s="53"/>
      <c r="D694" s="53"/>
      <c r="E694" s="53"/>
      <c r="F694" s="53"/>
      <c r="G694" s="47"/>
      <c r="H694" s="54"/>
      <c r="I694" s="47"/>
      <c r="J694" s="47"/>
      <c r="K694" s="48"/>
      <c r="L694" s="48"/>
      <c r="M694" s="48"/>
      <c r="N694" s="48"/>
      <c r="O694" s="48"/>
      <c r="P694" s="48"/>
      <c r="Q694" s="48"/>
    </row>
    <row r="695" spans="1:17" ht="18.75" customHeight="1">
      <c r="A695" s="52"/>
      <c r="B695" s="48"/>
      <c r="C695" s="53"/>
      <c r="D695" s="53"/>
      <c r="E695" s="53"/>
      <c r="F695" s="53"/>
      <c r="G695" s="47"/>
      <c r="H695" s="54"/>
      <c r="I695" s="47"/>
      <c r="J695" s="47"/>
      <c r="K695" s="48"/>
      <c r="L695" s="48"/>
      <c r="M695" s="48"/>
      <c r="N695" s="48"/>
      <c r="O695" s="48"/>
      <c r="P695" s="48"/>
      <c r="Q695" s="48"/>
    </row>
    <row r="696" spans="1:17" ht="18.75" customHeight="1">
      <c r="A696" s="52"/>
      <c r="B696" s="48"/>
      <c r="C696" s="53"/>
      <c r="D696" s="53"/>
      <c r="E696" s="53"/>
      <c r="F696" s="53"/>
      <c r="G696" s="47"/>
      <c r="H696" s="54"/>
      <c r="I696" s="47"/>
      <c r="J696" s="47"/>
      <c r="K696" s="48"/>
      <c r="L696" s="48"/>
      <c r="M696" s="48"/>
      <c r="N696" s="48"/>
      <c r="O696" s="48"/>
      <c r="P696" s="48"/>
      <c r="Q696" s="48"/>
    </row>
    <row r="697" spans="1:17" ht="18.75" customHeight="1">
      <c r="A697" s="52"/>
      <c r="B697" s="48"/>
      <c r="C697" s="53"/>
      <c r="D697" s="53"/>
      <c r="E697" s="53"/>
      <c r="F697" s="53"/>
      <c r="G697" s="47"/>
      <c r="H697" s="54"/>
      <c r="I697" s="47"/>
      <c r="J697" s="47"/>
      <c r="K697" s="48"/>
      <c r="L697" s="48"/>
      <c r="M697" s="48"/>
      <c r="N697" s="48"/>
      <c r="O697" s="48"/>
      <c r="P697" s="48"/>
      <c r="Q697" s="48"/>
    </row>
    <row r="698" spans="1:17" ht="18.75" customHeight="1">
      <c r="A698" s="52"/>
      <c r="B698" s="48"/>
      <c r="C698" s="53"/>
      <c r="D698" s="53"/>
      <c r="E698" s="53"/>
      <c r="F698" s="53"/>
      <c r="G698" s="47"/>
      <c r="H698" s="54"/>
      <c r="I698" s="47"/>
      <c r="J698" s="47"/>
      <c r="K698" s="48"/>
      <c r="L698" s="48"/>
      <c r="M698" s="48"/>
      <c r="N698" s="48"/>
      <c r="O698" s="48"/>
      <c r="P698" s="48"/>
      <c r="Q698" s="48"/>
    </row>
    <row r="699" spans="1:17" ht="18.75" customHeight="1">
      <c r="A699" s="52"/>
      <c r="B699" s="48"/>
      <c r="C699" s="53"/>
      <c r="D699" s="53"/>
      <c r="E699" s="53"/>
      <c r="F699" s="53"/>
      <c r="G699" s="47"/>
      <c r="H699" s="54"/>
      <c r="I699" s="47"/>
      <c r="J699" s="47"/>
      <c r="K699" s="48"/>
      <c r="L699" s="48"/>
      <c r="M699" s="48"/>
      <c r="N699" s="48"/>
      <c r="O699" s="48"/>
      <c r="P699" s="48"/>
      <c r="Q699" s="48"/>
    </row>
    <row r="700" spans="1:17" ht="18.75" customHeight="1">
      <c r="A700" s="52"/>
      <c r="B700" s="48"/>
      <c r="C700" s="53"/>
      <c r="D700" s="53"/>
      <c r="E700" s="53"/>
      <c r="F700" s="53"/>
      <c r="G700" s="47"/>
      <c r="H700" s="54"/>
      <c r="I700" s="47"/>
      <c r="J700" s="47"/>
      <c r="K700" s="48"/>
      <c r="L700" s="48"/>
      <c r="M700" s="48"/>
      <c r="N700" s="48"/>
      <c r="O700" s="48"/>
      <c r="P700" s="48"/>
      <c r="Q700" s="48"/>
    </row>
    <row r="701" spans="1:17" ht="18.75" customHeight="1">
      <c r="A701" s="52"/>
      <c r="B701" s="48"/>
      <c r="C701" s="53"/>
      <c r="D701" s="53"/>
      <c r="E701" s="53"/>
      <c r="F701" s="53"/>
      <c r="G701" s="47"/>
      <c r="H701" s="54"/>
      <c r="I701" s="47"/>
      <c r="J701" s="47"/>
      <c r="K701" s="48"/>
      <c r="L701" s="48"/>
      <c r="M701" s="48"/>
      <c r="N701" s="48"/>
      <c r="O701" s="48"/>
      <c r="P701" s="48"/>
      <c r="Q701" s="48"/>
    </row>
    <row r="702" spans="1:17" ht="18.75" customHeight="1">
      <c r="A702" s="52"/>
      <c r="B702" s="48"/>
      <c r="C702" s="53"/>
      <c r="D702" s="53"/>
      <c r="E702" s="53"/>
      <c r="F702" s="53"/>
      <c r="G702" s="47"/>
      <c r="H702" s="54"/>
      <c r="I702" s="47"/>
      <c r="J702" s="47"/>
      <c r="K702" s="48"/>
      <c r="L702" s="48"/>
      <c r="M702" s="48"/>
      <c r="N702" s="48"/>
      <c r="O702" s="48"/>
      <c r="P702" s="48"/>
      <c r="Q702" s="48"/>
    </row>
    <row r="703" spans="1:17" ht="18.75" customHeight="1">
      <c r="A703" s="52"/>
      <c r="B703" s="48"/>
      <c r="C703" s="53"/>
      <c r="D703" s="53"/>
      <c r="E703" s="53"/>
      <c r="F703" s="53"/>
      <c r="G703" s="47"/>
      <c r="H703" s="54"/>
      <c r="I703" s="47"/>
      <c r="J703" s="47"/>
      <c r="K703" s="48"/>
      <c r="L703" s="48"/>
      <c r="M703" s="48"/>
      <c r="N703" s="48"/>
      <c r="O703" s="48"/>
      <c r="P703" s="48"/>
      <c r="Q703" s="48"/>
    </row>
    <row r="704" spans="1:17" ht="18.75" customHeight="1">
      <c r="A704" s="52"/>
      <c r="B704" s="48"/>
      <c r="C704" s="53"/>
      <c r="D704" s="53"/>
      <c r="E704" s="53"/>
      <c r="F704" s="53"/>
      <c r="G704" s="47"/>
      <c r="H704" s="54"/>
      <c r="I704" s="47"/>
      <c r="J704" s="47"/>
      <c r="K704" s="48"/>
      <c r="L704" s="48"/>
      <c r="M704" s="48"/>
      <c r="N704" s="48"/>
      <c r="O704" s="48"/>
      <c r="P704" s="48"/>
      <c r="Q704" s="48"/>
    </row>
    <row r="705" spans="1:17" ht="18.75" customHeight="1">
      <c r="A705" s="52"/>
      <c r="B705" s="48"/>
      <c r="C705" s="53"/>
      <c r="D705" s="53"/>
      <c r="E705" s="53"/>
      <c r="F705" s="53"/>
      <c r="G705" s="47"/>
      <c r="H705" s="54"/>
      <c r="I705" s="47"/>
      <c r="J705" s="47"/>
      <c r="K705" s="48"/>
      <c r="L705" s="48"/>
      <c r="M705" s="48"/>
      <c r="N705" s="48"/>
      <c r="O705" s="48"/>
      <c r="P705" s="48"/>
      <c r="Q705" s="48"/>
    </row>
    <row r="706" spans="1:17" ht="18.75" customHeight="1">
      <c r="A706" s="52"/>
      <c r="B706" s="48"/>
      <c r="C706" s="53"/>
      <c r="D706" s="53"/>
      <c r="E706" s="53"/>
      <c r="F706" s="53"/>
      <c r="G706" s="47"/>
      <c r="H706" s="54"/>
      <c r="I706" s="47"/>
      <c r="J706" s="47"/>
      <c r="K706" s="48"/>
      <c r="L706" s="48"/>
      <c r="M706" s="48"/>
      <c r="N706" s="48"/>
      <c r="O706" s="48"/>
      <c r="P706" s="48"/>
      <c r="Q706" s="48"/>
    </row>
    <row r="707" spans="1:17" ht="18.75" customHeight="1">
      <c r="A707" s="52"/>
      <c r="B707" s="48"/>
      <c r="C707" s="53"/>
      <c r="D707" s="53"/>
      <c r="E707" s="53"/>
      <c r="F707" s="53"/>
      <c r="G707" s="47"/>
      <c r="H707" s="54"/>
      <c r="I707" s="47"/>
      <c r="J707" s="47"/>
      <c r="K707" s="48"/>
      <c r="L707" s="48"/>
      <c r="M707" s="48"/>
      <c r="N707" s="48"/>
      <c r="O707" s="48"/>
      <c r="P707" s="48"/>
      <c r="Q707" s="48"/>
    </row>
    <row r="708" spans="1:17" ht="18.75" customHeight="1">
      <c r="A708" s="52"/>
      <c r="B708" s="48"/>
      <c r="C708" s="53"/>
      <c r="D708" s="53"/>
      <c r="E708" s="53"/>
      <c r="F708" s="53"/>
      <c r="G708" s="47"/>
      <c r="H708" s="54"/>
      <c r="I708" s="47"/>
      <c r="J708" s="47"/>
      <c r="K708" s="48"/>
      <c r="L708" s="48"/>
      <c r="M708" s="48"/>
      <c r="N708" s="48"/>
      <c r="O708" s="48"/>
      <c r="P708" s="48"/>
      <c r="Q708" s="48"/>
    </row>
    <row r="709" spans="1:17" ht="18.75" customHeight="1">
      <c r="A709" s="52"/>
      <c r="B709" s="48"/>
      <c r="C709" s="53"/>
      <c r="D709" s="53"/>
      <c r="E709" s="53"/>
      <c r="F709" s="53"/>
      <c r="G709" s="47"/>
      <c r="H709" s="54"/>
      <c r="I709" s="47"/>
      <c r="J709" s="47"/>
      <c r="K709" s="48"/>
      <c r="L709" s="48"/>
      <c r="M709" s="48"/>
      <c r="N709" s="48"/>
      <c r="O709" s="48"/>
      <c r="P709" s="48"/>
      <c r="Q709" s="48"/>
    </row>
    <row r="710" spans="1:17" ht="18.75" customHeight="1">
      <c r="A710" s="52"/>
      <c r="B710" s="48"/>
      <c r="C710" s="53"/>
      <c r="D710" s="53"/>
      <c r="E710" s="53"/>
      <c r="F710" s="53"/>
      <c r="G710" s="47"/>
      <c r="H710" s="54"/>
      <c r="I710" s="47"/>
      <c r="J710" s="47"/>
      <c r="K710" s="48"/>
      <c r="L710" s="48"/>
      <c r="M710" s="48"/>
      <c r="N710" s="48"/>
      <c r="O710" s="48"/>
      <c r="P710" s="48"/>
      <c r="Q710" s="48"/>
    </row>
    <row r="711" spans="1:17" ht="18.75" customHeight="1">
      <c r="A711" s="52"/>
      <c r="B711" s="48"/>
      <c r="C711" s="53"/>
      <c r="D711" s="53"/>
      <c r="E711" s="53"/>
      <c r="F711" s="53"/>
      <c r="G711" s="47"/>
      <c r="H711" s="54"/>
      <c r="I711" s="47"/>
      <c r="J711" s="47"/>
      <c r="K711" s="48"/>
      <c r="L711" s="48"/>
      <c r="M711" s="48"/>
      <c r="N711" s="48"/>
      <c r="O711" s="48"/>
      <c r="P711" s="48"/>
      <c r="Q711" s="48"/>
    </row>
    <row r="712" spans="1:17" ht="18.75" customHeight="1">
      <c r="A712" s="52"/>
      <c r="B712" s="48"/>
      <c r="C712" s="53"/>
      <c r="D712" s="53"/>
      <c r="E712" s="53"/>
      <c r="F712" s="53"/>
      <c r="G712" s="47"/>
      <c r="H712" s="54"/>
      <c r="I712" s="47"/>
      <c r="J712" s="47"/>
      <c r="K712" s="48"/>
      <c r="L712" s="48"/>
      <c r="M712" s="48"/>
      <c r="N712" s="48"/>
      <c r="O712" s="48"/>
      <c r="P712" s="48"/>
      <c r="Q712" s="48"/>
    </row>
    <row r="713" spans="1:17" ht="18.75" customHeight="1">
      <c r="A713" s="52"/>
      <c r="B713" s="48"/>
      <c r="C713" s="53"/>
      <c r="D713" s="53"/>
      <c r="E713" s="53"/>
      <c r="F713" s="53"/>
      <c r="G713" s="47"/>
      <c r="H713" s="54"/>
      <c r="I713" s="47"/>
      <c r="J713" s="47"/>
      <c r="K713" s="48"/>
      <c r="L713" s="48"/>
      <c r="M713" s="48"/>
      <c r="N713" s="48"/>
      <c r="O713" s="48"/>
      <c r="P713" s="48"/>
      <c r="Q713" s="48"/>
    </row>
    <row r="714" spans="1:17" ht="18.75" customHeight="1">
      <c r="A714" s="52"/>
      <c r="B714" s="48"/>
      <c r="C714" s="53"/>
      <c r="D714" s="53"/>
      <c r="E714" s="53"/>
      <c r="F714" s="53"/>
      <c r="G714" s="47"/>
      <c r="H714" s="54"/>
      <c r="I714" s="47"/>
      <c r="J714" s="47"/>
      <c r="K714" s="48"/>
      <c r="L714" s="48"/>
      <c r="M714" s="48"/>
      <c r="N714" s="48"/>
      <c r="O714" s="48"/>
      <c r="P714" s="48"/>
      <c r="Q714" s="48"/>
    </row>
    <row r="715" spans="1:17" ht="18.75" customHeight="1">
      <c r="A715" s="52"/>
      <c r="B715" s="48"/>
      <c r="C715" s="53"/>
      <c r="D715" s="53"/>
      <c r="E715" s="53"/>
      <c r="F715" s="53"/>
      <c r="G715" s="47"/>
      <c r="H715" s="54"/>
      <c r="I715" s="47"/>
      <c r="J715" s="47"/>
      <c r="K715" s="48"/>
      <c r="L715" s="48"/>
      <c r="M715" s="48"/>
      <c r="N715" s="48"/>
      <c r="O715" s="48"/>
      <c r="P715" s="48"/>
      <c r="Q715" s="48"/>
    </row>
    <row r="716" spans="1:17" ht="18.75" customHeight="1">
      <c r="A716" s="52"/>
      <c r="B716" s="48"/>
      <c r="C716" s="53"/>
      <c r="D716" s="53"/>
      <c r="E716" s="53"/>
      <c r="F716" s="53"/>
      <c r="G716" s="47"/>
      <c r="H716" s="54"/>
      <c r="I716" s="47"/>
      <c r="J716" s="47"/>
      <c r="K716" s="48"/>
      <c r="L716" s="48"/>
      <c r="M716" s="48"/>
      <c r="N716" s="48"/>
      <c r="O716" s="48"/>
      <c r="P716" s="48"/>
      <c r="Q716" s="48"/>
    </row>
    <row r="717" spans="1:17" ht="18.75" customHeight="1">
      <c r="A717" s="52"/>
      <c r="B717" s="48"/>
      <c r="C717" s="53"/>
      <c r="D717" s="53"/>
      <c r="E717" s="53"/>
      <c r="F717" s="53"/>
      <c r="G717" s="47"/>
      <c r="H717" s="54"/>
      <c r="I717" s="47"/>
      <c r="J717" s="47"/>
      <c r="K717" s="48"/>
      <c r="L717" s="48"/>
      <c r="M717" s="48"/>
      <c r="N717" s="48"/>
      <c r="O717" s="48"/>
      <c r="P717" s="48"/>
      <c r="Q717" s="48"/>
    </row>
    <row r="718" spans="1:17" ht="18.75" customHeight="1">
      <c r="A718" s="52"/>
      <c r="B718" s="48"/>
      <c r="C718" s="53"/>
      <c r="D718" s="53"/>
      <c r="E718" s="53"/>
      <c r="F718" s="53"/>
      <c r="G718" s="47"/>
      <c r="H718" s="54"/>
      <c r="I718" s="47"/>
      <c r="J718" s="47"/>
      <c r="K718" s="48"/>
      <c r="L718" s="48"/>
      <c r="M718" s="48"/>
      <c r="N718" s="48"/>
      <c r="O718" s="48"/>
      <c r="P718" s="48"/>
      <c r="Q718" s="48"/>
    </row>
    <row r="719" spans="1:17" ht="18.75" customHeight="1">
      <c r="A719" s="52"/>
      <c r="B719" s="48"/>
      <c r="C719" s="53"/>
      <c r="D719" s="53"/>
      <c r="E719" s="53"/>
      <c r="F719" s="53"/>
      <c r="G719" s="47"/>
      <c r="H719" s="54"/>
      <c r="I719" s="47"/>
      <c r="J719" s="47"/>
      <c r="K719" s="48"/>
      <c r="L719" s="48"/>
      <c r="M719" s="48"/>
      <c r="N719" s="48"/>
      <c r="O719" s="48"/>
      <c r="P719" s="48"/>
      <c r="Q719" s="48"/>
    </row>
    <row r="720" spans="1:17" ht="18.75" customHeight="1">
      <c r="A720" s="52"/>
      <c r="B720" s="48"/>
      <c r="C720" s="53"/>
      <c r="D720" s="53"/>
      <c r="E720" s="53"/>
      <c r="F720" s="53"/>
      <c r="G720" s="47"/>
      <c r="H720" s="54"/>
      <c r="I720" s="47"/>
      <c r="J720" s="47"/>
      <c r="K720" s="48"/>
      <c r="L720" s="48"/>
      <c r="M720" s="48"/>
      <c r="N720" s="48"/>
      <c r="O720" s="48"/>
      <c r="P720" s="48"/>
      <c r="Q720" s="48"/>
    </row>
    <row r="721" spans="1:17" ht="18.75" customHeight="1">
      <c r="A721" s="52"/>
      <c r="B721" s="48"/>
      <c r="C721" s="53"/>
      <c r="D721" s="53"/>
      <c r="E721" s="53"/>
      <c r="F721" s="53"/>
      <c r="G721" s="47"/>
      <c r="H721" s="54"/>
      <c r="I721" s="47"/>
      <c r="J721" s="47"/>
      <c r="K721" s="48"/>
      <c r="L721" s="48"/>
      <c r="M721" s="48"/>
      <c r="N721" s="48"/>
      <c r="O721" s="48"/>
      <c r="P721" s="48"/>
      <c r="Q721" s="48"/>
    </row>
    <row r="722" spans="1:17" ht="18.75" customHeight="1">
      <c r="A722" s="52"/>
      <c r="B722" s="48"/>
      <c r="C722" s="53"/>
      <c r="D722" s="53"/>
      <c r="E722" s="53"/>
      <c r="F722" s="53"/>
      <c r="G722" s="47"/>
      <c r="H722" s="54"/>
      <c r="I722" s="47"/>
      <c r="J722" s="47"/>
      <c r="K722" s="48"/>
      <c r="L722" s="48"/>
      <c r="M722" s="48"/>
      <c r="N722" s="48"/>
      <c r="O722" s="48"/>
      <c r="P722" s="48"/>
      <c r="Q722" s="48"/>
    </row>
    <row r="723" spans="1:17" ht="18.75" customHeight="1">
      <c r="A723" s="52"/>
      <c r="B723" s="48"/>
      <c r="C723" s="53"/>
      <c r="D723" s="53"/>
      <c r="E723" s="53"/>
      <c r="F723" s="53"/>
      <c r="G723" s="47"/>
      <c r="H723" s="54"/>
      <c r="I723" s="47"/>
      <c r="J723" s="47"/>
      <c r="K723" s="48"/>
      <c r="L723" s="48"/>
      <c r="M723" s="48"/>
      <c r="N723" s="48"/>
      <c r="O723" s="48"/>
      <c r="P723" s="48"/>
      <c r="Q723" s="48"/>
    </row>
    <row r="724" spans="1:17" ht="18.75" customHeight="1">
      <c r="A724" s="52"/>
      <c r="B724" s="48"/>
      <c r="C724" s="53"/>
      <c r="D724" s="53"/>
      <c r="E724" s="53"/>
      <c r="F724" s="53"/>
      <c r="G724" s="47"/>
      <c r="H724" s="54"/>
      <c r="I724" s="47"/>
      <c r="J724" s="47"/>
      <c r="K724" s="48"/>
      <c r="L724" s="48"/>
      <c r="M724" s="48"/>
      <c r="N724" s="48"/>
      <c r="O724" s="48"/>
      <c r="P724" s="48"/>
      <c r="Q724" s="48"/>
    </row>
    <row r="725" spans="1:17" ht="18.75" customHeight="1">
      <c r="A725" s="52"/>
      <c r="B725" s="48"/>
      <c r="C725" s="53"/>
      <c r="D725" s="53"/>
      <c r="E725" s="53"/>
      <c r="F725" s="53"/>
      <c r="G725" s="47"/>
      <c r="H725" s="54"/>
      <c r="I725" s="47"/>
      <c r="J725" s="47"/>
      <c r="K725" s="48"/>
      <c r="L725" s="48"/>
      <c r="M725" s="48"/>
      <c r="N725" s="48"/>
      <c r="O725" s="48"/>
      <c r="P725" s="48"/>
      <c r="Q725" s="48"/>
    </row>
    <row r="726" spans="1:17" ht="18.75" customHeight="1">
      <c r="A726" s="52"/>
      <c r="B726" s="48"/>
      <c r="C726" s="53"/>
      <c r="D726" s="53"/>
      <c r="E726" s="53"/>
      <c r="F726" s="53"/>
      <c r="G726" s="47"/>
      <c r="H726" s="54"/>
      <c r="I726" s="47"/>
      <c r="J726" s="47"/>
      <c r="K726" s="48"/>
      <c r="L726" s="48"/>
      <c r="M726" s="48"/>
      <c r="N726" s="48"/>
      <c r="O726" s="48"/>
      <c r="P726" s="48"/>
      <c r="Q726" s="48"/>
    </row>
    <row r="727" spans="1:17" ht="18.75" customHeight="1">
      <c r="A727" s="52"/>
      <c r="B727" s="48"/>
      <c r="C727" s="53"/>
      <c r="D727" s="53"/>
      <c r="E727" s="53"/>
      <c r="F727" s="53"/>
      <c r="G727" s="47"/>
      <c r="H727" s="54"/>
      <c r="I727" s="47"/>
      <c r="J727" s="47"/>
      <c r="K727" s="48"/>
      <c r="L727" s="48"/>
      <c r="M727" s="48"/>
      <c r="N727" s="48"/>
      <c r="O727" s="48"/>
      <c r="P727" s="48"/>
      <c r="Q727" s="48"/>
    </row>
    <row r="728" spans="1:17" ht="18.75" customHeight="1">
      <c r="A728" s="52"/>
      <c r="B728" s="48"/>
      <c r="C728" s="53"/>
      <c r="D728" s="53"/>
      <c r="E728" s="53"/>
      <c r="F728" s="53"/>
      <c r="G728" s="47"/>
      <c r="H728" s="54"/>
      <c r="I728" s="47"/>
      <c r="J728" s="47"/>
      <c r="K728" s="48"/>
      <c r="L728" s="48"/>
      <c r="M728" s="48"/>
      <c r="N728" s="48"/>
      <c r="O728" s="48"/>
      <c r="P728" s="48"/>
      <c r="Q728" s="48"/>
    </row>
    <row r="729" spans="1:17" ht="18.75" customHeight="1">
      <c r="A729" s="52"/>
      <c r="B729" s="48"/>
      <c r="C729" s="53"/>
      <c r="D729" s="53"/>
      <c r="E729" s="53"/>
      <c r="F729" s="53"/>
      <c r="G729" s="47"/>
      <c r="H729" s="54"/>
      <c r="I729" s="47"/>
      <c r="J729" s="47"/>
      <c r="K729" s="48"/>
      <c r="L729" s="48"/>
      <c r="M729" s="48"/>
      <c r="N729" s="48"/>
      <c r="O729" s="48"/>
      <c r="P729" s="48"/>
      <c r="Q729" s="48"/>
    </row>
    <row r="730" spans="1:17" ht="18.75" customHeight="1">
      <c r="A730" s="52"/>
      <c r="B730" s="48"/>
      <c r="C730" s="53"/>
      <c r="D730" s="53"/>
      <c r="E730" s="53"/>
      <c r="F730" s="53"/>
      <c r="G730" s="47"/>
      <c r="H730" s="54"/>
      <c r="I730" s="47"/>
      <c r="J730" s="47"/>
      <c r="K730" s="48"/>
      <c r="L730" s="48"/>
      <c r="M730" s="48"/>
      <c r="N730" s="48"/>
      <c r="O730" s="48"/>
      <c r="P730" s="48"/>
      <c r="Q730" s="48"/>
    </row>
    <row r="731" spans="1:17" ht="18.75" customHeight="1">
      <c r="A731" s="52"/>
      <c r="B731" s="48"/>
      <c r="C731" s="53"/>
      <c r="D731" s="53"/>
      <c r="E731" s="53"/>
      <c r="F731" s="53"/>
      <c r="G731" s="47"/>
      <c r="H731" s="54"/>
      <c r="I731" s="47"/>
      <c r="J731" s="47"/>
      <c r="K731" s="48"/>
      <c r="L731" s="48"/>
      <c r="M731" s="48"/>
      <c r="N731" s="48"/>
      <c r="O731" s="48"/>
      <c r="P731" s="48"/>
      <c r="Q731" s="48"/>
    </row>
    <row r="732" spans="1:17" ht="18.75" customHeight="1">
      <c r="A732" s="52"/>
      <c r="B732" s="48"/>
      <c r="C732" s="53"/>
      <c r="D732" s="53"/>
      <c r="E732" s="53"/>
      <c r="F732" s="53"/>
      <c r="G732" s="47"/>
      <c r="H732" s="54"/>
      <c r="I732" s="47"/>
      <c r="J732" s="47"/>
      <c r="K732" s="48"/>
      <c r="L732" s="48"/>
      <c r="M732" s="48"/>
      <c r="N732" s="48"/>
      <c r="O732" s="48"/>
      <c r="P732" s="48"/>
      <c r="Q732" s="48"/>
    </row>
    <row r="733" spans="1:17" ht="18.75" customHeight="1">
      <c r="A733" s="52"/>
      <c r="B733" s="48"/>
      <c r="C733" s="53"/>
      <c r="D733" s="53"/>
      <c r="E733" s="53"/>
      <c r="F733" s="53"/>
      <c r="G733" s="47"/>
      <c r="H733" s="54"/>
      <c r="I733" s="47"/>
      <c r="J733" s="47"/>
      <c r="K733" s="48"/>
      <c r="L733" s="48"/>
      <c r="M733" s="48"/>
      <c r="N733" s="48"/>
      <c r="O733" s="48"/>
      <c r="P733" s="48"/>
      <c r="Q733" s="48"/>
    </row>
    <row r="734" spans="1:17" ht="18.75" customHeight="1">
      <c r="A734" s="52"/>
      <c r="B734" s="48"/>
      <c r="C734" s="53"/>
      <c r="D734" s="53"/>
      <c r="E734" s="53"/>
      <c r="F734" s="53"/>
      <c r="G734" s="47"/>
      <c r="H734" s="54"/>
      <c r="I734" s="47"/>
      <c r="J734" s="47"/>
      <c r="K734" s="48"/>
      <c r="L734" s="48"/>
      <c r="M734" s="48"/>
      <c r="N734" s="48"/>
      <c r="O734" s="48"/>
      <c r="P734" s="48"/>
      <c r="Q734" s="48"/>
    </row>
    <row r="735" spans="1:17" ht="18.75" customHeight="1">
      <c r="A735" s="52"/>
      <c r="B735" s="48"/>
      <c r="C735" s="53"/>
      <c r="D735" s="53"/>
      <c r="E735" s="53"/>
      <c r="F735" s="53"/>
      <c r="G735" s="47"/>
      <c r="H735" s="54"/>
      <c r="I735" s="47"/>
      <c r="J735" s="47"/>
      <c r="K735" s="48"/>
      <c r="L735" s="48"/>
      <c r="M735" s="48"/>
      <c r="N735" s="48"/>
      <c r="O735" s="48"/>
      <c r="P735" s="48"/>
      <c r="Q735" s="48"/>
    </row>
    <row r="736" spans="1:17" ht="18.75" customHeight="1">
      <c r="A736" s="52"/>
      <c r="B736" s="48"/>
      <c r="C736" s="53"/>
      <c r="D736" s="53"/>
      <c r="E736" s="53"/>
      <c r="F736" s="53"/>
      <c r="G736" s="47"/>
      <c r="H736" s="54"/>
      <c r="I736" s="47"/>
      <c r="J736" s="47"/>
      <c r="K736" s="48"/>
      <c r="L736" s="48"/>
      <c r="M736" s="48"/>
      <c r="N736" s="48"/>
      <c r="O736" s="48"/>
      <c r="P736" s="48"/>
      <c r="Q736" s="48"/>
    </row>
    <row r="737" spans="1:17" ht="18.75" customHeight="1">
      <c r="A737" s="52"/>
      <c r="B737" s="48"/>
      <c r="C737" s="53"/>
      <c r="D737" s="53"/>
      <c r="E737" s="53"/>
      <c r="F737" s="53"/>
      <c r="G737" s="47"/>
      <c r="H737" s="54"/>
      <c r="I737" s="47"/>
      <c r="J737" s="47"/>
      <c r="K737" s="48"/>
      <c r="L737" s="48"/>
      <c r="M737" s="48"/>
      <c r="N737" s="48"/>
      <c r="O737" s="48"/>
      <c r="P737" s="48"/>
      <c r="Q737" s="48"/>
    </row>
    <row r="738" spans="1:17" ht="18.75" customHeight="1">
      <c r="A738" s="52"/>
      <c r="B738" s="48"/>
      <c r="C738" s="53"/>
      <c r="D738" s="53"/>
      <c r="E738" s="53"/>
      <c r="F738" s="53"/>
      <c r="G738" s="47"/>
      <c r="H738" s="54"/>
      <c r="I738" s="47"/>
      <c r="J738" s="47"/>
      <c r="K738" s="48"/>
      <c r="L738" s="48"/>
      <c r="M738" s="48"/>
      <c r="N738" s="48"/>
      <c r="O738" s="48"/>
      <c r="P738" s="48"/>
      <c r="Q738" s="48"/>
    </row>
    <row r="739" spans="1:17" ht="18.75" customHeight="1">
      <c r="A739" s="52"/>
      <c r="B739" s="48"/>
      <c r="C739" s="53"/>
      <c r="D739" s="53"/>
      <c r="E739" s="53"/>
      <c r="F739" s="53"/>
      <c r="G739" s="47"/>
      <c r="H739" s="54"/>
      <c r="I739" s="47"/>
      <c r="J739" s="47"/>
      <c r="K739" s="48"/>
      <c r="L739" s="48"/>
      <c r="M739" s="48"/>
      <c r="N739" s="48"/>
      <c r="O739" s="48"/>
      <c r="P739" s="48"/>
      <c r="Q739" s="48"/>
    </row>
    <row r="740" spans="1:17" ht="18.75" customHeight="1">
      <c r="A740" s="52"/>
      <c r="B740" s="48"/>
      <c r="C740" s="53"/>
      <c r="D740" s="53"/>
      <c r="E740" s="53"/>
      <c r="F740" s="53"/>
      <c r="G740" s="47"/>
      <c r="H740" s="54"/>
      <c r="I740" s="47"/>
      <c r="J740" s="47"/>
      <c r="K740" s="48"/>
      <c r="L740" s="48"/>
      <c r="M740" s="48"/>
      <c r="N740" s="48"/>
      <c r="O740" s="48"/>
      <c r="P740" s="48"/>
      <c r="Q740" s="48"/>
    </row>
    <row r="741" spans="1:17" ht="18.75" customHeight="1">
      <c r="A741" s="52"/>
      <c r="B741" s="48"/>
      <c r="C741" s="53"/>
      <c r="D741" s="53"/>
      <c r="E741" s="53"/>
      <c r="F741" s="53"/>
      <c r="G741" s="47"/>
      <c r="H741" s="54"/>
      <c r="I741" s="47"/>
      <c r="J741" s="47"/>
      <c r="K741" s="48"/>
      <c r="L741" s="48"/>
      <c r="M741" s="48"/>
      <c r="N741" s="48"/>
      <c r="O741" s="48"/>
      <c r="P741" s="48"/>
      <c r="Q741" s="48"/>
    </row>
    <row r="742" spans="1:17" ht="18.75" customHeight="1">
      <c r="A742" s="52"/>
      <c r="B742" s="48"/>
      <c r="C742" s="53"/>
      <c r="D742" s="53"/>
      <c r="E742" s="53"/>
      <c r="F742" s="53"/>
      <c r="G742" s="47"/>
      <c r="H742" s="54"/>
      <c r="I742" s="47"/>
      <c r="J742" s="47"/>
      <c r="K742" s="48"/>
      <c r="L742" s="48"/>
      <c r="M742" s="48"/>
      <c r="N742" s="48"/>
      <c r="O742" s="48"/>
      <c r="P742" s="48"/>
      <c r="Q742" s="48"/>
    </row>
    <row r="743" spans="1:17" ht="18.75" customHeight="1">
      <c r="A743" s="52"/>
      <c r="B743" s="48"/>
      <c r="C743" s="53"/>
      <c r="D743" s="53"/>
      <c r="E743" s="53"/>
      <c r="F743" s="53"/>
      <c r="G743" s="47"/>
      <c r="H743" s="54"/>
      <c r="I743" s="47"/>
      <c r="J743" s="47"/>
      <c r="K743" s="48"/>
      <c r="L743" s="48"/>
      <c r="M743" s="48"/>
      <c r="N743" s="48"/>
      <c r="O743" s="48"/>
      <c r="P743" s="48"/>
      <c r="Q743" s="48"/>
    </row>
    <row r="744" spans="1:17" ht="18.75" customHeight="1">
      <c r="A744" s="52"/>
      <c r="B744" s="48"/>
      <c r="C744" s="53"/>
      <c r="D744" s="53"/>
      <c r="E744" s="53"/>
      <c r="F744" s="53"/>
      <c r="G744" s="47"/>
      <c r="H744" s="54"/>
      <c r="I744" s="47"/>
      <c r="J744" s="47"/>
      <c r="K744" s="48"/>
      <c r="L744" s="48"/>
      <c r="M744" s="48"/>
      <c r="N744" s="48"/>
      <c r="O744" s="48"/>
      <c r="P744" s="48"/>
      <c r="Q744" s="48"/>
    </row>
    <row r="745" spans="1:17" ht="18.75" customHeight="1">
      <c r="A745" s="52"/>
      <c r="B745" s="48"/>
      <c r="C745" s="53"/>
      <c r="D745" s="53"/>
      <c r="E745" s="53"/>
      <c r="F745" s="53"/>
      <c r="G745" s="47"/>
      <c r="H745" s="54"/>
      <c r="I745" s="47"/>
      <c r="J745" s="47"/>
      <c r="K745" s="48"/>
      <c r="L745" s="48"/>
      <c r="M745" s="48"/>
      <c r="N745" s="48"/>
      <c r="O745" s="48"/>
      <c r="P745" s="48"/>
      <c r="Q745" s="48"/>
    </row>
    <row r="746" spans="1:17" ht="18.75" customHeight="1">
      <c r="A746" s="52"/>
      <c r="B746" s="48"/>
      <c r="C746" s="53"/>
      <c r="D746" s="53"/>
      <c r="E746" s="53"/>
      <c r="F746" s="53"/>
      <c r="G746" s="47"/>
      <c r="H746" s="54"/>
      <c r="I746" s="47"/>
      <c r="J746" s="47"/>
      <c r="K746" s="48"/>
      <c r="L746" s="48"/>
      <c r="M746" s="48"/>
      <c r="N746" s="48"/>
      <c r="O746" s="48"/>
      <c r="P746" s="48"/>
      <c r="Q746" s="48"/>
    </row>
    <row r="747" spans="1:17" ht="18.75" customHeight="1">
      <c r="A747" s="52"/>
      <c r="B747" s="48"/>
      <c r="C747" s="53"/>
      <c r="D747" s="53"/>
      <c r="E747" s="53"/>
      <c r="F747" s="53"/>
      <c r="G747" s="47"/>
      <c r="H747" s="54"/>
      <c r="I747" s="47"/>
      <c r="J747" s="47"/>
      <c r="K747" s="48"/>
      <c r="L747" s="48"/>
      <c r="M747" s="48"/>
      <c r="N747" s="48"/>
      <c r="O747" s="48"/>
      <c r="P747" s="48"/>
      <c r="Q747" s="48"/>
    </row>
    <row r="748" spans="1:17" ht="18.75" customHeight="1">
      <c r="A748" s="52"/>
      <c r="B748" s="48"/>
      <c r="C748" s="53"/>
      <c r="D748" s="53"/>
      <c r="E748" s="53"/>
      <c r="F748" s="53"/>
      <c r="G748" s="47"/>
      <c r="H748" s="54"/>
      <c r="I748" s="47"/>
      <c r="J748" s="47"/>
      <c r="K748" s="48"/>
      <c r="L748" s="48"/>
      <c r="M748" s="48"/>
      <c r="N748" s="48"/>
      <c r="O748" s="48"/>
      <c r="P748" s="48"/>
      <c r="Q748" s="48"/>
    </row>
    <row r="749" spans="1:17" ht="18.75" customHeight="1">
      <c r="A749" s="52"/>
      <c r="B749" s="48"/>
      <c r="C749" s="53"/>
      <c r="D749" s="53"/>
      <c r="E749" s="53"/>
      <c r="F749" s="53"/>
      <c r="G749" s="47"/>
      <c r="H749" s="54"/>
      <c r="I749" s="47"/>
      <c r="J749" s="47"/>
      <c r="K749" s="48"/>
      <c r="L749" s="48"/>
      <c r="M749" s="48"/>
      <c r="N749" s="48"/>
      <c r="O749" s="48"/>
      <c r="P749" s="48"/>
      <c r="Q749" s="48"/>
    </row>
    <row r="750" spans="1:17" ht="18.75" customHeight="1">
      <c r="A750" s="52"/>
      <c r="B750" s="48"/>
      <c r="C750" s="53"/>
      <c r="D750" s="53"/>
      <c r="E750" s="53"/>
      <c r="F750" s="53"/>
      <c r="G750" s="47"/>
      <c r="H750" s="54"/>
      <c r="I750" s="47"/>
      <c r="J750" s="47"/>
      <c r="K750" s="48"/>
      <c r="L750" s="48"/>
      <c r="M750" s="48"/>
      <c r="N750" s="48"/>
      <c r="O750" s="48"/>
      <c r="P750" s="48"/>
      <c r="Q750" s="48"/>
    </row>
    <row r="751" spans="1:17" ht="18.75" customHeight="1">
      <c r="A751" s="52"/>
      <c r="B751" s="48"/>
      <c r="C751" s="53"/>
      <c r="D751" s="53"/>
      <c r="E751" s="53"/>
      <c r="F751" s="53"/>
      <c r="G751" s="47"/>
      <c r="H751" s="54"/>
      <c r="I751" s="47"/>
      <c r="J751" s="47"/>
      <c r="K751" s="48"/>
      <c r="L751" s="48"/>
      <c r="M751" s="48"/>
      <c r="N751" s="48"/>
      <c r="O751" s="48"/>
      <c r="P751" s="48"/>
      <c r="Q751" s="48"/>
    </row>
    <row r="752" spans="1:17" ht="18.75" customHeight="1">
      <c r="A752" s="52"/>
      <c r="B752" s="48"/>
      <c r="C752" s="53"/>
      <c r="D752" s="53"/>
      <c r="E752" s="53"/>
      <c r="F752" s="53"/>
      <c r="G752" s="47"/>
      <c r="H752" s="54"/>
      <c r="I752" s="47"/>
      <c r="J752" s="47"/>
      <c r="K752" s="48"/>
      <c r="L752" s="48"/>
      <c r="M752" s="48"/>
      <c r="N752" s="48"/>
      <c r="O752" s="48"/>
      <c r="P752" s="48"/>
      <c r="Q752" s="48"/>
    </row>
    <row r="753" spans="1:17" ht="18.75" customHeight="1">
      <c r="A753" s="52"/>
      <c r="B753" s="48"/>
      <c r="C753" s="53"/>
      <c r="D753" s="53"/>
      <c r="E753" s="53"/>
      <c r="F753" s="53"/>
      <c r="G753" s="47"/>
      <c r="H753" s="54"/>
      <c r="I753" s="47"/>
      <c r="J753" s="47"/>
      <c r="K753" s="48"/>
      <c r="L753" s="48"/>
      <c r="M753" s="48"/>
      <c r="N753" s="48"/>
      <c r="O753" s="48"/>
      <c r="P753" s="48"/>
      <c r="Q753" s="48"/>
    </row>
    <row r="754" spans="1:17" ht="18.75" customHeight="1">
      <c r="A754" s="52"/>
      <c r="B754" s="48"/>
      <c r="C754" s="53"/>
      <c r="D754" s="53"/>
      <c r="E754" s="53"/>
      <c r="F754" s="53"/>
      <c r="G754" s="47"/>
      <c r="H754" s="54"/>
      <c r="I754" s="47"/>
      <c r="J754" s="47"/>
      <c r="K754" s="48"/>
      <c r="L754" s="48"/>
      <c r="M754" s="48"/>
      <c r="N754" s="48"/>
      <c r="O754" s="48"/>
      <c r="P754" s="48"/>
      <c r="Q754" s="48"/>
    </row>
    <row r="755" spans="1:17" ht="18.75" customHeight="1">
      <c r="A755" s="52"/>
      <c r="B755" s="48"/>
      <c r="C755" s="53"/>
      <c r="D755" s="53"/>
      <c r="E755" s="53"/>
      <c r="F755" s="53"/>
      <c r="G755" s="47"/>
      <c r="H755" s="54"/>
      <c r="I755" s="47"/>
      <c r="J755" s="47"/>
      <c r="K755" s="48"/>
      <c r="L755" s="48"/>
      <c r="M755" s="48"/>
      <c r="N755" s="48"/>
      <c r="O755" s="48"/>
      <c r="P755" s="48"/>
      <c r="Q755" s="48"/>
    </row>
    <row r="756" spans="1:17" ht="18.75" customHeight="1">
      <c r="A756" s="52"/>
      <c r="B756" s="48"/>
      <c r="C756" s="53"/>
      <c r="D756" s="53"/>
      <c r="E756" s="53"/>
      <c r="F756" s="53"/>
      <c r="G756" s="47"/>
      <c r="H756" s="54"/>
      <c r="I756" s="47"/>
      <c r="J756" s="47"/>
      <c r="K756" s="48"/>
      <c r="L756" s="48"/>
      <c r="M756" s="48"/>
      <c r="N756" s="48"/>
      <c r="O756" s="48"/>
      <c r="P756" s="48"/>
      <c r="Q756" s="48"/>
    </row>
    <row r="757" spans="1:17" ht="18.75" customHeight="1">
      <c r="A757" s="52"/>
      <c r="B757" s="48"/>
      <c r="C757" s="53"/>
      <c r="D757" s="53"/>
      <c r="E757" s="53"/>
      <c r="F757" s="53"/>
      <c r="G757" s="47"/>
      <c r="H757" s="54"/>
      <c r="I757" s="47"/>
      <c r="J757" s="47"/>
      <c r="K757" s="48"/>
      <c r="L757" s="48"/>
      <c r="M757" s="48"/>
      <c r="N757" s="48"/>
      <c r="O757" s="48"/>
      <c r="P757" s="48"/>
      <c r="Q757" s="48"/>
    </row>
    <row r="758" spans="1:17" ht="18.75" customHeight="1">
      <c r="A758" s="52"/>
      <c r="B758" s="48"/>
      <c r="C758" s="53"/>
      <c r="D758" s="53"/>
      <c r="E758" s="53"/>
      <c r="F758" s="53"/>
      <c r="G758" s="47"/>
      <c r="H758" s="54"/>
      <c r="I758" s="47"/>
      <c r="J758" s="47"/>
      <c r="K758" s="48"/>
      <c r="L758" s="48"/>
      <c r="M758" s="48"/>
      <c r="N758" s="48"/>
      <c r="O758" s="48"/>
      <c r="P758" s="48"/>
      <c r="Q758" s="48"/>
    </row>
    <row r="759" spans="1:17" ht="18.75" customHeight="1">
      <c r="A759" s="52"/>
      <c r="B759" s="48"/>
      <c r="C759" s="53"/>
      <c r="D759" s="53"/>
      <c r="E759" s="53"/>
      <c r="F759" s="53"/>
      <c r="G759" s="47"/>
      <c r="H759" s="54"/>
      <c r="I759" s="47"/>
      <c r="J759" s="47"/>
      <c r="K759" s="48"/>
      <c r="L759" s="48"/>
      <c r="M759" s="48"/>
      <c r="N759" s="48"/>
      <c r="O759" s="48"/>
      <c r="P759" s="48"/>
      <c r="Q759" s="48"/>
    </row>
    <row r="760" spans="1:17" ht="18.75" customHeight="1">
      <c r="A760" s="52"/>
      <c r="B760" s="48"/>
      <c r="C760" s="53"/>
      <c r="D760" s="53"/>
      <c r="E760" s="53"/>
      <c r="F760" s="53"/>
      <c r="G760" s="47"/>
      <c r="H760" s="54"/>
      <c r="I760" s="47"/>
      <c r="J760" s="47"/>
      <c r="K760" s="48"/>
      <c r="L760" s="48"/>
      <c r="M760" s="48"/>
      <c r="N760" s="48"/>
      <c r="O760" s="48"/>
      <c r="P760" s="48"/>
      <c r="Q760" s="48"/>
    </row>
    <row r="761" spans="1:17" ht="18.75" customHeight="1">
      <c r="A761" s="52"/>
      <c r="B761" s="48"/>
      <c r="C761" s="53"/>
      <c r="D761" s="53"/>
      <c r="E761" s="53"/>
      <c r="F761" s="53"/>
      <c r="G761" s="47"/>
      <c r="H761" s="54"/>
      <c r="I761" s="47"/>
      <c r="J761" s="47"/>
      <c r="K761" s="48"/>
      <c r="L761" s="48"/>
      <c r="M761" s="48"/>
      <c r="N761" s="48"/>
      <c r="O761" s="48"/>
      <c r="P761" s="48"/>
      <c r="Q761" s="48"/>
    </row>
    <row r="762" spans="1:17" ht="18.75" customHeight="1">
      <c r="A762" s="52"/>
      <c r="B762" s="48"/>
      <c r="C762" s="53"/>
      <c r="D762" s="53"/>
      <c r="E762" s="53"/>
      <c r="F762" s="53"/>
      <c r="G762" s="47"/>
      <c r="H762" s="54"/>
      <c r="I762" s="47"/>
      <c r="J762" s="47"/>
      <c r="K762" s="48"/>
      <c r="L762" s="48"/>
      <c r="M762" s="48"/>
      <c r="N762" s="48"/>
      <c r="O762" s="48"/>
      <c r="P762" s="48"/>
      <c r="Q762" s="48"/>
    </row>
    <row r="763" spans="1:17" ht="18.75" customHeight="1">
      <c r="A763" s="52"/>
      <c r="B763" s="48"/>
      <c r="C763" s="53"/>
      <c r="D763" s="53"/>
      <c r="E763" s="53"/>
      <c r="F763" s="53"/>
      <c r="G763" s="47"/>
      <c r="H763" s="54"/>
      <c r="I763" s="47"/>
      <c r="J763" s="47"/>
      <c r="K763" s="48"/>
      <c r="L763" s="48"/>
      <c r="M763" s="48"/>
      <c r="N763" s="48"/>
      <c r="O763" s="48"/>
      <c r="P763" s="48"/>
      <c r="Q763" s="48"/>
    </row>
    <row r="764" spans="1:17" ht="18.75" customHeight="1">
      <c r="A764" s="52"/>
      <c r="B764" s="48"/>
      <c r="C764" s="53"/>
      <c r="D764" s="53"/>
      <c r="E764" s="53"/>
      <c r="F764" s="53"/>
      <c r="G764" s="47"/>
      <c r="H764" s="54"/>
      <c r="I764" s="47"/>
      <c r="J764" s="47"/>
      <c r="K764" s="48"/>
      <c r="L764" s="48"/>
      <c r="M764" s="48"/>
      <c r="N764" s="48"/>
      <c r="O764" s="48"/>
      <c r="P764" s="48"/>
      <c r="Q764" s="48"/>
    </row>
    <row r="765" spans="1:17" ht="18.75" customHeight="1">
      <c r="A765" s="52"/>
      <c r="B765" s="48"/>
      <c r="C765" s="53"/>
      <c r="D765" s="53"/>
      <c r="E765" s="53"/>
      <c r="F765" s="53"/>
      <c r="G765" s="47"/>
      <c r="H765" s="54"/>
      <c r="I765" s="47"/>
      <c r="J765" s="47"/>
      <c r="K765" s="48"/>
      <c r="L765" s="48"/>
      <c r="M765" s="48"/>
      <c r="N765" s="48"/>
      <c r="O765" s="48"/>
      <c r="P765" s="48"/>
      <c r="Q765" s="48"/>
    </row>
    <row r="766" spans="1:17" ht="18.75" customHeight="1">
      <c r="A766" s="52"/>
      <c r="B766" s="48"/>
      <c r="C766" s="53"/>
      <c r="D766" s="53"/>
      <c r="E766" s="53"/>
      <c r="F766" s="53"/>
      <c r="G766" s="47"/>
      <c r="H766" s="54"/>
      <c r="I766" s="47"/>
      <c r="J766" s="47"/>
      <c r="K766" s="48"/>
      <c r="L766" s="48"/>
      <c r="M766" s="48"/>
      <c r="N766" s="48"/>
      <c r="O766" s="48"/>
      <c r="P766" s="48"/>
      <c r="Q766" s="48"/>
    </row>
    <row r="767" spans="1:17" ht="18.75" customHeight="1">
      <c r="A767" s="52"/>
      <c r="B767" s="48"/>
      <c r="C767" s="53"/>
      <c r="D767" s="53"/>
      <c r="E767" s="53"/>
      <c r="F767" s="53"/>
      <c r="G767" s="47"/>
      <c r="H767" s="54"/>
      <c r="I767" s="47"/>
      <c r="J767" s="47"/>
      <c r="K767" s="48"/>
      <c r="L767" s="48"/>
      <c r="M767" s="48"/>
      <c r="N767" s="48"/>
      <c r="O767" s="48"/>
      <c r="P767" s="48"/>
      <c r="Q767" s="48"/>
    </row>
    <row r="768" spans="1:17" ht="18.75" customHeight="1">
      <c r="A768" s="52"/>
      <c r="B768" s="48"/>
      <c r="C768" s="53"/>
      <c r="D768" s="53"/>
      <c r="E768" s="53"/>
      <c r="F768" s="53"/>
      <c r="G768" s="47"/>
      <c r="H768" s="54"/>
      <c r="I768" s="47"/>
      <c r="J768" s="47"/>
      <c r="K768" s="48"/>
      <c r="L768" s="48"/>
      <c r="M768" s="48"/>
      <c r="N768" s="48"/>
      <c r="O768" s="48"/>
      <c r="P768" s="48"/>
      <c r="Q768" s="48"/>
    </row>
    <row r="769" spans="1:17" ht="18.75" customHeight="1">
      <c r="A769" s="52"/>
      <c r="B769" s="48"/>
      <c r="C769" s="53"/>
      <c r="D769" s="53"/>
      <c r="E769" s="53"/>
      <c r="F769" s="53"/>
      <c r="G769" s="47"/>
      <c r="H769" s="54"/>
      <c r="I769" s="47"/>
      <c r="J769" s="47"/>
      <c r="K769" s="48"/>
      <c r="L769" s="48"/>
      <c r="M769" s="48"/>
      <c r="N769" s="48"/>
      <c r="O769" s="48"/>
      <c r="P769" s="48"/>
      <c r="Q769" s="48"/>
    </row>
    <row r="770" spans="1:17" ht="18.75" customHeight="1">
      <c r="A770" s="52"/>
      <c r="B770" s="48"/>
      <c r="C770" s="53"/>
      <c r="D770" s="53"/>
      <c r="E770" s="53"/>
      <c r="F770" s="53"/>
      <c r="G770" s="47"/>
      <c r="H770" s="54"/>
      <c r="I770" s="47"/>
      <c r="J770" s="47"/>
      <c r="K770" s="48"/>
      <c r="L770" s="48"/>
      <c r="M770" s="48"/>
      <c r="N770" s="48"/>
      <c r="O770" s="48"/>
      <c r="P770" s="48"/>
      <c r="Q770" s="48"/>
    </row>
    <row r="771" spans="1:17" ht="18.75" customHeight="1">
      <c r="A771" s="52"/>
      <c r="B771" s="48"/>
      <c r="C771" s="53"/>
      <c r="D771" s="53"/>
      <c r="E771" s="53"/>
      <c r="F771" s="53"/>
      <c r="G771" s="47"/>
      <c r="H771" s="54"/>
      <c r="I771" s="47"/>
      <c r="J771" s="47"/>
      <c r="K771" s="48"/>
      <c r="L771" s="48"/>
      <c r="M771" s="48"/>
      <c r="N771" s="48"/>
      <c r="O771" s="48"/>
      <c r="P771" s="48"/>
      <c r="Q771" s="48"/>
    </row>
    <row r="772" spans="1:17" ht="18.75" customHeight="1">
      <c r="A772" s="52"/>
      <c r="B772" s="48"/>
      <c r="C772" s="53"/>
      <c r="D772" s="53"/>
      <c r="E772" s="53"/>
      <c r="F772" s="53"/>
      <c r="G772" s="47"/>
      <c r="H772" s="54"/>
      <c r="I772" s="47"/>
      <c r="J772" s="47"/>
      <c r="K772" s="48"/>
      <c r="L772" s="48"/>
      <c r="M772" s="48"/>
      <c r="N772" s="48"/>
      <c r="O772" s="48"/>
      <c r="P772" s="48"/>
      <c r="Q772" s="48"/>
    </row>
    <row r="773" spans="1:17" ht="18.75" customHeight="1">
      <c r="A773" s="52"/>
      <c r="B773" s="48"/>
      <c r="C773" s="53"/>
      <c r="D773" s="53"/>
      <c r="E773" s="53"/>
      <c r="F773" s="53"/>
      <c r="G773" s="47"/>
      <c r="H773" s="54"/>
      <c r="I773" s="47"/>
      <c r="J773" s="47"/>
      <c r="K773" s="48"/>
      <c r="L773" s="48"/>
      <c r="M773" s="48"/>
      <c r="N773" s="48"/>
      <c r="O773" s="48"/>
      <c r="P773" s="48"/>
      <c r="Q773" s="48"/>
    </row>
    <row r="774" spans="1:17" ht="18.75" customHeight="1">
      <c r="A774" s="52"/>
      <c r="B774" s="48"/>
      <c r="C774" s="53"/>
      <c r="D774" s="53"/>
      <c r="E774" s="53"/>
      <c r="F774" s="53"/>
      <c r="G774" s="47"/>
      <c r="H774" s="54"/>
      <c r="I774" s="47"/>
      <c r="J774" s="47"/>
      <c r="K774" s="48"/>
      <c r="L774" s="48"/>
      <c r="M774" s="48"/>
      <c r="N774" s="48"/>
      <c r="O774" s="48"/>
      <c r="P774" s="48"/>
      <c r="Q774" s="48"/>
    </row>
    <row r="775" spans="1:17" ht="18.75" customHeight="1">
      <c r="A775" s="52"/>
      <c r="B775" s="48"/>
      <c r="C775" s="53"/>
      <c r="D775" s="53"/>
      <c r="E775" s="53"/>
      <c r="F775" s="53"/>
      <c r="G775" s="47"/>
      <c r="H775" s="54"/>
      <c r="I775" s="47"/>
      <c r="J775" s="47"/>
      <c r="K775" s="48"/>
      <c r="L775" s="48"/>
      <c r="M775" s="48"/>
      <c r="N775" s="48"/>
      <c r="O775" s="48"/>
      <c r="P775" s="48"/>
      <c r="Q775" s="48"/>
    </row>
    <row r="776" spans="1:17" ht="18.75" customHeight="1">
      <c r="A776" s="52"/>
      <c r="B776" s="48"/>
      <c r="C776" s="53"/>
      <c r="D776" s="53"/>
      <c r="E776" s="53"/>
      <c r="F776" s="53"/>
      <c r="G776" s="47"/>
      <c r="H776" s="54"/>
      <c r="I776" s="47"/>
      <c r="J776" s="47"/>
      <c r="K776" s="48"/>
      <c r="L776" s="48"/>
      <c r="M776" s="48"/>
      <c r="N776" s="48"/>
      <c r="O776" s="48"/>
      <c r="P776" s="48"/>
      <c r="Q776" s="48"/>
    </row>
    <row r="777" spans="1:17" ht="18.75" customHeight="1">
      <c r="I777" s="47"/>
      <c r="J777" s="47"/>
      <c r="K777" s="48"/>
      <c r="L777" s="48"/>
      <c r="M777" s="48"/>
      <c r="N777" s="48"/>
      <c r="O777" s="48"/>
      <c r="P777" s="48"/>
      <c r="Q777" s="48"/>
    </row>
    <row r="778" spans="1:17" ht="18.75" customHeight="1">
      <c r="I778" s="47"/>
      <c r="J778" s="47"/>
      <c r="K778" s="48"/>
      <c r="L778" s="48"/>
      <c r="M778" s="48"/>
      <c r="N778" s="48"/>
      <c r="O778" s="48"/>
      <c r="P778" s="48"/>
      <c r="Q778" s="48"/>
    </row>
    <row r="779" spans="1:17" ht="18.75" customHeight="1">
      <c r="I779" s="47"/>
      <c r="J779" s="47"/>
      <c r="K779" s="48"/>
      <c r="L779" s="48"/>
      <c r="M779" s="48"/>
      <c r="N779" s="48"/>
      <c r="O779" s="48"/>
      <c r="P779" s="48"/>
      <c r="Q779" s="48"/>
    </row>
    <row r="780" spans="1:17" ht="18.75" customHeight="1">
      <c r="I780" s="47"/>
      <c r="L780" s="48"/>
      <c r="M780" s="48"/>
      <c r="N780" s="48"/>
      <c r="O780" s="48"/>
      <c r="P780" s="48"/>
      <c r="Q780" s="48"/>
    </row>
    <row r="781" spans="1:17" ht="18.75" customHeight="1">
      <c r="I781" s="47"/>
      <c r="L781" s="48"/>
      <c r="M781" s="48"/>
      <c r="N781" s="48"/>
      <c r="O781" s="48"/>
      <c r="P781" s="48"/>
      <c r="Q781" s="48"/>
    </row>
    <row r="782" spans="1:17" ht="18.75" customHeight="1">
      <c r="I782" s="47"/>
      <c r="L782" s="48"/>
      <c r="M782" s="48"/>
      <c r="N782" s="48"/>
      <c r="O782" s="48"/>
      <c r="P782" s="48"/>
      <c r="Q782" s="48"/>
    </row>
    <row r="783" spans="1:17" ht="18.75" customHeight="1">
      <c r="I783" s="47"/>
      <c r="L783" s="48"/>
      <c r="M783" s="48"/>
      <c r="N783" s="48"/>
      <c r="O783" s="48"/>
      <c r="P783" s="48"/>
      <c r="Q783" s="48"/>
    </row>
    <row r="784" spans="1:17" ht="18.75" customHeight="1">
      <c r="I784" s="47"/>
      <c r="L784" s="48"/>
      <c r="M784" s="48"/>
      <c r="N784" s="48"/>
      <c r="O784" s="48"/>
      <c r="P784" s="48"/>
      <c r="Q784" s="48"/>
    </row>
    <row r="785" spans="9:17" ht="18.75" customHeight="1">
      <c r="I785" s="47"/>
      <c r="L785" s="48"/>
      <c r="M785" s="48"/>
      <c r="N785" s="48"/>
      <c r="O785" s="48"/>
      <c r="P785" s="48"/>
      <c r="Q785" s="48"/>
    </row>
    <row r="786" spans="9:17" ht="18.75" customHeight="1">
      <c r="I786" s="47"/>
      <c r="L786" s="48"/>
      <c r="M786" s="48"/>
      <c r="N786" s="48"/>
      <c r="O786" s="48"/>
      <c r="P786" s="48"/>
      <c r="Q786" s="48"/>
    </row>
    <row r="787" spans="9:17" ht="18.75" customHeight="1">
      <c r="I787" s="47"/>
      <c r="L787" s="48"/>
      <c r="M787" s="48"/>
      <c r="N787" s="48"/>
      <c r="O787" s="48"/>
      <c r="P787" s="48"/>
      <c r="Q787" s="48"/>
    </row>
  </sheetData>
  <mergeCells count="9">
    <mergeCell ref="A32:G32"/>
    <mergeCell ref="A33:G33"/>
    <mergeCell ref="A34:G34"/>
    <mergeCell ref="A35:G35"/>
    <mergeCell ref="A1:H1"/>
    <mergeCell ref="A29:G29"/>
    <mergeCell ref="A30:G30"/>
    <mergeCell ref="A28:B28"/>
    <mergeCell ref="A31:G31"/>
  </mergeCells>
  <phoneticPr fontId="26" type="noConversion"/>
  <printOptions horizontalCentered="1" verticalCentered="1" gridLines="1"/>
  <pageMargins left="0.7" right="0.7" top="0.75" bottom="0.75" header="0" footer="0"/>
  <pageSetup paperSize="9" scale="6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241EB-4DED-484E-9FDB-2E2F3566E22C}">
  <dimension ref="A1:H117"/>
  <sheetViews>
    <sheetView topLeftCell="A81" workbookViewId="0">
      <selection activeCell="E125" sqref="E125"/>
    </sheetView>
  </sheetViews>
  <sheetFormatPr defaultRowHeight="16.5"/>
  <cols>
    <col min="1" max="1" width="3.5" style="103" bestFit="1" customWidth="1"/>
    <col min="2" max="2" width="10" style="103" customWidth="1"/>
    <col min="3" max="3" width="7" style="103" customWidth="1"/>
    <col min="4" max="4" width="10.875" style="103" bestFit="1" customWidth="1"/>
    <col min="5" max="5" width="12.5" style="103" customWidth="1"/>
    <col min="6" max="6" width="13.875" style="103" customWidth="1"/>
    <col min="7" max="7" width="11.75" style="103" bestFit="1" customWidth="1"/>
    <col min="8" max="8" width="17.875" style="103" bestFit="1" customWidth="1"/>
    <col min="9" max="241" width="9" style="103"/>
    <col min="242" max="242" width="9.125" style="103" customWidth="1"/>
    <col min="243" max="243" width="13.75" style="103" bestFit="1" customWidth="1"/>
    <col min="244" max="244" width="7.5" style="103" bestFit="1" customWidth="1"/>
    <col min="245" max="245" width="23.875" style="103" customWidth="1"/>
    <col min="246" max="246" width="9.625" style="103" customWidth="1"/>
    <col min="247" max="247" width="11.625" style="103" customWidth="1"/>
    <col min="248" max="249" width="15.125" style="103" customWidth="1"/>
    <col min="250" max="250" width="19" style="103" bestFit="1" customWidth="1"/>
    <col min="251" max="251" width="12" style="103" customWidth="1"/>
    <col min="252" max="252" width="10.125" style="103" bestFit="1" customWidth="1"/>
    <col min="253" max="253" width="26.875" style="103" bestFit="1" customWidth="1"/>
    <col min="254" max="254" width="0" style="103" hidden="1" customWidth="1"/>
    <col min="255" max="255" width="10.75" style="103" bestFit="1" customWidth="1"/>
    <col min="256" max="256" width="13.375" style="103" customWidth="1"/>
    <col min="257" max="257" width="15.375" style="103" bestFit="1" customWidth="1"/>
    <col min="258" max="258" width="16.875" style="103" bestFit="1" customWidth="1"/>
    <col min="259" max="259" width="15.375" style="103" bestFit="1" customWidth="1"/>
    <col min="260" max="260" width="15.375" style="103" customWidth="1"/>
    <col min="261" max="261" width="11.625" style="103" bestFit="1" customWidth="1"/>
    <col min="262" max="497" width="9" style="103"/>
    <col min="498" max="498" width="9.125" style="103" customWidth="1"/>
    <col min="499" max="499" width="13.75" style="103" bestFit="1" customWidth="1"/>
    <col min="500" max="500" width="7.5" style="103" bestFit="1" customWidth="1"/>
    <col min="501" max="501" width="23.875" style="103" customWidth="1"/>
    <col min="502" max="502" width="9.625" style="103" customWidth="1"/>
    <col min="503" max="503" width="11.625" style="103" customWidth="1"/>
    <col min="504" max="505" width="15.125" style="103" customWidth="1"/>
    <col min="506" max="506" width="19" style="103" bestFit="1" customWidth="1"/>
    <col min="507" max="507" width="12" style="103" customWidth="1"/>
    <col min="508" max="508" width="10.125" style="103" bestFit="1" customWidth="1"/>
    <col min="509" max="509" width="26.875" style="103" bestFit="1" customWidth="1"/>
    <col min="510" max="510" width="0" style="103" hidden="1" customWidth="1"/>
    <col min="511" max="511" width="10.75" style="103" bestFit="1" customWidth="1"/>
    <col min="512" max="512" width="13.375" style="103" customWidth="1"/>
    <col min="513" max="513" width="15.375" style="103" bestFit="1" customWidth="1"/>
    <col min="514" max="514" width="16.875" style="103" bestFit="1" customWidth="1"/>
    <col min="515" max="515" width="15.375" style="103" bestFit="1" customWidth="1"/>
    <col min="516" max="516" width="15.375" style="103" customWidth="1"/>
    <col min="517" max="517" width="11.625" style="103" bestFit="1" customWidth="1"/>
    <col min="518" max="753" width="9" style="103"/>
    <col min="754" max="754" width="9.125" style="103" customWidth="1"/>
    <col min="755" max="755" width="13.75" style="103" bestFit="1" customWidth="1"/>
    <col min="756" max="756" width="7.5" style="103" bestFit="1" customWidth="1"/>
    <col min="757" max="757" width="23.875" style="103" customWidth="1"/>
    <col min="758" max="758" width="9.625" style="103" customWidth="1"/>
    <col min="759" max="759" width="11.625" style="103" customWidth="1"/>
    <col min="760" max="761" width="15.125" style="103" customWidth="1"/>
    <col min="762" max="762" width="19" style="103" bestFit="1" customWidth="1"/>
    <col min="763" max="763" width="12" style="103" customWidth="1"/>
    <col min="764" max="764" width="10.125" style="103" bestFit="1" customWidth="1"/>
    <col min="765" max="765" width="26.875" style="103" bestFit="1" customWidth="1"/>
    <col min="766" max="766" width="0" style="103" hidden="1" customWidth="1"/>
    <col min="767" max="767" width="10.75" style="103" bestFit="1" customWidth="1"/>
    <col min="768" max="768" width="13.375" style="103" customWidth="1"/>
    <col min="769" max="769" width="15.375" style="103" bestFit="1" customWidth="1"/>
    <col min="770" max="770" width="16.875" style="103" bestFit="1" customWidth="1"/>
    <col min="771" max="771" width="15.375" style="103" bestFit="1" customWidth="1"/>
    <col min="772" max="772" width="15.375" style="103" customWidth="1"/>
    <col min="773" max="773" width="11.625" style="103" bestFit="1" customWidth="1"/>
    <col min="774" max="1009" width="9" style="103"/>
    <col min="1010" max="1010" width="9.125" style="103" customWidth="1"/>
    <col min="1011" max="1011" width="13.75" style="103" bestFit="1" customWidth="1"/>
    <col min="1012" max="1012" width="7.5" style="103" bestFit="1" customWidth="1"/>
    <col min="1013" max="1013" width="23.875" style="103" customWidth="1"/>
    <col min="1014" max="1014" width="9.625" style="103" customWidth="1"/>
    <col min="1015" max="1015" width="11.625" style="103" customWidth="1"/>
    <col min="1016" max="1017" width="15.125" style="103" customWidth="1"/>
    <col min="1018" max="1018" width="19" style="103" bestFit="1" customWidth="1"/>
    <col min="1019" max="1019" width="12" style="103" customWidth="1"/>
    <col min="1020" max="1020" width="10.125" style="103" bestFit="1" customWidth="1"/>
    <col min="1021" max="1021" width="26.875" style="103" bestFit="1" customWidth="1"/>
    <col min="1022" max="1022" width="0" style="103" hidden="1" customWidth="1"/>
    <col min="1023" max="1023" width="10.75" style="103" bestFit="1" customWidth="1"/>
    <col min="1024" max="1024" width="13.375" style="103" customWidth="1"/>
    <col min="1025" max="1025" width="15.375" style="103" bestFit="1" customWidth="1"/>
    <col min="1026" max="1026" width="16.875" style="103" bestFit="1" customWidth="1"/>
    <col min="1027" max="1027" width="15.375" style="103" bestFit="1" customWidth="1"/>
    <col min="1028" max="1028" width="15.375" style="103" customWidth="1"/>
    <col min="1029" max="1029" width="11.625" style="103" bestFit="1" customWidth="1"/>
    <col min="1030" max="1265" width="9" style="103"/>
    <col min="1266" max="1266" width="9.125" style="103" customWidth="1"/>
    <col min="1267" max="1267" width="13.75" style="103" bestFit="1" customWidth="1"/>
    <col min="1268" max="1268" width="7.5" style="103" bestFit="1" customWidth="1"/>
    <col min="1269" max="1269" width="23.875" style="103" customWidth="1"/>
    <col min="1270" max="1270" width="9.625" style="103" customWidth="1"/>
    <col min="1271" max="1271" width="11.625" style="103" customWidth="1"/>
    <col min="1272" max="1273" width="15.125" style="103" customWidth="1"/>
    <col min="1274" max="1274" width="19" style="103" bestFit="1" customWidth="1"/>
    <col min="1275" max="1275" width="12" style="103" customWidth="1"/>
    <col min="1276" max="1276" width="10.125" style="103" bestFit="1" customWidth="1"/>
    <col min="1277" max="1277" width="26.875" style="103" bestFit="1" customWidth="1"/>
    <col min="1278" max="1278" width="0" style="103" hidden="1" customWidth="1"/>
    <col min="1279" max="1279" width="10.75" style="103" bestFit="1" customWidth="1"/>
    <col min="1280" max="1280" width="13.375" style="103" customWidth="1"/>
    <col min="1281" max="1281" width="15.375" style="103" bestFit="1" customWidth="1"/>
    <col min="1282" max="1282" width="16.875" style="103" bestFit="1" customWidth="1"/>
    <col min="1283" max="1283" width="15.375" style="103" bestFit="1" customWidth="1"/>
    <col min="1284" max="1284" width="15.375" style="103" customWidth="1"/>
    <col min="1285" max="1285" width="11.625" style="103" bestFit="1" customWidth="1"/>
    <col min="1286" max="1521" width="9" style="103"/>
    <col min="1522" max="1522" width="9.125" style="103" customWidth="1"/>
    <col min="1523" max="1523" width="13.75" style="103" bestFit="1" customWidth="1"/>
    <col min="1524" max="1524" width="7.5" style="103" bestFit="1" customWidth="1"/>
    <col min="1525" max="1525" width="23.875" style="103" customWidth="1"/>
    <col min="1526" max="1526" width="9.625" style="103" customWidth="1"/>
    <col min="1527" max="1527" width="11.625" style="103" customWidth="1"/>
    <col min="1528" max="1529" width="15.125" style="103" customWidth="1"/>
    <col min="1530" max="1530" width="19" style="103" bestFit="1" customWidth="1"/>
    <col min="1531" max="1531" width="12" style="103" customWidth="1"/>
    <col min="1532" max="1532" width="10.125" style="103" bestFit="1" customWidth="1"/>
    <col min="1533" max="1533" width="26.875" style="103" bestFit="1" customWidth="1"/>
    <col min="1534" max="1534" width="0" style="103" hidden="1" customWidth="1"/>
    <col min="1535" max="1535" width="10.75" style="103" bestFit="1" customWidth="1"/>
    <col min="1536" max="1536" width="13.375" style="103" customWidth="1"/>
    <col min="1537" max="1537" width="15.375" style="103" bestFit="1" customWidth="1"/>
    <col min="1538" max="1538" width="16.875" style="103" bestFit="1" customWidth="1"/>
    <col min="1539" max="1539" width="15.375" style="103" bestFit="1" customWidth="1"/>
    <col min="1540" max="1540" width="15.375" style="103" customWidth="1"/>
    <col min="1541" max="1541" width="11.625" style="103" bestFit="1" customWidth="1"/>
    <col min="1542" max="1777" width="9" style="103"/>
    <col min="1778" max="1778" width="9.125" style="103" customWidth="1"/>
    <col min="1779" max="1779" width="13.75" style="103" bestFit="1" customWidth="1"/>
    <col min="1780" max="1780" width="7.5" style="103" bestFit="1" customWidth="1"/>
    <col min="1781" max="1781" width="23.875" style="103" customWidth="1"/>
    <col min="1782" max="1782" width="9.625" style="103" customWidth="1"/>
    <col min="1783" max="1783" width="11.625" style="103" customWidth="1"/>
    <col min="1784" max="1785" width="15.125" style="103" customWidth="1"/>
    <col min="1786" max="1786" width="19" style="103" bestFit="1" customWidth="1"/>
    <col min="1787" max="1787" width="12" style="103" customWidth="1"/>
    <col min="1788" max="1788" width="10.125" style="103" bestFit="1" customWidth="1"/>
    <col min="1789" max="1789" width="26.875" style="103" bestFit="1" customWidth="1"/>
    <col min="1790" max="1790" width="0" style="103" hidden="1" customWidth="1"/>
    <col min="1791" max="1791" width="10.75" style="103" bestFit="1" customWidth="1"/>
    <col min="1792" max="1792" width="13.375" style="103" customWidth="1"/>
    <col min="1793" max="1793" width="15.375" style="103" bestFit="1" customWidth="1"/>
    <col min="1794" max="1794" width="16.875" style="103" bestFit="1" customWidth="1"/>
    <col min="1795" max="1795" width="15.375" style="103" bestFit="1" customWidth="1"/>
    <col min="1796" max="1796" width="15.375" style="103" customWidth="1"/>
    <col min="1797" max="1797" width="11.625" style="103" bestFit="1" customWidth="1"/>
    <col min="1798" max="2033" width="9" style="103"/>
    <col min="2034" max="2034" width="9.125" style="103" customWidth="1"/>
    <col min="2035" max="2035" width="13.75" style="103" bestFit="1" customWidth="1"/>
    <col min="2036" max="2036" width="7.5" style="103" bestFit="1" customWidth="1"/>
    <col min="2037" max="2037" width="23.875" style="103" customWidth="1"/>
    <col min="2038" max="2038" width="9.625" style="103" customWidth="1"/>
    <col min="2039" max="2039" width="11.625" style="103" customWidth="1"/>
    <col min="2040" max="2041" width="15.125" style="103" customWidth="1"/>
    <col min="2042" max="2042" width="19" style="103" bestFit="1" customWidth="1"/>
    <col min="2043" max="2043" width="12" style="103" customWidth="1"/>
    <col min="2044" max="2044" width="10.125" style="103" bestFit="1" customWidth="1"/>
    <col min="2045" max="2045" width="26.875" style="103" bestFit="1" customWidth="1"/>
    <col min="2046" max="2046" width="0" style="103" hidden="1" customWidth="1"/>
    <col min="2047" max="2047" width="10.75" style="103" bestFit="1" customWidth="1"/>
    <col min="2048" max="2048" width="13.375" style="103" customWidth="1"/>
    <col min="2049" max="2049" width="15.375" style="103" bestFit="1" customWidth="1"/>
    <col min="2050" max="2050" width="16.875" style="103" bestFit="1" customWidth="1"/>
    <col min="2051" max="2051" width="15.375" style="103" bestFit="1" customWidth="1"/>
    <col min="2052" max="2052" width="15.375" style="103" customWidth="1"/>
    <col min="2053" max="2053" width="11.625" style="103" bestFit="1" customWidth="1"/>
    <col min="2054" max="2289" width="9" style="103"/>
    <col min="2290" max="2290" width="9.125" style="103" customWidth="1"/>
    <col min="2291" max="2291" width="13.75" style="103" bestFit="1" customWidth="1"/>
    <col min="2292" max="2292" width="7.5" style="103" bestFit="1" customWidth="1"/>
    <col min="2293" max="2293" width="23.875" style="103" customWidth="1"/>
    <col min="2294" max="2294" width="9.625" style="103" customWidth="1"/>
    <col min="2295" max="2295" width="11.625" style="103" customWidth="1"/>
    <col min="2296" max="2297" width="15.125" style="103" customWidth="1"/>
    <col min="2298" max="2298" width="19" style="103" bestFit="1" customWidth="1"/>
    <col min="2299" max="2299" width="12" style="103" customWidth="1"/>
    <col min="2300" max="2300" width="10.125" style="103" bestFit="1" customWidth="1"/>
    <col min="2301" max="2301" width="26.875" style="103" bestFit="1" customWidth="1"/>
    <col min="2302" max="2302" width="0" style="103" hidden="1" customWidth="1"/>
    <col min="2303" max="2303" width="10.75" style="103" bestFit="1" customWidth="1"/>
    <col min="2304" max="2304" width="13.375" style="103" customWidth="1"/>
    <col min="2305" max="2305" width="15.375" style="103" bestFit="1" customWidth="1"/>
    <col min="2306" max="2306" width="16.875" style="103" bestFit="1" customWidth="1"/>
    <col min="2307" max="2307" width="15.375" style="103" bestFit="1" customWidth="1"/>
    <col min="2308" max="2308" width="15.375" style="103" customWidth="1"/>
    <col min="2309" max="2309" width="11.625" style="103" bestFit="1" customWidth="1"/>
    <col min="2310" max="2545" width="9" style="103"/>
    <col min="2546" max="2546" width="9.125" style="103" customWidth="1"/>
    <col min="2547" max="2547" width="13.75" style="103" bestFit="1" customWidth="1"/>
    <col min="2548" max="2548" width="7.5" style="103" bestFit="1" customWidth="1"/>
    <col min="2549" max="2549" width="23.875" style="103" customWidth="1"/>
    <col min="2550" max="2550" width="9.625" style="103" customWidth="1"/>
    <col min="2551" max="2551" width="11.625" style="103" customWidth="1"/>
    <col min="2552" max="2553" width="15.125" style="103" customWidth="1"/>
    <col min="2554" max="2554" width="19" style="103" bestFit="1" customWidth="1"/>
    <col min="2555" max="2555" width="12" style="103" customWidth="1"/>
    <col min="2556" max="2556" width="10.125" style="103" bestFit="1" customWidth="1"/>
    <col min="2557" max="2557" width="26.875" style="103" bestFit="1" customWidth="1"/>
    <col min="2558" max="2558" width="0" style="103" hidden="1" customWidth="1"/>
    <col min="2559" max="2559" width="10.75" style="103" bestFit="1" customWidth="1"/>
    <col min="2560" max="2560" width="13.375" style="103" customWidth="1"/>
    <col min="2561" max="2561" width="15.375" style="103" bestFit="1" customWidth="1"/>
    <col min="2562" max="2562" width="16.875" style="103" bestFit="1" customWidth="1"/>
    <col min="2563" max="2563" width="15.375" style="103" bestFit="1" customWidth="1"/>
    <col min="2564" max="2564" width="15.375" style="103" customWidth="1"/>
    <col min="2565" max="2565" width="11.625" style="103" bestFit="1" customWidth="1"/>
    <col min="2566" max="2801" width="9" style="103"/>
    <col min="2802" max="2802" width="9.125" style="103" customWidth="1"/>
    <col min="2803" max="2803" width="13.75" style="103" bestFit="1" customWidth="1"/>
    <col min="2804" max="2804" width="7.5" style="103" bestFit="1" customWidth="1"/>
    <col min="2805" max="2805" width="23.875" style="103" customWidth="1"/>
    <col min="2806" max="2806" width="9.625" style="103" customWidth="1"/>
    <col min="2807" max="2807" width="11.625" style="103" customWidth="1"/>
    <col min="2808" max="2809" width="15.125" style="103" customWidth="1"/>
    <col min="2810" max="2810" width="19" style="103" bestFit="1" customWidth="1"/>
    <col min="2811" max="2811" width="12" style="103" customWidth="1"/>
    <col min="2812" max="2812" width="10.125" style="103" bestFit="1" customWidth="1"/>
    <col min="2813" max="2813" width="26.875" style="103" bestFit="1" customWidth="1"/>
    <col min="2814" max="2814" width="0" style="103" hidden="1" customWidth="1"/>
    <col min="2815" max="2815" width="10.75" style="103" bestFit="1" customWidth="1"/>
    <col min="2816" max="2816" width="13.375" style="103" customWidth="1"/>
    <col min="2817" max="2817" width="15.375" style="103" bestFit="1" customWidth="1"/>
    <col min="2818" max="2818" width="16.875" style="103" bestFit="1" customWidth="1"/>
    <col min="2819" max="2819" width="15.375" style="103" bestFit="1" customWidth="1"/>
    <col min="2820" max="2820" width="15.375" style="103" customWidth="1"/>
    <col min="2821" max="2821" width="11.625" style="103" bestFit="1" customWidth="1"/>
    <col min="2822" max="3057" width="9" style="103"/>
    <col min="3058" max="3058" width="9.125" style="103" customWidth="1"/>
    <col min="3059" max="3059" width="13.75" style="103" bestFit="1" customWidth="1"/>
    <col min="3060" max="3060" width="7.5" style="103" bestFit="1" customWidth="1"/>
    <col min="3061" max="3061" width="23.875" style="103" customWidth="1"/>
    <col min="3062" max="3062" width="9.625" style="103" customWidth="1"/>
    <col min="3063" max="3063" width="11.625" style="103" customWidth="1"/>
    <col min="3064" max="3065" width="15.125" style="103" customWidth="1"/>
    <col min="3066" max="3066" width="19" style="103" bestFit="1" customWidth="1"/>
    <col min="3067" max="3067" width="12" style="103" customWidth="1"/>
    <col min="3068" max="3068" width="10.125" style="103" bestFit="1" customWidth="1"/>
    <col min="3069" max="3069" width="26.875" style="103" bestFit="1" customWidth="1"/>
    <col min="3070" max="3070" width="0" style="103" hidden="1" customWidth="1"/>
    <col min="3071" max="3071" width="10.75" style="103" bestFit="1" customWidth="1"/>
    <col min="3072" max="3072" width="13.375" style="103" customWidth="1"/>
    <col min="3073" max="3073" width="15.375" style="103" bestFit="1" customWidth="1"/>
    <col min="3074" max="3074" width="16.875" style="103" bestFit="1" customWidth="1"/>
    <col min="3075" max="3075" width="15.375" style="103" bestFit="1" customWidth="1"/>
    <col min="3076" max="3076" width="15.375" style="103" customWidth="1"/>
    <col min="3077" max="3077" width="11.625" style="103" bestFit="1" customWidth="1"/>
    <col min="3078" max="3313" width="9" style="103"/>
    <col min="3314" max="3314" width="9.125" style="103" customWidth="1"/>
    <col min="3315" max="3315" width="13.75" style="103" bestFit="1" customWidth="1"/>
    <col min="3316" max="3316" width="7.5" style="103" bestFit="1" customWidth="1"/>
    <col min="3317" max="3317" width="23.875" style="103" customWidth="1"/>
    <col min="3318" max="3318" width="9.625" style="103" customWidth="1"/>
    <col min="3319" max="3319" width="11.625" style="103" customWidth="1"/>
    <col min="3320" max="3321" width="15.125" style="103" customWidth="1"/>
    <col min="3322" max="3322" width="19" style="103" bestFit="1" customWidth="1"/>
    <col min="3323" max="3323" width="12" style="103" customWidth="1"/>
    <col min="3324" max="3324" width="10.125" style="103" bestFit="1" customWidth="1"/>
    <col min="3325" max="3325" width="26.875" style="103" bestFit="1" customWidth="1"/>
    <col min="3326" max="3326" width="0" style="103" hidden="1" customWidth="1"/>
    <col min="3327" max="3327" width="10.75" style="103" bestFit="1" customWidth="1"/>
    <col min="3328" max="3328" width="13.375" style="103" customWidth="1"/>
    <col min="3329" max="3329" width="15.375" style="103" bestFit="1" customWidth="1"/>
    <col min="3330" max="3330" width="16.875" style="103" bestFit="1" customWidth="1"/>
    <col min="3331" max="3331" width="15.375" style="103" bestFit="1" customWidth="1"/>
    <col min="3332" max="3332" width="15.375" style="103" customWidth="1"/>
    <col min="3333" max="3333" width="11.625" style="103" bestFit="1" customWidth="1"/>
    <col min="3334" max="3569" width="9" style="103"/>
    <col min="3570" max="3570" width="9.125" style="103" customWidth="1"/>
    <col min="3571" max="3571" width="13.75" style="103" bestFit="1" customWidth="1"/>
    <col min="3572" max="3572" width="7.5" style="103" bestFit="1" customWidth="1"/>
    <col min="3573" max="3573" width="23.875" style="103" customWidth="1"/>
    <col min="3574" max="3574" width="9.625" style="103" customWidth="1"/>
    <col min="3575" max="3575" width="11.625" style="103" customWidth="1"/>
    <col min="3576" max="3577" width="15.125" style="103" customWidth="1"/>
    <col min="3578" max="3578" width="19" style="103" bestFit="1" customWidth="1"/>
    <col min="3579" max="3579" width="12" style="103" customWidth="1"/>
    <col min="3580" max="3580" width="10.125" style="103" bestFit="1" customWidth="1"/>
    <col min="3581" max="3581" width="26.875" style="103" bestFit="1" customWidth="1"/>
    <col min="3582" max="3582" width="0" style="103" hidden="1" customWidth="1"/>
    <col min="3583" max="3583" width="10.75" style="103" bestFit="1" customWidth="1"/>
    <col min="3584" max="3584" width="13.375" style="103" customWidth="1"/>
    <col min="3585" max="3585" width="15.375" style="103" bestFit="1" customWidth="1"/>
    <col min="3586" max="3586" width="16.875" style="103" bestFit="1" customWidth="1"/>
    <col min="3587" max="3587" width="15.375" style="103" bestFit="1" customWidth="1"/>
    <col min="3588" max="3588" width="15.375" style="103" customWidth="1"/>
    <col min="3589" max="3589" width="11.625" style="103" bestFit="1" customWidth="1"/>
    <col min="3590" max="3825" width="9" style="103"/>
    <col min="3826" max="3826" width="9.125" style="103" customWidth="1"/>
    <col min="3827" max="3827" width="13.75" style="103" bestFit="1" customWidth="1"/>
    <col min="3828" max="3828" width="7.5" style="103" bestFit="1" customWidth="1"/>
    <col min="3829" max="3829" width="23.875" style="103" customWidth="1"/>
    <col min="3830" max="3830" width="9.625" style="103" customWidth="1"/>
    <col min="3831" max="3831" width="11.625" style="103" customWidth="1"/>
    <col min="3832" max="3833" width="15.125" style="103" customWidth="1"/>
    <col min="3834" max="3834" width="19" style="103" bestFit="1" customWidth="1"/>
    <col min="3835" max="3835" width="12" style="103" customWidth="1"/>
    <col min="3836" max="3836" width="10.125" style="103" bestFit="1" customWidth="1"/>
    <col min="3837" max="3837" width="26.875" style="103" bestFit="1" customWidth="1"/>
    <col min="3838" max="3838" width="0" style="103" hidden="1" customWidth="1"/>
    <col min="3839" max="3839" width="10.75" style="103" bestFit="1" customWidth="1"/>
    <col min="3840" max="3840" width="13.375" style="103" customWidth="1"/>
    <col min="3841" max="3841" width="15.375" style="103" bestFit="1" customWidth="1"/>
    <col min="3842" max="3842" width="16.875" style="103" bestFit="1" customWidth="1"/>
    <col min="3843" max="3843" width="15.375" style="103" bestFit="1" customWidth="1"/>
    <col min="3844" max="3844" width="15.375" style="103" customWidth="1"/>
    <col min="3845" max="3845" width="11.625" style="103" bestFit="1" customWidth="1"/>
    <col min="3846" max="4081" width="9" style="103"/>
    <col min="4082" max="4082" width="9.125" style="103" customWidth="1"/>
    <col min="4083" max="4083" width="13.75" style="103" bestFit="1" customWidth="1"/>
    <col min="4084" max="4084" width="7.5" style="103" bestFit="1" customWidth="1"/>
    <col min="4085" max="4085" width="23.875" style="103" customWidth="1"/>
    <col min="4086" max="4086" width="9.625" style="103" customWidth="1"/>
    <col min="4087" max="4087" width="11.625" style="103" customWidth="1"/>
    <col min="4088" max="4089" width="15.125" style="103" customWidth="1"/>
    <col min="4090" max="4090" width="19" style="103" bestFit="1" customWidth="1"/>
    <col min="4091" max="4091" width="12" style="103" customWidth="1"/>
    <col min="4092" max="4092" width="10.125" style="103" bestFit="1" customWidth="1"/>
    <col min="4093" max="4093" width="26.875" style="103" bestFit="1" customWidth="1"/>
    <col min="4094" max="4094" width="0" style="103" hidden="1" customWidth="1"/>
    <col min="4095" max="4095" width="10.75" style="103" bestFit="1" customWidth="1"/>
    <col min="4096" max="4096" width="13.375" style="103" customWidth="1"/>
    <col min="4097" max="4097" width="15.375" style="103" bestFit="1" customWidth="1"/>
    <col min="4098" max="4098" width="16.875" style="103" bestFit="1" customWidth="1"/>
    <col min="4099" max="4099" width="15.375" style="103" bestFit="1" customWidth="1"/>
    <col min="4100" max="4100" width="15.375" style="103" customWidth="1"/>
    <col min="4101" max="4101" width="11.625" style="103" bestFit="1" customWidth="1"/>
    <col min="4102" max="4337" width="9" style="103"/>
    <col min="4338" max="4338" width="9.125" style="103" customWidth="1"/>
    <col min="4339" max="4339" width="13.75" style="103" bestFit="1" customWidth="1"/>
    <col min="4340" max="4340" width="7.5" style="103" bestFit="1" customWidth="1"/>
    <col min="4341" max="4341" width="23.875" style="103" customWidth="1"/>
    <col min="4342" max="4342" width="9.625" style="103" customWidth="1"/>
    <col min="4343" max="4343" width="11.625" style="103" customWidth="1"/>
    <col min="4344" max="4345" width="15.125" style="103" customWidth="1"/>
    <col min="4346" max="4346" width="19" style="103" bestFit="1" customWidth="1"/>
    <col min="4347" max="4347" width="12" style="103" customWidth="1"/>
    <col min="4348" max="4348" width="10.125" style="103" bestFit="1" customWidth="1"/>
    <col min="4349" max="4349" width="26.875" style="103" bestFit="1" customWidth="1"/>
    <col min="4350" max="4350" width="0" style="103" hidden="1" customWidth="1"/>
    <col min="4351" max="4351" width="10.75" style="103" bestFit="1" customWidth="1"/>
    <col min="4352" max="4352" width="13.375" style="103" customWidth="1"/>
    <col min="4353" max="4353" width="15.375" style="103" bestFit="1" customWidth="1"/>
    <col min="4354" max="4354" width="16.875" style="103" bestFit="1" customWidth="1"/>
    <col min="4355" max="4355" width="15.375" style="103" bestFit="1" customWidth="1"/>
    <col min="4356" max="4356" width="15.375" style="103" customWidth="1"/>
    <col min="4357" max="4357" width="11.625" style="103" bestFit="1" customWidth="1"/>
    <col min="4358" max="4593" width="9" style="103"/>
    <col min="4594" max="4594" width="9.125" style="103" customWidth="1"/>
    <col min="4595" max="4595" width="13.75" style="103" bestFit="1" customWidth="1"/>
    <col min="4596" max="4596" width="7.5" style="103" bestFit="1" customWidth="1"/>
    <col min="4597" max="4597" width="23.875" style="103" customWidth="1"/>
    <col min="4598" max="4598" width="9.625" style="103" customWidth="1"/>
    <col min="4599" max="4599" width="11.625" style="103" customWidth="1"/>
    <col min="4600" max="4601" width="15.125" style="103" customWidth="1"/>
    <col min="4602" max="4602" width="19" style="103" bestFit="1" customWidth="1"/>
    <col min="4603" max="4603" width="12" style="103" customWidth="1"/>
    <col min="4604" max="4604" width="10.125" style="103" bestFit="1" customWidth="1"/>
    <col min="4605" max="4605" width="26.875" style="103" bestFit="1" customWidth="1"/>
    <col min="4606" max="4606" width="0" style="103" hidden="1" customWidth="1"/>
    <col min="4607" max="4607" width="10.75" style="103" bestFit="1" customWidth="1"/>
    <col min="4608" max="4608" width="13.375" style="103" customWidth="1"/>
    <col min="4609" max="4609" width="15.375" style="103" bestFit="1" customWidth="1"/>
    <col min="4610" max="4610" width="16.875" style="103" bestFit="1" customWidth="1"/>
    <col min="4611" max="4611" width="15.375" style="103" bestFit="1" customWidth="1"/>
    <col min="4612" max="4612" width="15.375" style="103" customWidth="1"/>
    <col min="4613" max="4613" width="11.625" style="103" bestFit="1" customWidth="1"/>
    <col min="4614" max="4849" width="9" style="103"/>
    <col min="4850" max="4850" width="9.125" style="103" customWidth="1"/>
    <col min="4851" max="4851" width="13.75" style="103" bestFit="1" customWidth="1"/>
    <col min="4852" max="4852" width="7.5" style="103" bestFit="1" customWidth="1"/>
    <col min="4853" max="4853" width="23.875" style="103" customWidth="1"/>
    <col min="4854" max="4854" width="9.625" style="103" customWidth="1"/>
    <col min="4855" max="4855" width="11.625" style="103" customWidth="1"/>
    <col min="4856" max="4857" width="15.125" style="103" customWidth="1"/>
    <col min="4858" max="4858" width="19" style="103" bestFit="1" customWidth="1"/>
    <col min="4859" max="4859" width="12" style="103" customWidth="1"/>
    <col min="4860" max="4860" width="10.125" style="103" bestFit="1" customWidth="1"/>
    <col min="4861" max="4861" width="26.875" style="103" bestFit="1" customWidth="1"/>
    <col min="4862" max="4862" width="0" style="103" hidden="1" customWidth="1"/>
    <col min="4863" max="4863" width="10.75" style="103" bestFit="1" customWidth="1"/>
    <col min="4864" max="4864" width="13.375" style="103" customWidth="1"/>
    <col min="4865" max="4865" width="15.375" style="103" bestFit="1" customWidth="1"/>
    <col min="4866" max="4866" width="16.875" style="103" bestFit="1" customWidth="1"/>
    <col min="4867" max="4867" width="15.375" style="103" bestFit="1" customWidth="1"/>
    <col min="4868" max="4868" width="15.375" style="103" customWidth="1"/>
    <col min="4869" max="4869" width="11.625" style="103" bestFit="1" customWidth="1"/>
    <col min="4870" max="5105" width="9" style="103"/>
    <col min="5106" max="5106" width="9.125" style="103" customWidth="1"/>
    <col min="5107" max="5107" width="13.75" style="103" bestFit="1" customWidth="1"/>
    <col min="5108" max="5108" width="7.5" style="103" bestFit="1" customWidth="1"/>
    <col min="5109" max="5109" width="23.875" style="103" customWidth="1"/>
    <col min="5110" max="5110" width="9.625" style="103" customWidth="1"/>
    <col min="5111" max="5111" width="11.625" style="103" customWidth="1"/>
    <col min="5112" max="5113" width="15.125" style="103" customWidth="1"/>
    <col min="5114" max="5114" width="19" style="103" bestFit="1" customWidth="1"/>
    <col min="5115" max="5115" width="12" style="103" customWidth="1"/>
    <col min="5116" max="5116" width="10.125" style="103" bestFit="1" customWidth="1"/>
    <col min="5117" max="5117" width="26.875" style="103" bestFit="1" customWidth="1"/>
    <col min="5118" max="5118" width="0" style="103" hidden="1" customWidth="1"/>
    <col min="5119" max="5119" width="10.75" style="103" bestFit="1" customWidth="1"/>
    <col min="5120" max="5120" width="13.375" style="103" customWidth="1"/>
    <col min="5121" max="5121" width="15.375" style="103" bestFit="1" customWidth="1"/>
    <col min="5122" max="5122" width="16.875" style="103" bestFit="1" customWidth="1"/>
    <col min="5123" max="5123" width="15.375" style="103" bestFit="1" customWidth="1"/>
    <col min="5124" max="5124" width="15.375" style="103" customWidth="1"/>
    <col min="5125" max="5125" width="11.625" style="103" bestFit="1" customWidth="1"/>
    <col min="5126" max="5361" width="9" style="103"/>
    <col min="5362" max="5362" width="9.125" style="103" customWidth="1"/>
    <col min="5363" max="5363" width="13.75" style="103" bestFit="1" customWidth="1"/>
    <col min="5364" max="5364" width="7.5" style="103" bestFit="1" customWidth="1"/>
    <col min="5365" max="5365" width="23.875" style="103" customWidth="1"/>
    <col min="5366" max="5366" width="9.625" style="103" customWidth="1"/>
    <col min="5367" max="5367" width="11.625" style="103" customWidth="1"/>
    <col min="5368" max="5369" width="15.125" style="103" customWidth="1"/>
    <col min="5370" max="5370" width="19" style="103" bestFit="1" customWidth="1"/>
    <col min="5371" max="5371" width="12" style="103" customWidth="1"/>
    <col min="5372" max="5372" width="10.125" style="103" bestFit="1" customWidth="1"/>
    <col min="5373" max="5373" width="26.875" style="103" bestFit="1" customWidth="1"/>
    <col min="5374" max="5374" width="0" style="103" hidden="1" customWidth="1"/>
    <col min="5375" max="5375" width="10.75" style="103" bestFit="1" customWidth="1"/>
    <col min="5376" max="5376" width="13.375" style="103" customWidth="1"/>
    <col min="5377" max="5377" width="15.375" style="103" bestFit="1" customWidth="1"/>
    <col min="5378" max="5378" width="16.875" style="103" bestFit="1" customWidth="1"/>
    <col min="5379" max="5379" width="15.375" style="103" bestFit="1" customWidth="1"/>
    <col min="5380" max="5380" width="15.375" style="103" customWidth="1"/>
    <col min="5381" max="5381" width="11.625" style="103" bestFit="1" customWidth="1"/>
    <col min="5382" max="5617" width="9" style="103"/>
    <col min="5618" max="5618" width="9.125" style="103" customWidth="1"/>
    <col min="5619" max="5619" width="13.75" style="103" bestFit="1" customWidth="1"/>
    <col min="5620" max="5620" width="7.5" style="103" bestFit="1" customWidth="1"/>
    <col min="5621" max="5621" width="23.875" style="103" customWidth="1"/>
    <col min="5622" max="5622" width="9.625" style="103" customWidth="1"/>
    <col min="5623" max="5623" width="11.625" style="103" customWidth="1"/>
    <col min="5624" max="5625" width="15.125" style="103" customWidth="1"/>
    <col min="5626" max="5626" width="19" style="103" bestFit="1" customWidth="1"/>
    <col min="5627" max="5627" width="12" style="103" customWidth="1"/>
    <col min="5628" max="5628" width="10.125" style="103" bestFit="1" customWidth="1"/>
    <col min="5629" max="5629" width="26.875" style="103" bestFit="1" customWidth="1"/>
    <col min="5630" max="5630" width="0" style="103" hidden="1" customWidth="1"/>
    <col min="5631" max="5631" width="10.75" style="103" bestFit="1" customWidth="1"/>
    <col min="5632" max="5632" width="13.375" style="103" customWidth="1"/>
    <col min="5633" max="5633" width="15.375" style="103" bestFit="1" customWidth="1"/>
    <col min="5634" max="5634" width="16.875" style="103" bestFit="1" customWidth="1"/>
    <col min="5635" max="5635" width="15.375" style="103" bestFit="1" customWidth="1"/>
    <col min="5636" max="5636" width="15.375" style="103" customWidth="1"/>
    <col min="5637" max="5637" width="11.625" style="103" bestFit="1" customWidth="1"/>
    <col min="5638" max="5873" width="9" style="103"/>
    <col min="5874" max="5874" width="9.125" style="103" customWidth="1"/>
    <col min="5875" max="5875" width="13.75" style="103" bestFit="1" customWidth="1"/>
    <col min="5876" max="5876" width="7.5" style="103" bestFit="1" customWidth="1"/>
    <col min="5877" max="5877" width="23.875" style="103" customWidth="1"/>
    <col min="5878" max="5878" width="9.625" style="103" customWidth="1"/>
    <col min="5879" max="5879" width="11.625" style="103" customWidth="1"/>
    <col min="5880" max="5881" width="15.125" style="103" customWidth="1"/>
    <col min="5882" max="5882" width="19" style="103" bestFit="1" customWidth="1"/>
    <col min="5883" max="5883" width="12" style="103" customWidth="1"/>
    <col min="5884" max="5884" width="10.125" style="103" bestFit="1" customWidth="1"/>
    <col min="5885" max="5885" width="26.875" style="103" bestFit="1" customWidth="1"/>
    <col min="5886" max="5886" width="0" style="103" hidden="1" customWidth="1"/>
    <col min="5887" max="5887" width="10.75" style="103" bestFit="1" customWidth="1"/>
    <col min="5888" max="5888" width="13.375" style="103" customWidth="1"/>
    <col min="5889" max="5889" width="15.375" style="103" bestFit="1" customWidth="1"/>
    <col min="5890" max="5890" width="16.875" style="103" bestFit="1" customWidth="1"/>
    <col min="5891" max="5891" width="15.375" style="103" bestFit="1" customWidth="1"/>
    <col min="5892" max="5892" width="15.375" style="103" customWidth="1"/>
    <col min="5893" max="5893" width="11.625" style="103" bestFit="1" customWidth="1"/>
    <col min="5894" max="6129" width="9" style="103"/>
    <col min="6130" max="6130" width="9.125" style="103" customWidth="1"/>
    <col min="6131" max="6131" width="13.75" style="103" bestFit="1" customWidth="1"/>
    <col min="6132" max="6132" width="7.5" style="103" bestFit="1" customWidth="1"/>
    <col min="6133" max="6133" width="23.875" style="103" customWidth="1"/>
    <col min="6134" max="6134" width="9.625" style="103" customWidth="1"/>
    <col min="6135" max="6135" width="11.625" style="103" customWidth="1"/>
    <col min="6136" max="6137" width="15.125" style="103" customWidth="1"/>
    <col min="6138" max="6138" width="19" style="103" bestFit="1" customWidth="1"/>
    <col min="6139" max="6139" width="12" style="103" customWidth="1"/>
    <col min="6140" max="6140" width="10.125" style="103" bestFit="1" customWidth="1"/>
    <col min="6141" max="6141" width="26.875" style="103" bestFit="1" customWidth="1"/>
    <col min="6142" max="6142" width="0" style="103" hidden="1" customWidth="1"/>
    <col min="6143" max="6143" width="10.75" style="103" bestFit="1" customWidth="1"/>
    <col min="6144" max="6144" width="13.375" style="103" customWidth="1"/>
    <col min="6145" max="6145" width="15.375" style="103" bestFit="1" customWidth="1"/>
    <col min="6146" max="6146" width="16.875" style="103" bestFit="1" customWidth="1"/>
    <col min="6147" max="6147" width="15.375" style="103" bestFit="1" customWidth="1"/>
    <col min="6148" max="6148" width="15.375" style="103" customWidth="1"/>
    <col min="6149" max="6149" width="11.625" style="103" bestFit="1" customWidth="1"/>
    <col min="6150" max="6385" width="9" style="103"/>
    <col min="6386" max="6386" width="9.125" style="103" customWidth="1"/>
    <col min="6387" max="6387" width="13.75" style="103" bestFit="1" customWidth="1"/>
    <col min="6388" max="6388" width="7.5" style="103" bestFit="1" customWidth="1"/>
    <col min="6389" max="6389" width="23.875" style="103" customWidth="1"/>
    <col min="6390" max="6390" width="9.625" style="103" customWidth="1"/>
    <col min="6391" max="6391" width="11.625" style="103" customWidth="1"/>
    <col min="6392" max="6393" width="15.125" style="103" customWidth="1"/>
    <col min="6394" max="6394" width="19" style="103" bestFit="1" customWidth="1"/>
    <col min="6395" max="6395" width="12" style="103" customWidth="1"/>
    <col min="6396" max="6396" width="10.125" style="103" bestFit="1" customWidth="1"/>
    <col min="6397" max="6397" width="26.875" style="103" bestFit="1" customWidth="1"/>
    <col min="6398" max="6398" width="0" style="103" hidden="1" customWidth="1"/>
    <col min="6399" max="6399" width="10.75" style="103" bestFit="1" customWidth="1"/>
    <col min="6400" max="6400" width="13.375" style="103" customWidth="1"/>
    <col min="6401" max="6401" width="15.375" style="103" bestFit="1" customWidth="1"/>
    <col min="6402" max="6402" width="16.875" style="103" bestFit="1" customWidth="1"/>
    <col min="6403" max="6403" width="15.375" style="103" bestFit="1" customWidth="1"/>
    <col min="6404" max="6404" width="15.375" style="103" customWidth="1"/>
    <col min="6405" max="6405" width="11.625" style="103" bestFit="1" customWidth="1"/>
    <col min="6406" max="6641" width="9" style="103"/>
    <col min="6642" max="6642" width="9.125" style="103" customWidth="1"/>
    <col min="6643" max="6643" width="13.75" style="103" bestFit="1" customWidth="1"/>
    <col min="6644" max="6644" width="7.5" style="103" bestFit="1" customWidth="1"/>
    <col min="6645" max="6645" width="23.875" style="103" customWidth="1"/>
    <col min="6646" max="6646" width="9.625" style="103" customWidth="1"/>
    <col min="6647" max="6647" width="11.625" style="103" customWidth="1"/>
    <col min="6648" max="6649" width="15.125" style="103" customWidth="1"/>
    <col min="6650" max="6650" width="19" style="103" bestFit="1" customWidth="1"/>
    <col min="6651" max="6651" width="12" style="103" customWidth="1"/>
    <col min="6652" max="6652" width="10.125" style="103" bestFit="1" customWidth="1"/>
    <col min="6653" max="6653" width="26.875" style="103" bestFit="1" customWidth="1"/>
    <col min="6654" max="6654" width="0" style="103" hidden="1" customWidth="1"/>
    <col min="6655" max="6655" width="10.75" style="103" bestFit="1" customWidth="1"/>
    <col min="6656" max="6656" width="13.375" style="103" customWidth="1"/>
    <col min="6657" max="6657" width="15.375" style="103" bestFit="1" customWidth="1"/>
    <col min="6658" max="6658" width="16.875" style="103" bestFit="1" customWidth="1"/>
    <col min="6659" max="6659" width="15.375" style="103" bestFit="1" customWidth="1"/>
    <col min="6660" max="6660" width="15.375" style="103" customWidth="1"/>
    <col min="6661" max="6661" width="11.625" style="103" bestFit="1" customWidth="1"/>
    <col min="6662" max="6897" width="9" style="103"/>
    <col min="6898" max="6898" width="9.125" style="103" customWidth="1"/>
    <col min="6899" max="6899" width="13.75" style="103" bestFit="1" customWidth="1"/>
    <col min="6900" max="6900" width="7.5" style="103" bestFit="1" customWidth="1"/>
    <col min="6901" max="6901" width="23.875" style="103" customWidth="1"/>
    <col min="6902" max="6902" width="9.625" style="103" customWidth="1"/>
    <col min="6903" max="6903" width="11.625" style="103" customWidth="1"/>
    <col min="6904" max="6905" width="15.125" style="103" customWidth="1"/>
    <col min="6906" max="6906" width="19" style="103" bestFit="1" customWidth="1"/>
    <col min="6907" max="6907" width="12" style="103" customWidth="1"/>
    <col min="6908" max="6908" width="10.125" style="103" bestFit="1" customWidth="1"/>
    <col min="6909" max="6909" width="26.875" style="103" bestFit="1" customWidth="1"/>
    <col min="6910" max="6910" width="0" style="103" hidden="1" customWidth="1"/>
    <col min="6911" max="6911" width="10.75" style="103" bestFit="1" customWidth="1"/>
    <col min="6912" max="6912" width="13.375" style="103" customWidth="1"/>
    <col min="6913" max="6913" width="15.375" style="103" bestFit="1" customWidth="1"/>
    <col min="6914" max="6914" width="16.875" style="103" bestFit="1" customWidth="1"/>
    <col min="6915" max="6915" width="15.375" style="103" bestFit="1" customWidth="1"/>
    <col min="6916" max="6916" width="15.375" style="103" customWidth="1"/>
    <col min="6917" max="6917" width="11.625" style="103" bestFit="1" customWidth="1"/>
    <col min="6918" max="7153" width="9" style="103"/>
    <col min="7154" max="7154" width="9.125" style="103" customWidth="1"/>
    <col min="7155" max="7155" width="13.75" style="103" bestFit="1" customWidth="1"/>
    <col min="7156" max="7156" width="7.5" style="103" bestFit="1" customWidth="1"/>
    <col min="7157" max="7157" width="23.875" style="103" customWidth="1"/>
    <col min="7158" max="7158" width="9.625" style="103" customWidth="1"/>
    <col min="7159" max="7159" width="11.625" style="103" customWidth="1"/>
    <col min="7160" max="7161" width="15.125" style="103" customWidth="1"/>
    <col min="7162" max="7162" width="19" style="103" bestFit="1" customWidth="1"/>
    <col min="7163" max="7163" width="12" style="103" customWidth="1"/>
    <col min="7164" max="7164" width="10.125" style="103" bestFit="1" customWidth="1"/>
    <col min="7165" max="7165" width="26.875" style="103" bestFit="1" customWidth="1"/>
    <col min="7166" max="7166" width="0" style="103" hidden="1" customWidth="1"/>
    <col min="7167" max="7167" width="10.75" style="103" bestFit="1" customWidth="1"/>
    <col min="7168" max="7168" width="13.375" style="103" customWidth="1"/>
    <col min="7169" max="7169" width="15.375" style="103" bestFit="1" customWidth="1"/>
    <col min="7170" max="7170" width="16.875" style="103" bestFit="1" customWidth="1"/>
    <col min="7171" max="7171" width="15.375" style="103" bestFit="1" customWidth="1"/>
    <col min="7172" max="7172" width="15.375" style="103" customWidth="1"/>
    <col min="7173" max="7173" width="11.625" style="103" bestFit="1" customWidth="1"/>
    <col min="7174" max="7409" width="9" style="103"/>
    <col min="7410" max="7410" width="9.125" style="103" customWidth="1"/>
    <col min="7411" max="7411" width="13.75" style="103" bestFit="1" customWidth="1"/>
    <col min="7412" max="7412" width="7.5" style="103" bestFit="1" customWidth="1"/>
    <col min="7413" max="7413" width="23.875" style="103" customWidth="1"/>
    <col min="7414" max="7414" width="9.625" style="103" customWidth="1"/>
    <col min="7415" max="7415" width="11.625" style="103" customWidth="1"/>
    <col min="7416" max="7417" width="15.125" style="103" customWidth="1"/>
    <col min="7418" max="7418" width="19" style="103" bestFit="1" customWidth="1"/>
    <col min="7419" max="7419" width="12" style="103" customWidth="1"/>
    <col min="7420" max="7420" width="10.125" style="103" bestFit="1" customWidth="1"/>
    <col min="7421" max="7421" width="26.875" style="103" bestFit="1" customWidth="1"/>
    <col min="7422" max="7422" width="0" style="103" hidden="1" customWidth="1"/>
    <col min="7423" max="7423" width="10.75" style="103" bestFit="1" customWidth="1"/>
    <col min="7424" max="7424" width="13.375" style="103" customWidth="1"/>
    <col min="7425" max="7425" width="15.375" style="103" bestFit="1" customWidth="1"/>
    <col min="7426" max="7426" width="16.875" style="103" bestFit="1" customWidth="1"/>
    <col min="7427" max="7427" width="15.375" style="103" bestFit="1" customWidth="1"/>
    <col min="7428" max="7428" width="15.375" style="103" customWidth="1"/>
    <col min="7429" max="7429" width="11.625" style="103" bestFit="1" customWidth="1"/>
    <col min="7430" max="7665" width="9" style="103"/>
    <col min="7666" max="7666" width="9.125" style="103" customWidth="1"/>
    <col min="7667" max="7667" width="13.75" style="103" bestFit="1" customWidth="1"/>
    <col min="7668" max="7668" width="7.5" style="103" bestFit="1" customWidth="1"/>
    <col min="7669" max="7669" width="23.875" style="103" customWidth="1"/>
    <col min="7670" max="7670" width="9.625" style="103" customWidth="1"/>
    <col min="7671" max="7671" width="11.625" style="103" customWidth="1"/>
    <col min="7672" max="7673" width="15.125" style="103" customWidth="1"/>
    <col min="7674" max="7674" width="19" style="103" bestFit="1" customWidth="1"/>
    <col min="7675" max="7675" width="12" style="103" customWidth="1"/>
    <col min="7676" max="7676" width="10.125" style="103" bestFit="1" customWidth="1"/>
    <col min="7677" max="7677" width="26.875" style="103" bestFit="1" customWidth="1"/>
    <col min="7678" max="7678" width="0" style="103" hidden="1" customWidth="1"/>
    <col min="7679" max="7679" width="10.75" style="103" bestFit="1" customWidth="1"/>
    <col min="7680" max="7680" width="13.375" style="103" customWidth="1"/>
    <col min="7681" max="7681" width="15.375" style="103" bestFit="1" customWidth="1"/>
    <col min="7682" max="7682" width="16.875" style="103" bestFit="1" customWidth="1"/>
    <col min="7683" max="7683" width="15.375" style="103" bestFit="1" customWidth="1"/>
    <col min="7684" max="7684" width="15.375" style="103" customWidth="1"/>
    <col min="7685" max="7685" width="11.625" style="103" bestFit="1" customWidth="1"/>
    <col min="7686" max="7921" width="9" style="103"/>
    <col min="7922" max="7922" width="9.125" style="103" customWidth="1"/>
    <col min="7923" max="7923" width="13.75" style="103" bestFit="1" customWidth="1"/>
    <col min="7924" max="7924" width="7.5" style="103" bestFit="1" customWidth="1"/>
    <col min="7925" max="7925" width="23.875" style="103" customWidth="1"/>
    <col min="7926" max="7926" width="9.625" style="103" customWidth="1"/>
    <col min="7927" max="7927" width="11.625" style="103" customWidth="1"/>
    <col min="7928" max="7929" width="15.125" style="103" customWidth="1"/>
    <col min="7930" max="7930" width="19" style="103" bestFit="1" customWidth="1"/>
    <col min="7931" max="7931" width="12" style="103" customWidth="1"/>
    <col min="7932" max="7932" width="10.125" style="103" bestFit="1" customWidth="1"/>
    <col min="7933" max="7933" width="26.875" style="103" bestFit="1" customWidth="1"/>
    <col min="7934" max="7934" width="0" style="103" hidden="1" customWidth="1"/>
    <col min="7935" max="7935" width="10.75" style="103" bestFit="1" customWidth="1"/>
    <col min="7936" max="7936" width="13.375" style="103" customWidth="1"/>
    <col min="7937" max="7937" width="15.375" style="103" bestFit="1" customWidth="1"/>
    <col min="7938" max="7938" width="16.875" style="103" bestFit="1" customWidth="1"/>
    <col min="7939" max="7939" width="15.375" style="103" bestFit="1" customWidth="1"/>
    <col min="7940" max="7940" width="15.375" style="103" customWidth="1"/>
    <col min="7941" max="7941" width="11.625" style="103" bestFit="1" customWidth="1"/>
    <col min="7942" max="8177" width="9" style="103"/>
    <col min="8178" max="8178" width="9.125" style="103" customWidth="1"/>
    <col min="8179" max="8179" width="13.75" style="103" bestFit="1" customWidth="1"/>
    <col min="8180" max="8180" width="7.5" style="103" bestFit="1" customWidth="1"/>
    <col min="8181" max="8181" width="23.875" style="103" customWidth="1"/>
    <col min="8182" max="8182" width="9.625" style="103" customWidth="1"/>
    <col min="8183" max="8183" width="11.625" style="103" customWidth="1"/>
    <col min="8184" max="8185" width="15.125" style="103" customWidth="1"/>
    <col min="8186" max="8186" width="19" style="103" bestFit="1" customWidth="1"/>
    <col min="8187" max="8187" width="12" style="103" customWidth="1"/>
    <col min="8188" max="8188" width="10.125" style="103" bestFit="1" customWidth="1"/>
    <col min="8189" max="8189" width="26.875" style="103" bestFit="1" customWidth="1"/>
    <col min="8190" max="8190" width="0" style="103" hidden="1" customWidth="1"/>
    <col min="8191" max="8191" width="10.75" style="103" bestFit="1" customWidth="1"/>
    <col min="8192" max="8192" width="13.375" style="103" customWidth="1"/>
    <col min="8193" max="8193" width="15.375" style="103" bestFit="1" customWidth="1"/>
    <col min="8194" max="8194" width="16.875" style="103" bestFit="1" customWidth="1"/>
    <col min="8195" max="8195" width="15.375" style="103" bestFit="1" customWidth="1"/>
    <col min="8196" max="8196" width="15.375" style="103" customWidth="1"/>
    <col min="8197" max="8197" width="11.625" style="103" bestFit="1" customWidth="1"/>
    <col min="8198" max="8433" width="9" style="103"/>
    <col min="8434" max="8434" width="9.125" style="103" customWidth="1"/>
    <col min="8435" max="8435" width="13.75" style="103" bestFit="1" customWidth="1"/>
    <col min="8436" max="8436" width="7.5" style="103" bestFit="1" customWidth="1"/>
    <col min="8437" max="8437" width="23.875" style="103" customWidth="1"/>
    <col min="8438" max="8438" width="9.625" style="103" customWidth="1"/>
    <col min="8439" max="8439" width="11.625" style="103" customWidth="1"/>
    <col min="8440" max="8441" width="15.125" style="103" customWidth="1"/>
    <col min="8442" max="8442" width="19" style="103" bestFit="1" customWidth="1"/>
    <col min="8443" max="8443" width="12" style="103" customWidth="1"/>
    <col min="8444" max="8444" width="10.125" style="103" bestFit="1" customWidth="1"/>
    <col min="8445" max="8445" width="26.875" style="103" bestFit="1" customWidth="1"/>
    <col min="8446" max="8446" width="0" style="103" hidden="1" customWidth="1"/>
    <col min="8447" max="8447" width="10.75" style="103" bestFit="1" customWidth="1"/>
    <col min="8448" max="8448" width="13.375" style="103" customWidth="1"/>
    <col min="8449" max="8449" width="15.375" style="103" bestFit="1" customWidth="1"/>
    <col min="8450" max="8450" width="16.875" style="103" bestFit="1" customWidth="1"/>
    <col min="8451" max="8451" width="15.375" style="103" bestFit="1" customWidth="1"/>
    <col min="8452" max="8452" width="15.375" style="103" customWidth="1"/>
    <col min="8453" max="8453" width="11.625" style="103" bestFit="1" customWidth="1"/>
    <col min="8454" max="8689" width="9" style="103"/>
    <col min="8690" max="8690" width="9.125" style="103" customWidth="1"/>
    <col min="8691" max="8691" width="13.75" style="103" bestFit="1" customWidth="1"/>
    <col min="8692" max="8692" width="7.5" style="103" bestFit="1" customWidth="1"/>
    <col min="8693" max="8693" width="23.875" style="103" customWidth="1"/>
    <col min="8694" max="8694" width="9.625" style="103" customWidth="1"/>
    <col min="8695" max="8695" width="11.625" style="103" customWidth="1"/>
    <col min="8696" max="8697" width="15.125" style="103" customWidth="1"/>
    <col min="8698" max="8698" width="19" style="103" bestFit="1" customWidth="1"/>
    <col min="8699" max="8699" width="12" style="103" customWidth="1"/>
    <col min="8700" max="8700" width="10.125" style="103" bestFit="1" customWidth="1"/>
    <col min="8701" max="8701" width="26.875" style="103" bestFit="1" customWidth="1"/>
    <col min="8702" max="8702" width="0" style="103" hidden="1" customWidth="1"/>
    <col min="8703" max="8703" width="10.75" style="103" bestFit="1" customWidth="1"/>
    <col min="8704" max="8704" width="13.375" style="103" customWidth="1"/>
    <col min="8705" max="8705" width="15.375" style="103" bestFit="1" customWidth="1"/>
    <col min="8706" max="8706" width="16.875" style="103" bestFit="1" customWidth="1"/>
    <col min="8707" max="8707" width="15.375" style="103" bestFit="1" customWidth="1"/>
    <col min="8708" max="8708" width="15.375" style="103" customWidth="1"/>
    <col min="8709" max="8709" width="11.625" style="103" bestFit="1" customWidth="1"/>
    <col min="8710" max="8945" width="9" style="103"/>
    <col min="8946" max="8946" width="9.125" style="103" customWidth="1"/>
    <col min="8947" max="8947" width="13.75" style="103" bestFit="1" customWidth="1"/>
    <col min="8948" max="8948" width="7.5" style="103" bestFit="1" customWidth="1"/>
    <col min="8949" max="8949" width="23.875" style="103" customWidth="1"/>
    <col min="8950" max="8950" width="9.625" style="103" customWidth="1"/>
    <col min="8951" max="8951" width="11.625" style="103" customWidth="1"/>
    <col min="8952" max="8953" width="15.125" style="103" customWidth="1"/>
    <col min="8954" max="8954" width="19" style="103" bestFit="1" customWidth="1"/>
    <col min="8955" max="8955" width="12" style="103" customWidth="1"/>
    <col min="8956" max="8956" width="10.125" style="103" bestFit="1" customWidth="1"/>
    <col min="8957" max="8957" width="26.875" style="103" bestFit="1" customWidth="1"/>
    <col min="8958" max="8958" width="0" style="103" hidden="1" customWidth="1"/>
    <col min="8959" max="8959" width="10.75" style="103" bestFit="1" customWidth="1"/>
    <col min="8960" max="8960" width="13.375" style="103" customWidth="1"/>
    <col min="8961" max="8961" width="15.375" style="103" bestFit="1" customWidth="1"/>
    <col min="8962" max="8962" width="16.875" style="103" bestFit="1" customWidth="1"/>
    <col min="8963" max="8963" width="15.375" style="103" bestFit="1" customWidth="1"/>
    <col min="8964" max="8964" width="15.375" style="103" customWidth="1"/>
    <col min="8965" max="8965" width="11.625" style="103" bestFit="1" customWidth="1"/>
    <col min="8966" max="9201" width="9" style="103"/>
    <col min="9202" max="9202" width="9.125" style="103" customWidth="1"/>
    <col min="9203" max="9203" width="13.75" style="103" bestFit="1" customWidth="1"/>
    <col min="9204" max="9204" width="7.5" style="103" bestFit="1" customWidth="1"/>
    <col min="9205" max="9205" width="23.875" style="103" customWidth="1"/>
    <col min="9206" max="9206" width="9.625" style="103" customWidth="1"/>
    <col min="9207" max="9207" width="11.625" style="103" customWidth="1"/>
    <col min="9208" max="9209" width="15.125" style="103" customWidth="1"/>
    <col min="9210" max="9210" width="19" style="103" bestFit="1" customWidth="1"/>
    <col min="9211" max="9211" width="12" style="103" customWidth="1"/>
    <col min="9212" max="9212" width="10.125" style="103" bestFit="1" customWidth="1"/>
    <col min="9213" max="9213" width="26.875" style="103" bestFit="1" customWidth="1"/>
    <col min="9214" max="9214" width="0" style="103" hidden="1" customWidth="1"/>
    <col min="9215" max="9215" width="10.75" style="103" bestFit="1" customWidth="1"/>
    <col min="9216" max="9216" width="13.375" style="103" customWidth="1"/>
    <col min="9217" max="9217" width="15.375" style="103" bestFit="1" customWidth="1"/>
    <col min="9218" max="9218" width="16.875" style="103" bestFit="1" customWidth="1"/>
    <col min="9219" max="9219" width="15.375" style="103" bestFit="1" customWidth="1"/>
    <col min="9220" max="9220" width="15.375" style="103" customWidth="1"/>
    <col min="9221" max="9221" width="11.625" style="103" bestFit="1" customWidth="1"/>
    <col min="9222" max="9457" width="9" style="103"/>
    <col min="9458" max="9458" width="9.125" style="103" customWidth="1"/>
    <col min="9459" max="9459" width="13.75" style="103" bestFit="1" customWidth="1"/>
    <col min="9460" max="9460" width="7.5" style="103" bestFit="1" customWidth="1"/>
    <col min="9461" max="9461" width="23.875" style="103" customWidth="1"/>
    <col min="9462" max="9462" width="9.625" style="103" customWidth="1"/>
    <col min="9463" max="9463" width="11.625" style="103" customWidth="1"/>
    <col min="9464" max="9465" width="15.125" style="103" customWidth="1"/>
    <col min="9466" max="9466" width="19" style="103" bestFit="1" customWidth="1"/>
    <col min="9467" max="9467" width="12" style="103" customWidth="1"/>
    <col min="9468" max="9468" width="10.125" style="103" bestFit="1" customWidth="1"/>
    <col min="9469" max="9469" width="26.875" style="103" bestFit="1" customWidth="1"/>
    <col min="9470" max="9470" width="0" style="103" hidden="1" customWidth="1"/>
    <col min="9471" max="9471" width="10.75" style="103" bestFit="1" customWidth="1"/>
    <col min="9472" max="9472" width="13.375" style="103" customWidth="1"/>
    <col min="9473" max="9473" width="15.375" style="103" bestFit="1" customWidth="1"/>
    <col min="9474" max="9474" width="16.875" style="103" bestFit="1" customWidth="1"/>
    <col min="9475" max="9475" width="15.375" style="103" bestFit="1" customWidth="1"/>
    <col min="9476" max="9476" width="15.375" style="103" customWidth="1"/>
    <col min="9477" max="9477" width="11.625" style="103" bestFit="1" customWidth="1"/>
    <col min="9478" max="9713" width="9" style="103"/>
    <col min="9714" max="9714" width="9.125" style="103" customWidth="1"/>
    <col min="9715" max="9715" width="13.75" style="103" bestFit="1" customWidth="1"/>
    <col min="9716" max="9716" width="7.5" style="103" bestFit="1" customWidth="1"/>
    <col min="9717" max="9717" width="23.875" style="103" customWidth="1"/>
    <col min="9718" max="9718" width="9.625" style="103" customWidth="1"/>
    <col min="9719" max="9719" width="11.625" style="103" customWidth="1"/>
    <col min="9720" max="9721" width="15.125" style="103" customWidth="1"/>
    <col min="9722" max="9722" width="19" style="103" bestFit="1" customWidth="1"/>
    <col min="9723" max="9723" width="12" style="103" customWidth="1"/>
    <col min="9724" max="9724" width="10.125" style="103" bestFit="1" customWidth="1"/>
    <col min="9725" max="9725" width="26.875" style="103" bestFit="1" customWidth="1"/>
    <col min="9726" max="9726" width="0" style="103" hidden="1" customWidth="1"/>
    <col min="9727" max="9727" width="10.75" style="103" bestFit="1" customWidth="1"/>
    <col min="9728" max="9728" width="13.375" style="103" customWidth="1"/>
    <col min="9729" max="9729" width="15.375" style="103" bestFit="1" customWidth="1"/>
    <col min="9730" max="9730" width="16.875" style="103" bestFit="1" customWidth="1"/>
    <col min="9731" max="9731" width="15.375" style="103" bestFit="1" customWidth="1"/>
    <col min="9732" max="9732" width="15.375" style="103" customWidth="1"/>
    <col min="9733" max="9733" width="11.625" style="103" bestFit="1" customWidth="1"/>
    <col min="9734" max="9969" width="9" style="103"/>
    <col min="9970" max="9970" width="9.125" style="103" customWidth="1"/>
    <col min="9971" max="9971" width="13.75" style="103" bestFit="1" customWidth="1"/>
    <col min="9972" max="9972" width="7.5" style="103" bestFit="1" customWidth="1"/>
    <col min="9973" max="9973" width="23.875" style="103" customWidth="1"/>
    <col min="9974" max="9974" width="9.625" style="103" customWidth="1"/>
    <col min="9975" max="9975" width="11.625" style="103" customWidth="1"/>
    <col min="9976" max="9977" width="15.125" style="103" customWidth="1"/>
    <col min="9978" max="9978" width="19" style="103" bestFit="1" customWidth="1"/>
    <col min="9979" max="9979" width="12" style="103" customWidth="1"/>
    <col min="9980" max="9980" width="10.125" style="103" bestFit="1" customWidth="1"/>
    <col min="9981" max="9981" width="26.875" style="103" bestFit="1" customWidth="1"/>
    <col min="9982" max="9982" width="0" style="103" hidden="1" customWidth="1"/>
    <col min="9983" max="9983" width="10.75" style="103" bestFit="1" customWidth="1"/>
    <col min="9984" max="9984" width="13.375" style="103" customWidth="1"/>
    <col min="9985" max="9985" width="15.375" style="103" bestFit="1" customWidth="1"/>
    <col min="9986" max="9986" width="16.875" style="103" bestFit="1" customWidth="1"/>
    <col min="9987" max="9987" width="15.375" style="103" bestFit="1" customWidth="1"/>
    <col min="9988" max="9988" width="15.375" style="103" customWidth="1"/>
    <col min="9989" max="9989" width="11.625" style="103" bestFit="1" customWidth="1"/>
    <col min="9990" max="10225" width="9" style="103"/>
    <col min="10226" max="10226" width="9.125" style="103" customWidth="1"/>
    <col min="10227" max="10227" width="13.75" style="103" bestFit="1" customWidth="1"/>
    <col min="10228" max="10228" width="7.5" style="103" bestFit="1" customWidth="1"/>
    <col min="10229" max="10229" width="23.875" style="103" customWidth="1"/>
    <col min="10230" max="10230" width="9.625" style="103" customWidth="1"/>
    <col min="10231" max="10231" width="11.625" style="103" customWidth="1"/>
    <col min="10232" max="10233" width="15.125" style="103" customWidth="1"/>
    <col min="10234" max="10234" width="19" style="103" bestFit="1" customWidth="1"/>
    <col min="10235" max="10235" width="12" style="103" customWidth="1"/>
    <col min="10236" max="10236" width="10.125" style="103" bestFit="1" customWidth="1"/>
    <col min="10237" max="10237" width="26.875" style="103" bestFit="1" customWidth="1"/>
    <col min="10238" max="10238" width="0" style="103" hidden="1" customWidth="1"/>
    <col min="10239" max="10239" width="10.75" style="103" bestFit="1" customWidth="1"/>
    <col min="10240" max="10240" width="13.375" style="103" customWidth="1"/>
    <col min="10241" max="10241" width="15.375" style="103" bestFit="1" customWidth="1"/>
    <col min="10242" max="10242" width="16.875" style="103" bestFit="1" customWidth="1"/>
    <col min="10243" max="10243" width="15.375" style="103" bestFit="1" customWidth="1"/>
    <col min="10244" max="10244" width="15.375" style="103" customWidth="1"/>
    <col min="10245" max="10245" width="11.625" style="103" bestFit="1" customWidth="1"/>
    <col min="10246" max="10481" width="9" style="103"/>
    <col min="10482" max="10482" width="9.125" style="103" customWidth="1"/>
    <col min="10483" max="10483" width="13.75" style="103" bestFit="1" customWidth="1"/>
    <col min="10484" max="10484" width="7.5" style="103" bestFit="1" customWidth="1"/>
    <col min="10485" max="10485" width="23.875" style="103" customWidth="1"/>
    <col min="10486" max="10486" width="9.625" style="103" customWidth="1"/>
    <col min="10487" max="10487" width="11.625" style="103" customWidth="1"/>
    <col min="10488" max="10489" width="15.125" style="103" customWidth="1"/>
    <col min="10490" max="10490" width="19" style="103" bestFit="1" customWidth="1"/>
    <col min="10491" max="10491" width="12" style="103" customWidth="1"/>
    <col min="10492" max="10492" width="10.125" style="103" bestFit="1" customWidth="1"/>
    <col min="10493" max="10493" width="26.875" style="103" bestFit="1" customWidth="1"/>
    <col min="10494" max="10494" width="0" style="103" hidden="1" customWidth="1"/>
    <col min="10495" max="10495" width="10.75" style="103" bestFit="1" customWidth="1"/>
    <col min="10496" max="10496" width="13.375" style="103" customWidth="1"/>
    <col min="10497" max="10497" width="15.375" style="103" bestFit="1" customWidth="1"/>
    <col min="10498" max="10498" width="16.875" style="103" bestFit="1" customWidth="1"/>
    <col min="10499" max="10499" width="15.375" style="103" bestFit="1" customWidth="1"/>
    <col min="10500" max="10500" width="15.375" style="103" customWidth="1"/>
    <col min="10501" max="10501" width="11.625" style="103" bestFit="1" customWidth="1"/>
    <col min="10502" max="10737" width="9" style="103"/>
    <col min="10738" max="10738" width="9.125" style="103" customWidth="1"/>
    <col min="10739" max="10739" width="13.75" style="103" bestFit="1" customWidth="1"/>
    <col min="10740" max="10740" width="7.5" style="103" bestFit="1" customWidth="1"/>
    <col min="10741" max="10741" width="23.875" style="103" customWidth="1"/>
    <col min="10742" max="10742" width="9.625" style="103" customWidth="1"/>
    <col min="10743" max="10743" width="11.625" style="103" customWidth="1"/>
    <col min="10744" max="10745" width="15.125" style="103" customWidth="1"/>
    <col min="10746" max="10746" width="19" style="103" bestFit="1" customWidth="1"/>
    <col min="10747" max="10747" width="12" style="103" customWidth="1"/>
    <col min="10748" max="10748" width="10.125" style="103" bestFit="1" customWidth="1"/>
    <col min="10749" max="10749" width="26.875" style="103" bestFit="1" customWidth="1"/>
    <col min="10750" max="10750" width="0" style="103" hidden="1" customWidth="1"/>
    <col min="10751" max="10751" width="10.75" style="103" bestFit="1" customWidth="1"/>
    <col min="10752" max="10752" width="13.375" style="103" customWidth="1"/>
    <col min="10753" max="10753" width="15.375" style="103" bestFit="1" customWidth="1"/>
    <col min="10754" max="10754" width="16.875" style="103" bestFit="1" customWidth="1"/>
    <col min="10755" max="10755" width="15.375" style="103" bestFit="1" customWidth="1"/>
    <col min="10756" max="10756" width="15.375" style="103" customWidth="1"/>
    <col min="10757" max="10757" width="11.625" style="103" bestFit="1" customWidth="1"/>
    <col min="10758" max="10993" width="9" style="103"/>
    <col min="10994" max="10994" width="9.125" style="103" customWidth="1"/>
    <col min="10995" max="10995" width="13.75" style="103" bestFit="1" customWidth="1"/>
    <col min="10996" max="10996" width="7.5" style="103" bestFit="1" customWidth="1"/>
    <col min="10997" max="10997" width="23.875" style="103" customWidth="1"/>
    <col min="10998" max="10998" width="9.625" style="103" customWidth="1"/>
    <col min="10999" max="10999" width="11.625" style="103" customWidth="1"/>
    <col min="11000" max="11001" width="15.125" style="103" customWidth="1"/>
    <col min="11002" max="11002" width="19" style="103" bestFit="1" customWidth="1"/>
    <col min="11003" max="11003" width="12" style="103" customWidth="1"/>
    <col min="11004" max="11004" width="10.125" style="103" bestFit="1" customWidth="1"/>
    <col min="11005" max="11005" width="26.875" style="103" bestFit="1" customWidth="1"/>
    <col min="11006" max="11006" width="0" style="103" hidden="1" customWidth="1"/>
    <col min="11007" max="11007" width="10.75" style="103" bestFit="1" customWidth="1"/>
    <col min="11008" max="11008" width="13.375" style="103" customWidth="1"/>
    <col min="11009" max="11009" width="15.375" style="103" bestFit="1" customWidth="1"/>
    <col min="11010" max="11010" width="16.875" style="103" bestFit="1" customWidth="1"/>
    <col min="11011" max="11011" width="15.375" style="103" bestFit="1" customWidth="1"/>
    <col min="11012" max="11012" width="15.375" style="103" customWidth="1"/>
    <col min="11013" max="11013" width="11.625" style="103" bestFit="1" customWidth="1"/>
    <col min="11014" max="11249" width="9" style="103"/>
    <col min="11250" max="11250" width="9.125" style="103" customWidth="1"/>
    <col min="11251" max="11251" width="13.75" style="103" bestFit="1" customWidth="1"/>
    <col min="11252" max="11252" width="7.5" style="103" bestFit="1" customWidth="1"/>
    <col min="11253" max="11253" width="23.875" style="103" customWidth="1"/>
    <col min="11254" max="11254" width="9.625" style="103" customWidth="1"/>
    <col min="11255" max="11255" width="11.625" style="103" customWidth="1"/>
    <col min="11256" max="11257" width="15.125" style="103" customWidth="1"/>
    <col min="11258" max="11258" width="19" style="103" bestFit="1" customWidth="1"/>
    <col min="11259" max="11259" width="12" style="103" customWidth="1"/>
    <col min="11260" max="11260" width="10.125" style="103" bestFit="1" customWidth="1"/>
    <col min="11261" max="11261" width="26.875" style="103" bestFit="1" customWidth="1"/>
    <col min="11262" max="11262" width="0" style="103" hidden="1" customWidth="1"/>
    <col min="11263" max="11263" width="10.75" style="103" bestFit="1" customWidth="1"/>
    <col min="11264" max="11264" width="13.375" style="103" customWidth="1"/>
    <col min="11265" max="11265" width="15.375" style="103" bestFit="1" customWidth="1"/>
    <col min="11266" max="11266" width="16.875" style="103" bestFit="1" customWidth="1"/>
    <col min="11267" max="11267" width="15.375" style="103" bestFit="1" customWidth="1"/>
    <col min="11268" max="11268" width="15.375" style="103" customWidth="1"/>
    <col min="11269" max="11269" width="11.625" style="103" bestFit="1" customWidth="1"/>
    <col min="11270" max="11505" width="9" style="103"/>
    <col min="11506" max="11506" width="9.125" style="103" customWidth="1"/>
    <col min="11507" max="11507" width="13.75" style="103" bestFit="1" customWidth="1"/>
    <col min="11508" max="11508" width="7.5" style="103" bestFit="1" customWidth="1"/>
    <col min="11509" max="11509" width="23.875" style="103" customWidth="1"/>
    <col min="11510" max="11510" width="9.625" style="103" customWidth="1"/>
    <col min="11511" max="11511" width="11.625" style="103" customWidth="1"/>
    <col min="11512" max="11513" width="15.125" style="103" customWidth="1"/>
    <col min="11514" max="11514" width="19" style="103" bestFit="1" customWidth="1"/>
    <col min="11515" max="11515" width="12" style="103" customWidth="1"/>
    <col min="11516" max="11516" width="10.125" style="103" bestFit="1" customWidth="1"/>
    <col min="11517" max="11517" width="26.875" style="103" bestFit="1" customWidth="1"/>
    <col min="11518" max="11518" width="0" style="103" hidden="1" customWidth="1"/>
    <col min="11519" max="11519" width="10.75" style="103" bestFit="1" customWidth="1"/>
    <col min="11520" max="11520" width="13.375" style="103" customWidth="1"/>
    <col min="11521" max="11521" width="15.375" style="103" bestFit="1" customWidth="1"/>
    <col min="11522" max="11522" width="16.875" style="103" bestFit="1" customWidth="1"/>
    <col min="11523" max="11523" width="15.375" style="103" bestFit="1" customWidth="1"/>
    <col min="11524" max="11524" width="15.375" style="103" customWidth="1"/>
    <col min="11525" max="11525" width="11.625" style="103" bestFit="1" customWidth="1"/>
    <col min="11526" max="11761" width="9" style="103"/>
    <col min="11762" max="11762" width="9.125" style="103" customWidth="1"/>
    <col min="11763" max="11763" width="13.75" style="103" bestFit="1" customWidth="1"/>
    <col min="11764" max="11764" width="7.5" style="103" bestFit="1" customWidth="1"/>
    <col min="11765" max="11765" width="23.875" style="103" customWidth="1"/>
    <col min="11766" max="11766" width="9.625" style="103" customWidth="1"/>
    <col min="11767" max="11767" width="11.625" style="103" customWidth="1"/>
    <col min="11768" max="11769" width="15.125" style="103" customWidth="1"/>
    <col min="11770" max="11770" width="19" style="103" bestFit="1" customWidth="1"/>
    <col min="11771" max="11771" width="12" style="103" customWidth="1"/>
    <col min="11772" max="11772" width="10.125" style="103" bestFit="1" customWidth="1"/>
    <col min="11773" max="11773" width="26.875" style="103" bestFit="1" customWidth="1"/>
    <col min="11774" max="11774" width="0" style="103" hidden="1" customWidth="1"/>
    <col min="11775" max="11775" width="10.75" style="103" bestFit="1" customWidth="1"/>
    <col min="11776" max="11776" width="13.375" style="103" customWidth="1"/>
    <col min="11777" max="11777" width="15.375" style="103" bestFit="1" customWidth="1"/>
    <col min="11778" max="11778" width="16.875" style="103" bestFit="1" customWidth="1"/>
    <col min="11779" max="11779" width="15.375" style="103" bestFit="1" customWidth="1"/>
    <col min="11780" max="11780" width="15.375" style="103" customWidth="1"/>
    <col min="11781" max="11781" width="11.625" style="103" bestFit="1" customWidth="1"/>
    <col min="11782" max="12017" width="9" style="103"/>
    <col min="12018" max="12018" width="9.125" style="103" customWidth="1"/>
    <col min="12019" max="12019" width="13.75" style="103" bestFit="1" customWidth="1"/>
    <col min="12020" max="12020" width="7.5" style="103" bestFit="1" customWidth="1"/>
    <col min="12021" max="12021" width="23.875" style="103" customWidth="1"/>
    <col min="12022" max="12022" width="9.625" style="103" customWidth="1"/>
    <col min="12023" max="12023" width="11.625" style="103" customWidth="1"/>
    <col min="12024" max="12025" width="15.125" style="103" customWidth="1"/>
    <col min="12026" max="12026" width="19" style="103" bestFit="1" customWidth="1"/>
    <col min="12027" max="12027" width="12" style="103" customWidth="1"/>
    <col min="12028" max="12028" width="10.125" style="103" bestFit="1" customWidth="1"/>
    <col min="12029" max="12029" width="26.875" style="103" bestFit="1" customWidth="1"/>
    <col min="12030" max="12030" width="0" style="103" hidden="1" customWidth="1"/>
    <col min="12031" max="12031" width="10.75" style="103" bestFit="1" customWidth="1"/>
    <col min="12032" max="12032" width="13.375" style="103" customWidth="1"/>
    <col min="12033" max="12033" width="15.375" style="103" bestFit="1" customWidth="1"/>
    <col min="12034" max="12034" width="16.875" style="103" bestFit="1" customWidth="1"/>
    <col min="12035" max="12035" width="15.375" style="103" bestFit="1" customWidth="1"/>
    <col min="12036" max="12036" width="15.375" style="103" customWidth="1"/>
    <col min="12037" max="12037" width="11.625" style="103" bestFit="1" customWidth="1"/>
    <col min="12038" max="12273" width="9" style="103"/>
    <col min="12274" max="12274" width="9.125" style="103" customWidth="1"/>
    <col min="12275" max="12275" width="13.75" style="103" bestFit="1" customWidth="1"/>
    <col min="12276" max="12276" width="7.5" style="103" bestFit="1" customWidth="1"/>
    <col min="12277" max="12277" width="23.875" style="103" customWidth="1"/>
    <col min="12278" max="12278" width="9.625" style="103" customWidth="1"/>
    <col min="12279" max="12279" width="11.625" style="103" customWidth="1"/>
    <col min="12280" max="12281" width="15.125" style="103" customWidth="1"/>
    <col min="12282" max="12282" width="19" style="103" bestFit="1" customWidth="1"/>
    <col min="12283" max="12283" width="12" style="103" customWidth="1"/>
    <col min="12284" max="12284" width="10.125" style="103" bestFit="1" customWidth="1"/>
    <col min="12285" max="12285" width="26.875" style="103" bestFit="1" customWidth="1"/>
    <col min="12286" max="12286" width="0" style="103" hidden="1" customWidth="1"/>
    <col min="12287" max="12287" width="10.75" style="103" bestFit="1" customWidth="1"/>
    <col min="12288" max="12288" width="13.375" style="103" customWidth="1"/>
    <col min="12289" max="12289" width="15.375" style="103" bestFit="1" customWidth="1"/>
    <col min="12290" max="12290" width="16.875" style="103" bestFit="1" customWidth="1"/>
    <col min="12291" max="12291" width="15.375" style="103" bestFit="1" customWidth="1"/>
    <col min="12292" max="12292" width="15.375" style="103" customWidth="1"/>
    <col min="12293" max="12293" width="11.625" style="103" bestFit="1" customWidth="1"/>
    <col min="12294" max="12529" width="9" style="103"/>
    <col min="12530" max="12530" width="9.125" style="103" customWidth="1"/>
    <col min="12531" max="12531" width="13.75" style="103" bestFit="1" customWidth="1"/>
    <col min="12532" max="12532" width="7.5" style="103" bestFit="1" customWidth="1"/>
    <col min="12533" max="12533" width="23.875" style="103" customWidth="1"/>
    <col min="12534" max="12534" width="9.625" style="103" customWidth="1"/>
    <col min="12535" max="12535" width="11.625" style="103" customWidth="1"/>
    <col min="12536" max="12537" width="15.125" style="103" customWidth="1"/>
    <col min="12538" max="12538" width="19" style="103" bestFit="1" customWidth="1"/>
    <col min="12539" max="12539" width="12" style="103" customWidth="1"/>
    <col min="12540" max="12540" width="10.125" style="103" bestFit="1" customWidth="1"/>
    <col min="12541" max="12541" width="26.875" style="103" bestFit="1" customWidth="1"/>
    <col min="12542" max="12542" width="0" style="103" hidden="1" customWidth="1"/>
    <col min="12543" max="12543" width="10.75" style="103" bestFit="1" customWidth="1"/>
    <col min="12544" max="12544" width="13.375" style="103" customWidth="1"/>
    <col min="12545" max="12545" width="15.375" style="103" bestFit="1" customWidth="1"/>
    <col min="12546" max="12546" width="16.875" style="103" bestFit="1" customWidth="1"/>
    <col min="12547" max="12547" width="15.375" style="103" bestFit="1" customWidth="1"/>
    <col min="12548" max="12548" width="15.375" style="103" customWidth="1"/>
    <col min="12549" max="12549" width="11.625" style="103" bestFit="1" customWidth="1"/>
    <col min="12550" max="12785" width="9" style="103"/>
    <col min="12786" max="12786" width="9.125" style="103" customWidth="1"/>
    <col min="12787" max="12787" width="13.75" style="103" bestFit="1" customWidth="1"/>
    <col min="12788" max="12788" width="7.5" style="103" bestFit="1" customWidth="1"/>
    <col min="12789" max="12789" width="23.875" style="103" customWidth="1"/>
    <col min="12790" max="12790" width="9.625" style="103" customWidth="1"/>
    <col min="12791" max="12791" width="11.625" style="103" customWidth="1"/>
    <col min="12792" max="12793" width="15.125" style="103" customWidth="1"/>
    <col min="12794" max="12794" width="19" style="103" bestFit="1" customWidth="1"/>
    <col min="12795" max="12795" width="12" style="103" customWidth="1"/>
    <col min="12796" max="12796" width="10.125" style="103" bestFit="1" customWidth="1"/>
    <col min="12797" max="12797" width="26.875" style="103" bestFit="1" customWidth="1"/>
    <col min="12798" max="12798" width="0" style="103" hidden="1" customWidth="1"/>
    <col min="12799" max="12799" width="10.75" style="103" bestFit="1" customWidth="1"/>
    <col min="12800" max="12800" width="13.375" style="103" customWidth="1"/>
    <col min="12801" max="12801" width="15.375" style="103" bestFit="1" customWidth="1"/>
    <col min="12802" max="12802" width="16.875" style="103" bestFit="1" customWidth="1"/>
    <col min="12803" max="12803" width="15.375" style="103" bestFit="1" customWidth="1"/>
    <col min="12804" max="12804" width="15.375" style="103" customWidth="1"/>
    <col min="12805" max="12805" width="11.625" style="103" bestFit="1" customWidth="1"/>
    <col min="12806" max="13041" width="9" style="103"/>
    <col min="13042" max="13042" width="9.125" style="103" customWidth="1"/>
    <col min="13043" max="13043" width="13.75" style="103" bestFit="1" customWidth="1"/>
    <col min="13044" max="13044" width="7.5" style="103" bestFit="1" customWidth="1"/>
    <col min="13045" max="13045" width="23.875" style="103" customWidth="1"/>
    <col min="13046" max="13046" width="9.625" style="103" customWidth="1"/>
    <col min="13047" max="13047" width="11.625" style="103" customWidth="1"/>
    <col min="13048" max="13049" width="15.125" style="103" customWidth="1"/>
    <col min="13050" max="13050" width="19" style="103" bestFit="1" customWidth="1"/>
    <col min="13051" max="13051" width="12" style="103" customWidth="1"/>
    <col min="13052" max="13052" width="10.125" style="103" bestFit="1" customWidth="1"/>
    <col min="13053" max="13053" width="26.875" style="103" bestFit="1" customWidth="1"/>
    <col min="13054" max="13054" width="0" style="103" hidden="1" customWidth="1"/>
    <col min="13055" max="13055" width="10.75" style="103" bestFit="1" customWidth="1"/>
    <col min="13056" max="13056" width="13.375" style="103" customWidth="1"/>
    <col min="13057" max="13057" width="15.375" style="103" bestFit="1" customWidth="1"/>
    <col min="13058" max="13058" width="16.875" style="103" bestFit="1" customWidth="1"/>
    <col min="13059" max="13059" width="15.375" style="103" bestFit="1" customWidth="1"/>
    <col min="13060" max="13060" width="15.375" style="103" customWidth="1"/>
    <col min="13061" max="13061" width="11.625" style="103" bestFit="1" customWidth="1"/>
    <col min="13062" max="13297" width="9" style="103"/>
    <col min="13298" max="13298" width="9.125" style="103" customWidth="1"/>
    <col min="13299" max="13299" width="13.75" style="103" bestFit="1" customWidth="1"/>
    <col min="13300" max="13300" width="7.5" style="103" bestFit="1" customWidth="1"/>
    <col min="13301" max="13301" width="23.875" style="103" customWidth="1"/>
    <col min="13302" max="13302" width="9.625" style="103" customWidth="1"/>
    <col min="13303" max="13303" width="11.625" style="103" customWidth="1"/>
    <col min="13304" max="13305" width="15.125" style="103" customWidth="1"/>
    <col min="13306" max="13306" width="19" style="103" bestFit="1" customWidth="1"/>
    <col min="13307" max="13307" width="12" style="103" customWidth="1"/>
    <col min="13308" max="13308" width="10.125" style="103" bestFit="1" customWidth="1"/>
    <col min="13309" max="13309" width="26.875" style="103" bestFit="1" customWidth="1"/>
    <col min="13310" max="13310" width="0" style="103" hidden="1" customWidth="1"/>
    <col min="13311" max="13311" width="10.75" style="103" bestFit="1" customWidth="1"/>
    <col min="13312" max="13312" width="13.375" style="103" customWidth="1"/>
    <col min="13313" max="13313" width="15.375" style="103" bestFit="1" customWidth="1"/>
    <col min="13314" max="13314" width="16.875" style="103" bestFit="1" customWidth="1"/>
    <col min="13315" max="13315" width="15.375" style="103" bestFit="1" customWidth="1"/>
    <col min="13316" max="13316" width="15.375" style="103" customWidth="1"/>
    <col min="13317" max="13317" width="11.625" style="103" bestFit="1" customWidth="1"/>
    <col min="13318" max="13553" width="9" style="103"/>
    <col min="13554" max="13554" width="9.125" style="103" customWidth="1"/>
    <col min="13555" max="13555" width="13.75" style="103" bestFit="1" customWidth="1"/>
    <col min="13556" max="13556" width="7.5" style="103" bestFit="1" customWidth="1"/>
    <col min="13557" max="13557" width="23.875" style="103" customWidth="1"/>
    <col min="13558" max="13558" width="9.625" style="103" customWidth="1"/>
    <col min="13559" max="13559" width="11.625" style="103" customWidth="1"/>
    <col min="13560" max="13561" width="15.125" style="103" customWidth="1"/>
    <col min="13562" max="13562" width="19" style="103" bestFit="1" customWidth="1"/>
    <col min="13563" max="13563" width="12" style="103" customWidth="1"/>
    <col min="13564" max="13564" width="10.125" style="103" bestFit="1" customWidth="1"/>
    <col min="13565" max="13565" width="26.875" style="103" bestFit="1" customWidth="1"/>
    <col min="13566" max="13566" width="0" style="103" hidden="1" customWidth="1"/>
    <col min="13567" max="13567" width="10.75" style="103" bestFit="1" customWidth="1"/>
    <col min="13568" max="13568" width="13.375" style="103" customWidth="1"/>
    <col min="13569" max="13569" width="15.375" style="103" bestFit="1" customWidth="1"/>
    <col min="13570" max="13570" width="16.875" style="103" bestFit="1" customWidth="1"/>
    <col min="13571" max="13571" width="15.375" style="103" bestFit="1" customWidth="1"/>
    <col min="13572" max="13572" width="15.375" style="103" customWidth="1"/>
    <col min="13573" max="13573" width="11.625" style="103" bestFit="1" customWidth="1"/>
    <col min="13574" max="13809" width="9" style="103"/>
    <col min="13810" max="13810" width="9.125" style="103" customWidth="1"/>
    <col min="13811" max="13811" width="13.75" style="103" bestFit="1" customWidth="1"/>
    <col min="13812" max="13812" width="7.5" style="103" bestFit="1" customWidth="1"/>
    <col min="13813" max="13813" width="23.875" style="103" customWidth="1"/>
    <col min="13814" max="13814" width="9.625" style="103" customWidth="1"/>
    <col min="13815" max="13815" width="11.625" style="103" customWidth="1"/>
    <col min="13816" max="13817" width="15.125" style="103" customWidth="1"/>
    <col min="13818" max="13818" width="19" style="103" bestFit="1" customWidth="1"/>
    <col min="13819" max="13819" width="12" style="103" customWidth="1"/>
    <col min="13820" max="13820" width="10.125" style="103" bestFit="1" customWidth="1"/>
    <col min="13821" max="13821" width="26.875" style="103" bestFit="1" customWidth="1"/>
    <col min="13822" max="13822" width="0" style="103" hidden="1" customWidth="1"/>
    <col min="13823" max="13823" width="10.75" style="103" bestFit="1" customWidth="1"/>
    <col min="13824" max="13824" width="13.375" style="103" customWidth="1"/>
    <col min="13825" max="13825" width="15.375" style="103" bestFit="1" customWidth="1"/>
    <col min="13826" max="13826" width="16.875" style="103" bestFit="1" customWidth="1"/>
    <col min="13827" max="13827" width="15.375" style="103" bestFit="1" customWidth="1"/>
    <col min="13828" max="13828" width="15.375" style="103" customWidth="1"/>
    <col min="13829" max="13829" width="11.625" style="103" bestFit="1" customWidth="1"/>
    <col min="13830" max="14065" width="9" style="103"/>
    <col min="14066" max="14066" width="9.125" style="103" customWidth="1"/>
    <col min="14067" max="14067" width="13.75" style="103" bestFit="1" customWidth="1"/>
    <col min="14068" max="14068" width="7.5" style="103" bestFit="1" customWidth="1"/>
    <col min="14069" max="14069" width="23.875" style="103" customWidth="1"/>
    <col min="14070" max="14070" width="9.625" style="103" customWidth="1"/>
    <col min="14071" max="14071" width="11.625" style="103" customWidth="1"/>
    <col min="14072" max="14073" width="15.125" style="103" customWidth="1"/>
    <col min="14074" max="14074" width="19" style="103" bestFit="1" customWidth="1"/>
    <col min="14075" max="14075" width="12" style="103" customWidth="1"/>
    <col min="14076" max="14076" width="10.125" style="103" bestFit="1" customWidth="1"/>
    <col min="14077" max="14077" width="26.875" style="103" bestFit="1" customWidth="1"/>
    <col min="14078" max="14078" width="0" style="103" hidden="1" customWidth="1"/>
    <col min="14079" max="14079" width="10.75" style="103" bestFit="1" customWidth="1"/>
    <col min="14080" max="14080" width="13.375" style="103" customWidth="1"/>
    <col min="14081" max="14081" width="15.375" style="103" bestFit="1" customWidth="1"/>
    <col min="14082" max="14082" width="16.875" style="103" bestFit="1" customWidth="1"/>
    <col min="14083" max="14083" width="15.375" style="103" bestFit="1" customWidth="1"/>
    <col min="14084" max="14084" width="15.375" style="103" customWidth="1"/>
    <col min="14085" max="14085" width="11.625" style="103" bestFit="1" customWidth="1"/>
    <col min="14086" max="14321" width="9" style="103"/>
    <col min="14322" max="14322" width="9.125" style="103" customWidth="1"/>
    <col min="14323" max="14323" width="13.75" style="103" bestFit="1" customWidth="1"/>
    <col min="14324" max="14324" width="7.5" style="103" bestFit="1" customWidth="1"/>
    <col min="14325" max="14325" width="23.875" style="103" customWidth="1"/>
    <col min="14326" max="14326" width="9.625" style="103" customWidth="1"/>
    <col min="14327" max="14327" width="11.625" style="103" customWidth="1"/>
    <col min="14328" max="14329" width="15.125" style="103" customWidth="1"/>
    <col min="14330" max="14330" width="19" style="103" bestFit="1" customWidth="1"/>
    <col min="14331" max="14331" width="12" style="103" customWidth="1"/>
    <col min="14332" max="14332" width="10.125" style="103" bestFit="1" customWidth="1"/>
    <col min="14333" max="14333" width="26.875" style="103" bestFit="1" customWidth="1"/>
    <col min="14334" max="14334" width="0" style="103" hidden="1" customWidth="1"/>
    <col min="14335" max="14335" width="10.75" style="103" bestFit="1" customWidth="1"/>
    <col min="14336" max="14336" width="13.375" style="103" customWidth="1"/>
    <col min="14337" max="14337" width="15.375" style="103" bestFit="1" customWidth="1"/>
    <col min="14338" max="14338" width="16.875" style="103" bestFit="1" customWidth="1"/>
    <col min="14339" max="14339" width="15.375" style="103" bestFit="1" customWidth="1"/>
    <col min="14340" max="14340" width="15.375" style="103" customWidth="1"/>
    <col min="14341" max="14341" width="11.625" style="103" bestFit="1" customWidth="1"/>
    <col min="14342" max="14577" width="9" style="103"/>
    <col min="14578" max="14578" width="9.125" style="103" customWidth="1"/>
    <col min="14579" max="14579" width="13.75" style="103" bestFit="1" customWidth="1"/>
    <col min="14580" max="14580" width="7.5" style="103" bestFit="1" customWidth="1"/>
    <col min="14581" max="14581" width="23.875" style="103" customWidth="1"/>
    <col min="14582" max="14582" width="9.625" style="103" customWidth="1"/>
    <col min="14583" max="14583" width="11.625" style="103" customWidth="1"/>
    <col min="14584" max="14585" width="15.125" style="103" customWidth="1"/>
    <col min="14586" max="14586" width="19" style="103" bestFit="1" customWidth="1"/>
    <col min="14587" max="14587" width="12" style="103" customWidth="1"/>
    <col min="14588" max="14588" width="10.125" style="103" bestFit="1" customWidth="1"/>
    <col min="14589" max="14589" width="26.875" style="103" bestFit="1" customWidth="1"/>
    <col min="14590" max="14590" width="0" style="103" hidden="1" customWidth="1"/>
    <col min="14591" max="14591" width="10.75" style="103" bestFit="1" customWidth="1"/>
    <col min="14592" max="14592" width="13.375" style="103" customWidth="1"/>
    <col min="14593" max="14593" width="15.375" style="103" bestFit="1" customWidth="1"/>
    <col min="14594" max="14594" width="16.875" style="103" bestFit="1" customWidth="1"/>
    <col min="14595" max="14595" width="15.375" style="103" bestFit="1" customWidth="1"/>
    <col min="14596" max="14596" width="15.375" style="103" customWidth="1"/>
    <col min="14597" max="14597" width="11.625" style="103" bestFit="1" customWidth="1"/>
    <col min="14598" max="14833" width="9" style="103"/>
    <col min="14834" max="14834" width="9.125" style="103" customWidth="1"/>
    <col min="14835" max="14835" width="13.75" style="103" bestFit="1" customWidth="1"/>
    <col min="14836" max="14836" width="7.5" style="103" bestFit="1" customWidth="1"/>
    <col min="14837" max="14837" width="23.875" style="103" customWidth="1"/>
    <col min="14838" max="14838" width="9.625" style="103" customWidth="1"/>
    <col min="14839" max="14839" width="11.625" style="103" customWidth="1"/>
    <col min="14840" max="14841" width="15.125" style="103" customWidth="1"/>
    <col min="14842" max="14842" width="19" style="103" bestFit="1" customWidth="1"/>
    <col min="14843" max="14843" width="12" style="103" customWidth="1"/>
    <col min="14844" max="14844" width="10.125" style="103" bestFit="1" customWidth="1"/>
    <col min="14845" max="14845" width="26.875" style="103" bestFit="1" customWidth="1"/>
    <col min="14846" max="14846" width="0" style="103" hidden="1" customWidth="1"/>
    <col min="14847" max="14847" width="10.75" style="103" bestFit="1" customWidth="1"/>
    <col min="14848" max="14848" width="13.375" style="103" customWidth="1"/>
    <col min="14849" max="14849" width="15.375" style="103" bestFit="1" customWidth="1"/>
    <col min="14850" max="14850" width="16.875" style="103" bestFit="1" customWidth="1"/>
    <col min="14851" max="14851" width="15.375" style="103" bestFit="1" customWidth="1"/>
    <col min="14852" max="14852" width="15.375" style="103" customWidth="1"/>
    <col min="14853" max="14853" width="11.625" style="103" bestFit="1" customWidth="1"/>
    <col min="14854" max="15089" width="9" style="103"/>
    <col min="15090" max="15090" width="9.125" style="103" customWidth="1"/>
    <col min="15091" max="15091" width="13.75" style="103" bestFit="1" customWidth="1"/>
    <col min="15092" max="15092" width="7.5" style="103" bestFit="1" customWidth="1"/>
    <col min="15093" max="15093" width="23.875" style="103" customWidth="1"/>
    <col min="15094" max="15094" width="9.625" style="103" customWidth="1"/>
    <col min="15095" max="15095" width="11.625" style="103" customWidth="1"/>
    <col min="15096" max="15097" width="15.125" style="103" customWidth="1"/>
    <col min="15098" max="15098" width="19" style="103" bestFit="1" customWidth="1"/>
    <col min="15099" max="15099" width="12" style="103" customWidth="1"/>
    <col min="15100" max="15100" width="10.125" style="103" bestFit="1" customWidth="1"/>
    <col min="15101" max="15101" width="26.875" style="103" bestFit="1" customWidth="1"/>
    <col min="15102" max="15102" width="0" style="103" hidden="1" customWidth="1"/>
    <col min="15103" max="15103" width="10.75" style="103" bestFit="1" customWidth="1"/>
    <col min="15104" max="15104" width="13.375" style="103" customWidth="1"/>
    <col min="15105" max="15105" width="15.375" style="103" bestFit="1" customWidth="1"/>
    <col min="15106" max="15106" width="16.875" style="103" bestFit="1" customWidth="1"/>
    <col min="15107" max="15107" width="15.375" style="103" bestFit="1" customWidth="1"/>
    <col min="15108" max="15108" width="15.375" style="103" customWidth="1"/>
    <col min="15109" max="15109" width="11.625" style="103" bestFit="1" customWidth="1"/>
    <col min="15110" max="15345" width="9" style="103"/>
    <col min="15346" max="15346" width="9.125" style="103" customWidth="1"/>
    <col min="15347" max="15347" width="13.75" style="103" bestFit="1" customWidth="1"/>
    <col min="15348" max="15348" width="7.5" style="103" bestFit="1" customWidth="1"/>
    <col min="15349" max="15349" width="23.875" style="103" customWidth="1"/>
    <col min="15350" max="15350" width="9.625" style="103" customWidth="1"/>
    <col min="15351" max="15351" width="11.625" style="103" customWidth="1"/>
    <col min="15352" max="15353" width="15.125" style="103" customWidth="1"/>
    <col min="15354" max="15354" width="19" style="103" bestFit="1" customWidth="1"/>
    <col min="15355" max="15355" width="12" style="103" customWidth="1"/>
    <col min="15356" max="15356" width="10.125" style="103" bestFit="1" customWidth="1"/>
    <col min="15357" max="15357" width="26.875" style="103" bestFit="1" customWidth="1"/>
    <col min="15358" max="15358" width="0" style="103" hidden="1" customWidth="1"/>
    <col min="15359" max="15359" width="10.75" style="103" bestFit="1" customWidth="1"/>
    <col min="15360" max="15360" width="13.375" style="103" customWidth="1"/>
    <col min="15361" max="15361" width="15.375" style="103" bestFit="1" customWidth="1"/>
    <col min="15362" max="15362" width="16.875" style="103" bestFit="1" customWidth="1"/>
    <col min="15363" max="15363" width="15.375" style="103" bestFit="1" customWidth="1"/>
    <col min="15364" max="15364" width="15.375" style="103" customWidth="1"/>
    <col min="15365" max="15365" width="11.625" style="103" bestFit="1" customWidth="1"/>
    <col min="15366" max="15601" width="9" style="103"/>
    <col min="15602" max="15602" width="9.125" style="103" customWidth="1"/>
    <col min="15603" max="15603" width="13.75" style="103" bestFit="1" customWidth="1"/>
    <col min="15604" max="15604" width="7.5" style="103" bestFit="1" customWidth="1"/>
    <col min="15605" max="15605" width="23.875" style="103" customWidth="1"/>
    <col min="15606" max="15606" width="9.625" style="103" customWidth="1"/>
    <col min="15607" max="15607" width="11.625" style="103" customWidth="1"/>
    <col min="15608" max="15609" width="15.125" style="103" customWidth="1"/>
    <col min="15610" max="15610" width="19" style="103" bestFit="1" customWidth="1"/>
    <col min="15611" max="15611" width="12" style="103" customWidth="1"/>
    <col min="15612" max="15612" width="10.125" style="103" bestFit="1" customWidth="1"/>
    <col min="15613" max="15613" width="26.875" style="103" bestFit="1" customWidth="1"/>
    <col min="15614" max="15614" width="0" style="103" hidden="1" customWidth="1"/>
    <col min="15615" max="15615" width="10.75" style="103" bestFit="1" customWidth="1"/>
    <col min="15616" max="15616" width="13.375" style="103" customWidth="1"/>
    <col min="15617" max="15617" width="15.375" style="103" bestFit="1" customWidth="1"/>
    <col min="15618" max="15618" width="16.875" style="103" bestFit="1" customWidth="1"/>
    <col min="15619" max="15619" width="15.375" style="103" bestFit="1" customWidth="1"/>
    <col min="15620" max="15620" width="15.375" style="103" customWidth="1"/>
    <col min="15621" max="15621" width="11.625" style="103" bestFit="1" customWidth="1"/>
    <col min="15622" max="15857" width="9" style="103"/>
    <col min="15858" max="15858" width="9.125" style="103" customWidth="1"/>
    <col min="15859" max="15859" width="13.75" style="103" bestFit="1" customWidth="1"/>
    <col min="15860" max="15860" width="7.5" style="103" bestFit="1" customWidth="1"/>
    <col min="15861" max="15861" width="23.875" style="103" customWidth="1"/>
    <col min="15862" max="15862" width="9.625" style="103" customWidth="1"/>
    <col min="15863" max="15863" width="11.625" style="103" customWidth="1"/>
    <col min="15864" max="15865" width="15.125" style="103" customWidth="1"/>
    <col min="15866" max="15866" width="19" style="103" bestFit="1" customWidth="1"/>
    <col min="15867" max="15867" width="12" style="103" customWidth="1"/>
    <col min="15868" max="15868" width="10.125" style="103" bestFit="1" customWidth="1"/>
    <col min="15869" max="15869" width="26.875" style="103" bestFit="1" customWidth="1"/>
    <col min="15870" max="15870" width="0" style="103" hidden="1" customWidth="1"/>
    <col min="15871" max="15871" width="10.75" style="103" bestFit="1" customWidth="1"/>
    <col min="15872" max="15872" width="13.375" style="103" customWidth="1"/>
    <col min="15873" max="15873" width="15.375" style="103" bestFit="1" customWidth="1"/>
    <col min="15874" max="15874" width="16.875" style="103" bestFit="1" customWidth="1"/>
    <col min="15875" max="15875" width="15.375" style="103" bestFit="1" customWidth="1"/>
    <col min="15876" max="15876" width="15.375" style="103" customWidth="1"/>
    <col min="15877" max="15877" width="11.625" style="103" bestFit="1" customWidth="1"/>
    <col min="15878" max="16113" width="9" style="103"/>
    <col min="16114" max="16114" width="9.125" style="103" customWidth="1"/>
    <col min="16115" max="16115" width="13.75" style="103" bestFit="1" customWidth="1"/>
    <col min="16116" max="16116" width="7.5" style="103" bestFit="1" customWidth="1"/>
    <col min="16117" max="16117" width="23.875" style="103" customWidth="1"/>
    <col min="16118" max="16118" width="9.625" style="103" customWidth="1"/>
    <col min="16119" max="16119" width="11.625" style="103" customWidth="1"/>
    <col min="16120" max="16121" width="15.125" style="103" customWidth="1"/>
    <col min="16122" max="16122" width="19" style="103" bestFit="1" customWidth="1"/>
    <col min="16123" max="16123" width="12" style="103" customWidth="1"/>
    <col min="16124" max="16124" width="10.125" style="103" bestFit="1" customWidth="1"/>
    <col min="16125" max="16125" width="26.875" style="103" bestFit="1" customWidth="1"/>
    <col min="16126" max="16126" width="0" style="103" hidden="1" customWidth="1"/>
    <col min="16127" max="16127" width="10.75" style="103" bestFit="1" customWidth="1"/>
    <col min="16128" max="16128" width="13.375" style="103" customWidth="1"/>
    <col min="16129" max="16129" width="15.375" style="103" bestFit="1" customWidth="1"/>
    <col min="16130" max="16130" width="16.875" style="103" bestFit="1" customWidth="1"/>
    <col min="16131" max="16131" width="15.375" style="103" bestFit="1" customWidth="1"/>
    <col min="16132" max="16132" width="15.375" style="103" customWidth="1"/>
    <col min="16133" max="16133" width="11.625" style="103" bestFit="1" customWidth="1"/>
    <col min="16134" max="16384" width="9" style="103"/>
  </cols>
  <sheetData>
    <row r="1" spans="1:8" ht="33">
      <c r="A1" s="101" t="s">
        <v>59</v>
      </c>
      <c r="B1" s="102" t="s">
        <v>122</v>
      </c>
      <c r="C1" s="101" t="s">
        <v>20</v>
      </c>
      <c r="D1" s="101" t="s">
        <v>54</v>
      </c>
      <c r="E1" s="102" t="s">
        <v>150</v>
      </c>
      <c r="F1" s="102" t="s">
        <v>123</v>
      </c>
      <c r="G1" s="102" t="s">
        <v>125</v>
      </c>
      <c r="H1" s="102" t="s">
        <v>124</v>
      </c>
    </row>
    <row r="2" spans="1:8">
      <c r="A2" s="104">
        <v>1</v>
      </c>
      <c r="B2" s="105" t="s">
        <v>148</v>
      </c>
      <c r="C2" s="106"/>
      <c r="D2" s="104" t="s">
        <v>149</v>
      </c>
      <c r="E2" s="116">
        <v>0</v>
      </c>
      <c r="F2" s="116">
        <f>E2*10.764</f>
        <v>0</v>
      </c>
      <c r="G2" s="116">
        <f>F2*1.1</f>
        <v>0</v>
      </c>
      <c r="H2" s="106" t="s">
        <v>149</v>
      </c>
    </row>
    <row r="3" spans="1:8" ht="33">
      <c r="A3" s="104">
        <v>2</v>
      </c>
      <c r="B3" s="105" t="s">
        <v>35</v>
      </c>
      <c r="C3" s="106"/>
      <c r="D3" s="104" t="s">
        <v>146</v>
      </c>
      <c r="E3" s="116">
        <v>0</v>
      </c>
      <c r="F3" s="116">
        <f t="shared" ref="F3:F59" si="0">E3*10.764</f>
        <v>0</v>
      </c>
      <c r="G3" s="116">
        <f t="shared" ref="G3:G59" si="1">F3*1.1</f>
        <v>0</v>
      </c>
      <c r="H3" s="106" t="s">
        <v>146</v>
      </c>
    </row>
    <row r="4" spans="1:8" ht="33">
      <c r="A4" s="104">
        <v>3</v>
      </c>
      <c r="B4" s="105" t="s">
        <v>35</v>
      </c>
      <c r="C4" s="106"/>
      <c r="D4" s="104" t="s">
        <v>147</v>
      </c>
      <c r="E4" s="116">
        <v>0</v>
      </c>
      <c r="F4" s="116">
        <f t="shared" si="0"/>
        <v>0</v>
      </c>
      <c r="G4" s="116">
        <f t="shared" si="1"/>
        <v>0</v>
      </c>
      <c r="H4" s="106" t="s">
        <v>147</v>
      </c>
    </row>
    <row r="5" spans="1:8">
      <c r="A5" s="104">
        <v>4</v>
      </c>
      <c r="B5" s="107" t="s">
        <v>55</v>
      </c>
      <c r="C5" s="104">
        <v>101</v>
      </c>
      <c r="D5" s="104" t="s">
        <v>126</v>
      </c>
      <c r="E5" s="116">
        <v>0</v>
      </c>
      <c r="F5" s="116">
        <f t="shared" si="0"/>
        <v>0</v>
      </c>
      <c r="G5" s="116">
        <f t="shared" si="1"/>
        <v>0</v>
      </c>
      <c r="H5" s="106" t="s">
        <v>126</v>
      </c>
    </row>
    <row r="6" spans="1:8">
      <c r="A6" s="104">
        <v>5</v>
      </c>
      <c r="B6" s="107" t="s">
        <v>55</v>
      </c>
      <c r="C6" s="104">
        <v>102</v>
      </c>
      <c r="D6" s="104" t="s">
        <v>126</v>
      </c>
      <c r="E6" s="116">
        <v>0</v>
      </c>
      <c r="F6" s="116">
        <f t="shared" si="0"/>
        <v>0</v>
      </c>
      <c r="G6" s="116">
        <f t="shared" si="1"/>
        <v>0</v>
      </c>
      <c r="H6" s="106" t="s">
        <v>126</v>
      </c>
    </row>
    <row r="7" spans="1:8">
      <c r="A7" s="104">
        <v>6</v>
      </c>
      <c r="B7" s="107" t="s">
        <v>55</v>
      </c>
      <c r="C7" s="104">
        <v>103</v>
      </c>
      <c r="D7" s="104" t="s">
        <v>56</v>
      </c>
      <c r="E7" s="116">
        <v>51.25</v>
      </c>
      <c r="F7" s="116">
        <f t="shared" si="0"/>
        <v>551.65499999999997</v>
      </c>
      <c r="G7" s="116">
        <f t="shared" si="1"/>
        <v>606.82050000000004</v>
      </c>
      <c r="H7" s="106" t="s">
        <v>127</v>
      </c>
    </row>
    <row r="8" spans="1:8">
      <c r="A8" s="104">
        <v>7</v>
      </c>
      <c r="B8" s="107" t="s">
        <v>55</v>
      </c>
      <c r="C8" s="104">
        <v>104</v>
      </c>
      <c r="D8" s="104" t="s">
        <v>56</v>
      </c>
      <c r="E8" s="116">
        <v>51.18</v>
      </c>
      <c r="F8" s="116">
        <f t="shared" si="0"/>
        <v>550.90152</v>
      </c>
      <c r="G8" s="116">
        <f t="shared" si="1"/>
        <v>605.99167200000011</v>
      </c>
      <c r="H8" s="106" t="s">
        <v>127</v>
      </c>
    </row>
    <row r="9" spans="1:8">
      <c r="A9" s="104">
        <v>8</v>
      </c>
      <c r="B9" s="107" t="s">
        <v>55</v>
      </c>
      <c r="C9" s="104">
        <v>105</v>
      </c>
      <c r="D9" s="104" t="s">
        <v>56</v>
      </c>
      <c r="E9" s="116">
        <v>51.28</v>
      </c>
      <c r="F9" s="116">
        <f t="shared" si="0"/>
        <v>551.97791999999993</v>
      </c>
      <c r="G9" s="116">
        <f t="shared" si="1"/>
        <v>607.17571199999998</v>
      </c>
      <c r="H9" s="106" t="s">
        <v>127</v>
      </c>
    </row>
    <row r="10" spans="1:8">
      <c r="A10" s="104">
        <v>9</v>
      </c>
      <c r="B10" s="107" t="s">
        <v>36</v>
      </c>
      <c r="C10" s="104">
        <v>201</v>
      </c>
      <c r="D10" s="104" t="s">
        <v>71</v>
      </c>
      <c r="E10" s="116">
        <v>41.42</v>
      </c>
      <c r="F10" s="116">
        <f t="shared" si="0"/>
        <v>445.84487999999999</v>
      </c>
      <c r="G10" s="116">
        <f t="shared" si="1"/>
        <v>490.42936800000001</v>
      </c>
      <c r="H10" s="106" t="s">
        <v>57</v>
      </c>
    </row>
    <row r="11" spans="1:8">
      <c r="A11" s="104">
        <v>10</v>
      </c>
      <c r="B11" s="107" t="s">
        <v>36</v>
      </c>
      <c r="C11" s="104">
        <v>202</v>
      </c>
      <c r="D11" s="104" t="s">
        <v>71</v>
      </c>
      <c r="E11" s="116">
        <v>40.71</v>
      </c>
      <c r="F11" s="116">
        <f t="shared" si="0"/>
        <v>438.20243999999997</v>
      </c>
      <c r="G11" s="116">
        <f t="shared" si="1"/>
        <v>482.02268400000003</v>
      </c>
      <c r="H11" s="106" t="s">
        <v>57</v>
      </c>
    </row>
    <row r="12" spans="1:8">
      <c r="A12" s="104">
        <v>11</v>
      </c>
      <c r="B12" s="107" t="s">
        <v>36</v>
      </c>
      <c r="C12" s="104">
        <v>203</v>
      </c>
      <c r="D12" s="104" t="s">
        <v>56</v>
      </c>
      <c r="E12" s="116">
        <v>51.25</v>
      </c>
      <c r="F12" s="116">
        <f t="shared" si="0"/>
        <v>551.65499999999997</v>
      </c>
      <c r="G12" s="116">
        <f t="shared" si="1"/>
        <v>606.82050000000004</v>
      </c>
      <c r="H12" s="106" t="s">
        <v>127</v>
      </c>
    </row>
    <row r="13" spans="1:8">
      <c r="A13" s="104">
        <v>12</v>
      </c>
      <c r="B13" s="107" t="s">
        <v>36</v>
      </c>
      <c r="C13" s="104">
        <v>204</v>
      </c>
      <c r="D13" s="104" t="s">
        <v>56</v>
      </c>
      <c r="E13" s="116">
        <v>51.18</v>
      </c>
      <c r="F13" s="116">
        <f t="shared" si="0"/>
        <v>550.90152</v>
      </c>
      <c r="G13" s="116">
        <f t="shared" si="1"/>
        <v>605.99167200000011</v>
      </c>
      <c r="H13" s="106" t="s">
        <v>127</v>
      </c>
    </row>
    <row r="14" spans="1:8">
      <c r="A14" s="104">
        <v>13</v>
      </c>
      <c r="B14" s="107" t="s">
        <v>36</v>
      </c>
      <c r="C14" s="104">
        <v>205</v>
      </c>
      <c r="D14" s="104" t="s">
        <v>56</v>
      </c>
      <c r="E14" s="116">
        <v>51.28</v>
      </c>
      <c r="F14" s="116">
        <f t="shared" si="0"/>
        <v>551.97791999999993</v>
      </c>
      <c r="G14" s="116">
        <f t="shared" si="1"/>
        <v>607.17571199999998</v>
      </c>
      <c r="H14" s="106" t="s">
        <v>127</v>
      </c>
    </row>
    <row r="15" spans="1:8">
      <c r="A15" s="104">
        <v>14</v>
      </c>
      <c r="B15" s="107" t="s">
        <v>37</v>
      </c>
      <c r="C15" s="104">
        <v>301</v>
      </c>
      <c r="D15" s="104" t="s">
        <v>71</v>
      </c>
      <c r="E15" s="116">
        <v>41.42</v>
      </c>
      <c r="F15" s="116">
        <f t="shared" si="0"/>
        <v>445.84487999999999</v>
      </c>
      <c r="G15" s="116">
        <f t="shared" si="1"/>
        <v>490.42936800000001</v>
      </c>
      <c r="H15" s="106" t="s">
        <v>57</v>
      </c>
    </row>
    <row r="16" spans="1:8">
      <c r="A16" s="104">
        <v>15</v>
      </c>
      <c r="B16" s="107" t="s">
        <v>37</v>
      </c>
      <c r="C16" s="104">
        <v>302</v>
      </c>
      <c r="D16" s="104" t="s">
        <v>71</v>
      </c>
      <c r="E16" s="116">
        <v>40.71</v>
      </c>
      <c r="F16" s="116">
        <f t="shared" si="0"/>
        <v>438.20243999999997</v>
      </c>
      <c r="G16" s="116">
        <f t="shared" si="1"/>
        <v>482.02268400000003</v>
      </c>
      <c r="H16" s="106" t="s">
        <v>57</v>
      </c>
    </row>
    <row r="17" spans="1:8">
      <c r="A17" s="104">
        <v>16</v>
      </c>
      <c r="B17" s="107" t="s">
        <v>37</v>
      </c>
      <c r="C17" s="104">
        <v>303</v>
      </c>
      <c r="D17" s="104" t="s">
        <v>56</v>
      </c>
      <c r="E17" s="116">
        <v>51.25</v>
      </c>
      <c r="F17" s="116">
        <f t="shared" si="0"/>
        <v>551.65499999999997</v>
      </c>
      <c r="G17" s="116">
        <f t="shared" si="1"/>
        <v>606.82050000000004</v>
      </c>
      <c r="H17" s="106" t="s">
        <v>127</v>
      </c>
    </row>
    <row r="18" spans="1:8">
      <c r="A18" s="104">
        <v>17</v>
      </c>
      <c r="B18" s="107" t="s">
        <v>37</v>
      </c>
      <c r="C18" s="104">
        <v>304</v>
      </c>
      <c r="D18" s="104" t="s">
        <v>56</v>
      </c>
      <c r="E18" s="116">
        <v>51.18</v>
      </c>
      <c r="F18" s="116">
        <f t="shared" si="0"/>
        <v>550.90152</v>
      </c>
      <c r="G18" s="116">
        <f t="shared" si="1"/>
        <v>605.99167200000011</v>
      </c>
      <c r="H18" s="106" t="s">
        <v>127</v>
      </c>
    </row>
    <row r="19" spans="1:8">
      <c r="A19" s="104">
        <v>18</v>
      </c>
      <c r="B19" s="107" t="s">
        <v>37</v>
      </c>
      <c r="C19" s="104">
        <v>305</v>
      </c>
      <c r="D19" s="104" t="s">
        <v>56</v>
      </c>
      <c r="E19" s="116">
        <v>51.28</v>
      </c>
      <c r="F19" s="116">
        <f t="shared" si="0"/>
        <v>551.97791999999993</v>
      </c>
      <c r="G19" s="116">
        <f t="shared" si="1"/>
        <v>607.17571199999998</v>
      </c>
      <c r="H19" s="106" t="s">
        <v>127</v>
      </c>
    </row>
    <row r="20" spans="1:8">
      <c r="A20" s="104">
        <v>19</v>
      </c>
      <c r="B20" s="107" t="s">
        <v>38</v>
      </c>
      <c r="C20" s="104">
        <v>401</v>
      </c>
      <c r="D20" s="104" t="s">
        <v>71</v>
      </c>
      <c r="E20" s="116">
        <v>41.42</v>
      </c>
      <c r="F20" s="116">
        <f t="shared" si="0"/>
        <v>445.84487999999999</v>
      </c>
      <c r="G20" s="116">
        <f t="shared" si="1"/>
        <v>490.42936800000001</v>
      </c>
      <c r="H20" s="106" t="s">
        <v>57</v>
      </c>
    </row>
    <row r="21" spans="1:8">
      <c r="A21" s="104">
        <v>20</v>
      </c>
      <c r="B21" s="107" t="s">
        <v>38</v>
      </c>
      <c r="C21" s="106">
        <v>402</v>
      </c>
      <c r="D21" s="104" t="s">
        <v>71</v>
      </c>
      <c r="E21" s="116">
        <v>40.71</v>
      </c>
      <c r="F21" s="116">
        <f t="shared" si="0"/>
        <v>438.20243999999997</v>
      </c>
      <c r="G21" s="116">
        <f t="shared" si="1"/>
        <v>482.02268400000003</v>
      </c>
      <c r="H21" s="106" t="s">
        <v>57</v>
      </c>
    </row>
    <row r="22" spans="1:8">
      <c r="A22" s="104">
        <v>21</v>
      </c>
      <c r="B22" s="107" t="s">
        <v>38</v>
      </c>
      <c r="C22" s="106">
        <v>403</v>
      </c>
      <c r="D22" s="104" t="s">
        <v>56</v>
      </c>
      <c r="E22" s="116">
        <v>51.25</v>
      </c>
      <c r="F22" s="116">
        <f t="shared" si="0"/>
        <v>551.65499999999997</v>
      </c>
      <c r="G22" s="116">
        <f t="shared" si="1"/>
        <v>606.82050000000004</v>
      </c>
      <c r="H22" s="106" t="s">
        <v>127</v>
      </c>
    </row>
    <row r="23" spans="1:8">
      <c r="A23" s="104">
        <v>22</v>
      </c>
      <c r="B23" s="107" t="s">
        <v>38</v>
      </c>
      <c r="C23" s="106">
        <v>404</v>
      </c>
      <c r="D23" s="104" t="s">
        <v>56</v>
      </c>
      <c r="E23" s="116">
        <v>51.18</v>
      </c>
      <c r="F23" s="116">
        <f t="shared" si="0"/>
        <v>550.90152</v>
      </c>
      <c r="G23" s="116">
        <f t="shared" si="1"/>
        <v>605.99167200000011</v>
      </c>
      <c r="H23" s="106" t="s">
        <v>127</v>
      </c>
    </row>
    <row r="24" spans="1:8">
      <c r="A24" s="104">
        <v>23</v>
      </c>
      <c r="B24" s="107" t="s">
        <v>38</v>
      </c>
      <c r="C24" s="104">
        <v>405</v>
      </c>
      <c r="D24" s="104" t="s">
        <v>56</v>
      </c>
      <c r="E24" s="116">
        <v>51.28</v>
      </c>
      <c r="F24" s="116">
        <f t="shared" si="0"/>
        <v>551.97791999999993</v>
      </c>
      <c r="G24" s="116">
        <f t="shared" si="1"/>
        <v>607.17571199999998</v>
      </c>
      <c r="H24" s="106" t="s">
        <v>127</v>
      </c>
    </row>
    <row r="25" spans="1:8">
      <c r="A25" s="104">
        <v>24</v>
      </c>
      <c r="B25" s="107" t="s">
        <v>39</v>
      </c>
      <c r="C25" s="104">
        <v>501</v>
      </c>
      <c r="D25" s="104" t="s">
        <v>71</v>
      </c>
      <c r="E25" s="116">
        <v>41.42</v>
      </c>
      <c r="F25" s="116">
        <f t="shared" si="0"/>
        <v>445.84487999999999</v>
      </c>
      <c r="G25" s="116">
        <f t="shared" si="1"/>
        <v>490.42936800000001</v>
      </c>
      <c r="H25" s="106" t="s">
        <v>57</v>
      </c>
    </row>
    <row r="26" spans="1:8">
      <c r="A26" s="104">
        <v>25</v>
      </c>
      <c r="B26" s="107" t="s">
        <v>39</v>
      </c>
      <c r="C26" s="104">
        <v>502</v>
      </c>
      <c r="D26" s="104" t="s">
        <v>71</v>
      </c>
      <c r="E26" s="116">
        <v>40.71</v>
      </c>
      <c r="F26" s="116">
        <f t="shared" si="0"/>
        <v>438.20243999999997</v>
      </c>
      <c r="G26" s="116">
        <f t="shared" si="1"/>
        <v>482.02268400000003</v>
      </c>
      <c r="H26" s="106" t="s">
        <v>57</v>
      </c>
    </row>
    <row r="27" spans="1:8">
      <c r="A27" s="104">
        <v>26</v>
      </c>
      <c r="B27" s="107" t="s">
        <v>39</v>
      </c>
      <c r="C27" s="104">
        <v>503</v>
      </c>
      <c r="D27" s="104" t="s">
        <v>56</v>
      </c>
      <c r="E27" s="116">
        <v>51.25</v>
      </c>
      <c r="F27" s="116">
        <f t="shared" si="0"/>
        <v>551.65499999999997</v>
      </c>
      <c r="G27" s="116">
        <f t="shared" si="1"/>
        <v>606.82050000000004</v>
      </c>
      <c r="H27" s="106" t="s">
        <v>127</v>
      </c>
    </row>
    <row r="28" spans="1:8">
      <c r="A28" s="104">
        <v>27</v>
      </c>
      <c r="B28" s="107" t="s">
        <v>39</v>
      </c>
      <c r="C28" s="104">
        <v>504</v>
      </c>
      <c r="D28" s="104" t="s">
        <v>56</v>
      </c>
      <c r="E28" s="116">
        <v>51.18</v>
      </c>
      <c r="F28" s="116">
        <f t="shared" si="0"/>
        <v>550.90152</v>
      </c>
      <c r="G28" s="116">
        <f t="shared" si="1"/>
        <v>605.99167200000011</v>
      </c>
      <c r="H28" s="106" t="s">
        <v>127</v>
      </c>
    </row>
    <row r="29" spans="1:8">
      <c r="A29" s="104">
        <v>28</v>
      </c>
      <c r="B29" s="107" t="s">
        <v>39</v>
      </c>
      <c r="C29" s="104">
        <v>505</v>
      </c>
      <c r="D29" s="104" t="s">
        <v>56</v>
      </c>
      <c r="E29" s="116">
        <v>51.28</v>
      </c>
      <c r="F29" s="116">
        <f t="shared" si="0"/>
        <v>551.97791999999993</v>
      </c>
      <c r="G29" s="116">
        <f t="shared" si="1"/>
        <v>607.17571199999998</v>
      </c>
      <c r="H29" s="106" t="s">
        <v>127</v>
      </c>
    </row>
    <row r="30" spans="1:8">
      <c r="A30" s="104">
        <v>29</v>
      </c>
      <c r="B30" s="107" t="s">
        <v>40</v>
      </c>
      <c r="C30" s="104">
        <v>601</v>
      </c>
      <c r="D30" s="104" t="s">
        <v>71</v>
      </c>
      <c r="E30" s="116">
        <v>41.42</v>
      </c>
      <c r="F30" s="116">
        <f t="shared" si="0"/>
        <v>445.84487999999999</v>
      </c>
      <c r="G30" s="116">
        <f t="shared" si="1"/>
        <v>490.42936800000001</v>
      </c>
      <c r="H30" s="106" t="s">
        <v>57</v>
      </c>
    </row>
    <row r="31" spans="1:8">
      <c r="A31" s="104">
        <v>30</v>
      </c>
      <c r="B31" s="107" t="s">
        <v>40</v>
      </c>
      <c r="C31" s="104">
        <v>602</v>
      </c>
      <c r="D31" s="104" t="s">
        <v>71</v>
      </c>
      <c r="E31" s="116">
        <v>40.71</v>
      </c>
      <c r="F31" s="116">
        <f t="shared" si="0"/>
        <v>438.20243999999997</v>
      </c>
      <c r="G31" s="116">
        <f t="shared" si="1"/>
        <v>482.02268400000003</v>
      </c>
      <c r="H31" s="106" t="s">
        <v>57</v>
      </c>
    </row>
    <row r="32" spans="1:8">
      <c r="A32" s="104">
        <v>31</v>
      </c>
      <c r="B32" s="107" t="s">
        <v>40</v>
      </c>
      <c r="C32" s="104">
        <v>603</v>
      </c>
      <c r="D32" s="104" t="s">
        <v>56</v>
      </c>
      <c r="E32" s="116">
        <v>51.25</v>
      </c>
      <c r="F32" s="116">
        <f t="shared" si="0"/>
        <v>551.65499999999997</v>
      </c>
      <c r="G32" s="116">
        <f t="shared" si="1"/>
        <v>606.82050000000004</v>
      </c>
      <c r="H32" s="106" t="s">
        <v>127</v>
      </c>
    </row>
    <row r="33" spans="1:8">
      <c r="A33" s="104">
        <v>32</v>
      </c>
      <c r="B33" s="107" t="s">
        <v>40</v>
      </c>
      <c r="C33" s="104">
        <v>604</v>
      </c>
      <c r="D33" s="104" t="s">
        <v>56</v>
      </c>
      <c r="E33" s="116">
        <v>51.18</v>
      </c>
      <c r="F33" s="116">
        <f t="shared" si="0"/>
        <v>550.90152</v>
      </c>
      <c r="G33" s="116">
        <f t="shared" si="1"/>
        <v>605.99167200000011</v>
      </c>
      <c r="H33" s="106" t="s">
        <v>127</v>
      </c>
    </row>
    <row r="34" spans="1:8">
      <c r="A34" s="104">
        <v>33</v>
      </c>
      <c r="B34" s="107" t="s">
        <v>40</v>
      </c>
      <c r="C34" s="104">
        <v>605</v>
      </c>
      <c r="D34" s="104" t="s">
        <v>56</v>
      </c>
      <c r="E34" s="116">
        <v>51.28</v>
      </c>
      <c r="F34" s="116">
        <f t="shared" si="0"/>
        <v>551.97791999999993</v>
      </c>
      <c r="G34" s="116">
        <f t="shared" si="1"/>
        <v>607.17571199999998</v>
      </c>
      <c r="H34" s="106" t="s">
        <v>127</v>
      </c>
    </row>
    <row r="35" spans="1:8">
      <c r="A35" s="104">
        <v>34</v>
      </c>
      <c r="B35" s="107" t="s">
        <v>41</v>
      </c>
      <c r="C35" s="104">
        <v>701</v>
      </c>
      <c r="D35" s="104" t="s">
        <v>71</v>
      </c>
      <c r="E35" s="116">
        <v>41.42</v>
      </c>
      <c r="F35" s="116">
        <f t="shared" si="0"/>
        <v>445.84487999999999</v>
      </c>
      <c r="G35" s="116">
        <f t="shared" si="1"/>
        <v>490.42936800000001</v>
      </c>
      <c r="H35" s="106" t="s">
        <v>57</v>
      </c>
    </row>
    <row r="36" spans="1:8">
      <c r="A36" s="104">
        <v>35</v>
      </c>
      <c r="B36" s="107" t="s">
        <v>41</v>
      </c>
      <c r="C36" s="104">
        <v>702</v>
      </c>
      <c r="D36" s="104" t="s">
        <v>71</v>
      </c>
      <c r="E36" s="116">
        <v>40.71</v>
      </c>
      <c r="F36" s="116">
        <f t="shared" si="0"/>
        <v>438.20243999999997</v>
      </c>
      <c r="G36" s="116">
        <f t="shared" si="1"/>
        <v>482.02268400000003</v>
      </c>
      <c r="H36" s="106" t="s">
        <v>57</v>
      </c>
    </row>
    <row r="37" spans="1:8">
      <c r="A37" s="104">
        <v>36</v>
      </c>
      <c r="B37" s="107" t="s">
        <v>41</v>
      </c>
      <c r="C37" s="104">
        <v>703</v>
      </c>
      <c r="D37" s="104" t="s">
        <v>56</v>
      </c>
      <c r="E37" s="116">
        <v>51.25</v>
      </c>
      <c r="F37" s="116">
        <f t="shared" si="0"/>
        <v>551.65499999999997</v>
      </c>
      <c r="G37" s="116">
        <f t="shared" si="1"/>
        <v>606.82050000000004</v>
      </c>
      <c r="H37" s="106" t="s">
        <v>127</v>
      </c>
    </row>
    <row r="38" spans="1:8">
      <c r="A38" s="104">
        <v>37</v>
      </c>
      <c r="B38" s="107" t="s">
        <v>41</v>
      </c>
      <c r="C38" s="104">
        <v>704</v>
      </c>
      <c r="D38" s="104" t="s">
        <v>56</v>
      </c>
      <c r="E38" s="116">
        <v>51.18</v>
      </c>
      <c r="F38" s="116">
        <f t="shared" si="0"/>
        <v>550.90152</v>
      </c>
      <c r="G38" s="116">
        <f t="shared" si="1"/>
        <v>605.99167200000011</v>
      </c>
      <c r="H38" s="106" t="s">
        <v>127</v>
      </c>
    </row>
    <row r="39" spans="1:8">
      <c r="A39" s="104">
        <v>38</v>
      </c>
      <c r="B39" s="107" t="s">
        <v>41</v>
      </c>
      <c r="C39" s="104">
        <v>705</v>
      </c>
      <c r="D39" s="104" t="s">
        <v>56</v>
      </c>
      <c r="E39" s="116">
        <v>51.28</v>
      </c>
      <c r="F39" s="116">
        <f t="shared" si="0"/>
        <v>551.97791999999993</v>
      </c>
      <c r="G39" s="116">
        <f t="shared" si="1"/>
        <v>607.17571199999998</v>
      </c>
      <c r="H39" s="106" t="s">
        <v>127</v>
      </c>
    </row>
    <row r="40" spans="1:8">
      <c r="A40" s="104">
        <v>39</v>
      </c>
      <c r="B40" s="107" t="s">
        <v>42</v>
      </c>
      <c r="C40" s="104">
        <v>801</v>
      </c>
      <c r="D40" s="109" t="s">
        <v>71</v>
      </c>
      <c r="E40" s="161">
        <v>41.42</v>
      </c>
      <c r="F40" s="116">
        <f t="shared" si="0"/>
        <v>445.84487999999999</v>
      </c>
      <c r="G40" s="116">
        <f t="shared" si="1"/>
        <v>490.42936800000001</v>
      </c>
      <c r="H40" s="106" t="s">
        <v>57</v>
      </c>
    </row>
    <row r="41" spans="1:8">
      <c r="A41" s="104">
        <v>40</v>
      </c>
      <c r="B41" s="107" t="s">
        <v>42</v>
      </c>
      <c r="C41" s="104">
        <v>802</v>
      </c>
      <c r="D41" s="109" t="s">
        <v>71</v>
      </c>
      <c r="E41" s="161">
        <v>40.71</v>
      </c>
      <c r="F41" s="116">
        <f t="shared" si="0"/>
        <v>438.20243999999997</v>
      </c>
      <c r="G41" s="116">
        <f t="shared" si="1"/>
        <v>482.02268400000003</v>
      </c>
      <c r="H41" s="106" t="s">
        <v>57</v>
      </c>
    </row>
    <row r="42" spans="1:8">
      <c r="A42" s="104">
        <v>41</v>
      </c>
      <c r="B42" s="107" t="s">
        <v>42</v>
      </c>
      <c r="C42" s="104">
        <v>803</v>
      </c>
      <c r="D42" s="109" t="s">
        <v>151</v>
      </c>
      <c r="E42" s="116">
        <v>0</v>
      </c>
      <c r="F42" s="116">
        <f t="shared" si="0"/>
        <v>0</v>
      </c>
      <c r="G42" s="116">
        <f t="shared" si="1"/>
        <v>0</v>
      </c>
      <c r="H42" s="106" t="s">
        <v>151</v>
      </c>
    </row>
    <row r="43" spans="1:8">
      <c r="A43" s="104">
        <v>42</v>
      </c>
      <c r="B43" s="107" t="s">
        <v>42</v>
      </c>
      <c r="C43" s="104">
        <v>804</v>
      </c>
      <c r="D43" s="108" t="s">
        <v>71</v>
      </c>
      <c r="E43" s="116">
        <v>39.61</v>
      </c>
      <c r="F43" s="116">
        <f t="shared" si="0"/>
        <v>426.36203999999998</v>
      </c>
      <c r="G43" s="116">
        <f t="shared" si="1"/>
        <v>468.998244</v>
      </c>
      <c r="H43" s="106" t="s">
        <v>57</v>
      </c>
    </row>
    <row r="44" spans="1:8">
      <c r="A44" s="104">
        <v>43</v>
      </c>
      <c r="B44" s="107" t="s">
        <v>42</v>
      </c>
      <c r="C44" s="104">
        <v>805</v>
      </c>
      <c r="D44" s="109" t="s">
        <v>56</v>
      </c>
      <c r="E44" s="116">
        <v>51.28</v>
      </c>
      <c r="F44" s="116">
        <f t="shared" si="0"/>
        <v>551.97791999999993</v>
      </c>
      <c r="G44" s="116">
        <f t="shared" si="1"/>
        <v>607.17571199999998</v>
      </c>
      <c r="H44" s="106" t="s">
        <v>127</v>
      </c>
    </row>
    <row r="45" spans="1:8">
      <c r="A45" s="104">
        <v>44</v>
      </c>
      <c r="B45" s="107" t="s">
        <v>43</v>
      </c>
      <c r="C45" s="104">
        <v>901</v>
      </c>
      <c r="D45" s="104" t="s">
        <v>71</v>
      </c>
      <c r="E45" s="116">
        <v>41.42</v>
      </c>
      <c r="F45" s="116">
        <f t="shared" si="0"/>
        <v>445.84487999999999</v>
      </c>
      <c r="G45" s="116">
        <f t="shared" si="1"/>
        <v>490.42936800000001</v>
      </c>
      <c r="H45" s="106" t="s">
        <v>57</v>
      </c>
    </row>
    <row r="46" spans="1:8">
      <c r="A46" s="104">
        <v>45</v>
      </c>
      <c r="B46" s="107" t="s">
        <v>43</v>
      </c>
      <c r="C46" s="104">
        <v>902</v>
      </c>
      <c r="D46" s="104" t="s">
        <v>71</v>
      </c>
      <c r="E46" s="116">
        <v>40.71</v>
      </c>
      <c r="F46" s="116">
        <f t="shared" si="0"/>
        <v>438.20243999999997</v>
      </c>
      <c r="G46" s="116">
        <f t="shared" si="1"/>
        <v>482.02268400000003</v>
      </c>
      <c r="H46" s="106" t="s">
        <v>57</v>
      </c>
    </row>
    <row r="47" spans="1:8">
      <c r="A47" s="104">
        <v>46</v>
      </c>
      <c r="B47" s="107" t="s">
        <v>43</v>
      </c>
      <c r="C47" s="104">
        <v>903</v>
      </c>
      <c r="D47" s="104" t="s">
        <v>56</v>
      </c>
      <c r="E47" s="116">
        <v>51.25</v>
      </c>
      <c r="F47" s="116">
        <f t="shared" si="0"/>
        <v>551.65499999999997</v>
      </c>
      <c r="G47" s="116">
        <f t="shared" si="1"/>
        <v>606.82050000000004</v>
      </c>
      <c r="H47" s="106" t="s">
        <v>127</v>
      </c>
    </row>
    <row r="48" spans="1:8">
      <c r="A48" s="104">
        <v>47</v>
      </c>
      <c r="B48" s="107" t="s">
        <v>43</v>
      </c>
      <c r="C48" s="104">
        <v>904</v>
      </c>
      <c r="D48" s="104" t="s">
        <v>56</v>
      </c>
      <c r="E48" s="116">
        <v>51.18</v>
      </c>
      <c r="F48" s="116">
        <f t="shared" si="0"/>
        <v>550.90152</v>
      </c>
      <c r="G48" s="116">
        <f t="shared" si="1"/>
        <v>605.99167200000011</v>
      </c>
      <c r="H48" s="106" t="s">
        <v>127</v>
      </c>
    </row>
    <row r="49" spans="1:8">
      <c r="A49" s="104">
        <v>48</v>
      </c>
      <c r="B49" s="107" t="s">
        <v>43</v>
      </c>
      <c r="C49" s="104">
        <v>905</v>
      </c>
      <c r="D49" s="104" t="s">
        <v>56</v>
      </c>
      <c r="E49" s="116">
        <v>51.28</v>
      </c>
      <c r="F49" s="116">
        <f t="shared" si="0"/>
        <v>551.97791999999993</v>
      </c>
      <c r="G49" s="116">
        <f t="shared" si="1"/>
        <v>607.17571199999998</v>
      </c>
      <c r="H49" s="106" t="s">
        <v>127</v>
      </c>
    </row>
    <row r="50" spans="1:8" s="110" customFormat="1">
      <c r="A50" s="104">
        <v>49</v>
      </c>
      <c r="B50" s="107" t="s">
        <v>44</v>
      </c>
      <c r="C50" s="104">
        <v>1001</v>
      </c>
      <c r="D50" s="104" t="s">
        <v>71</v>
      </c>
      <c r="E50" s="116">
        <v>41.42</v>
      </c>
      <c r="F50" s="116">
        <f t="shared" si="0"/>
        <v>445.84487999999999</v>
      </c>
      <c r="G50" s="116">
        <f t="shared" si="1"/>
        <v>490.42936800000001</v>
      </c>
      <c r="H50" s="106" t="s">
        <v>57</v>
      </c>
    </row>
    <row r="51" spans="1:8">
      <c r="A51" s="104">
        <v>50</v>
      </c>
      <c r="B51" s="107" t="s">
        <v>44</v>
      </c>
      <c r="C51" s="104">
        <v>1002</v>
      </c>
      <c r="D51" s="104" t="s">
        <v>71</v>
      </c>
      <c r="E51" s="116">
        <v>40.71</v>
      </c>
      <c r="F51" s="116">
        <f t="shared" si="0"/>
        <v>438.20243999999997</v>
      </c>
      <c r="G51" s="116">
        <f t="shared" si="1"/>
        <v>482.02268400000003</v>
      </c>
      <c r="H51" s="106" t="s">
        <v>57</v>
      </c>
    </row>
    <row r="52" spans="1:8">
      <c r="A52" s="104">
        <v>51</v>
      </c>
      <c r="B52" s="107" t="s">
        <v>44</v>
      </c>
      <c r="C52" s="104">
        <v>1003</v>
      </c>
      <c r="D52" s="104" t="s">
        <v>56</v>
      </c>
      <c r="E52" s="116">
        <v>51.25</v>
      </c>
      <c r="F52" s="116">
        <f t="shared" si="0"/>
        <v>551.65499999999997</v>
      </c>
      <c r="G52" s="116">
        <f t="shared" si="1"/>
        <v>606.82050000000004</v>
      </c>
      <c r="H52" s="106" t="s">
        <v>127</v>
      </c>
    </row>
    <row r="53" spans="1:8">
      <c r="A53" s="104">
        <v>52</v>
      </c>
      <c r="B53" s="107" t="s">
        <v>44</v>
      </c>
      <c r="C53" s="104">
        <v>1004</v>
      </c>
      <c r="D53" s="104" t="s">
        <v>56</v>
      </c>
      <c r="E53" s="116">
        <v>51.18</v>
      </c>
      <c r="F53" s="116">
        <f t="shared" si="0"/>
        <v>550.90152</v>
      </c>
      <c r="G53" s="116">
        <f t="shared" si="1"/>
        <v>605.99167200000011</v>
      </c>
      <c r="H53" s="106" t="s">
        <v>127</v>
      </c>
    </row>
    <row r="54" spans="1:8">
      <c r="A54" s="104">
        <v>53</v>
      </c>
      <c r="B54" s="107" t="s">
        <v>44</v>
      </c>
      <c r="C54" s="104">
        <v>1005</v>
      </c>
      <c r="D54" s="104" t="s">
        <v>56</v>
      </c>
      <c r="E54" s="116">
        <v>51.28</v>
      </c>
      <c r="F54" s="116">
        <f t="shared" si="0"/>
        <v>551.97791999999993</v>
      </c>
      <c r="G54" s="116">
        <f t="shared" si="1"/>
        <v>607.17571199999998</v>
      </c>
      <c r="H54" s="106" t="s">
        <v>127</v>
      </c>
    </row>
    <row r="55" spans="1:8">
      <c r="A55" s="104">
        <v>54</v>
      </c>
      <c r="B55" s="107" t="s">
        <v>45</v>
      </c>
      <c r="C55" s="104">
        <v>1101</v>
      </c>
      <c r="D55" s="104" t="s">
        <v>71</v>
      </c>
      <c r="E55" s="116">
        <v>41.42</v>
      </c>
      <c r="F55" s="116">
        <f t="shared" si="0"/>
        <v>445.84487999999999</v>
      </c>
      <c r="G55" s="116">
        <f t="shared" si="1"/>
        <v>490.42936800000001</v>
      </c>
      <c r="H55" s="106" t="s">
        <v>57</v>
      </c>
    </row>
    <row r="56" spans="1:8">
      <c r="A56" s="104">
        <v>55</v>
      </c>
      <c r="B56" s="107" t="s">
        <v>45</v>
      </c>
      <c r="C56" s="104">
        <v>1102</v>
      </c>
      <c r="D56" s="104" t="s">
        <v>71</v>
      </c>
      <c r="E56" s="116">
        <v>40.71</v>
      </c>
      <c r="F56" s="116">
        <f t="shared" si="0"/>
        <v>438.20243999999997</v>
      </c>
      <c r="G56" s="116">
        <f t="shared" si="1"/>
        <v>482.02268400000003</v>
      </c>
      <c r="H56" s="106" t="s">
        <v>57</v>
      </c>
    </row>
    <row r="57" spans="1:8">
      <c r="A57" s="104">
        <v>56</v>
      </c>
      <c r="B57" s="107" t="s">
        <v>45</v>
      </c>
      <c r="C57" s="104">
        <v>1103</v>
      </c>
      <c r="D57" s="104" t="s">
        <v>56</v>
      </c>
      <c r="E57" s="116">
        <v>51.25</v>
      </c>
      <c r="F57" s="116">
        <f t="shared" si="0"/>
        <v>551.65499999999997</v>
      </c>
      <c r="G57" s="116">
        <f t="shared" si="1"/>
        <v>606.82050000000004</v>
      </c>
      <c r="H57" s="106" t="s">
        <v>127</v>
      </c>
    </row>
    <row r="58" spans="1:8">
      <c r="A58" s="104">
        <v>57</v>
      </c>
      <c r="B58" s="107" t="s">
        <v>45</v>
      </c>
      <c r="C58" s="104">
        <v>1104</v>
      </c>
      <c r="D58" s="104" t="s">
        <v>56</v>
      </c>
      <c r="E58" s="116">
        <v>51.18</v>
      </c>
      <c r="F58" s="116">
        <f t="shared" si="0"/>
        <v>550.90152</v>
      </c>
      <c r="G58" s="116">
        <f t="shared" si="1"/>
        <v>605.99167200000011</v>
      </c>
      <c r="H58" s="106" t="s">
        <v>127</v>
      </c>
    </row>
    <row r="59" spans="1:8">
      <c r="A59" s="104">
        <v>58</v>
      </c>
      <c r="B59" s="107" t="s">
        <v>45</v>
      </c>
      <c r="C59" s="104">
        <v>1105</v>
      </c>
      <c r="D59" s="104" t="s">
        <v>56</v>
      </c>
      <c r="E59" s="116">
        <v>51.28</v>
      </c>
      <c r="F59" s="116">
        <f t="shared" si="0"/>
        <v>551.97791999999993</v>
      </c>
      <c r="G59" s="116">
        <f t="shared" si="1"/>
        <v>607.17571199999998</v>
      </c>
      <c r="H59" s="106" t="s">
        <v>127</v>
      </c>
    </row>
    <row r="60" spans="1:8">
      <c r="A60" s="104">
        <v>59</v>
      </c>
      <c r="B60" s="107" t="s">
        <v>46</v>
      </c>
      <c r="C60" s="104">
        <v>1201</v>
      </c>
      <c r="D60" s="108" t="s">
        <v>71</v>
      </c>
      <c r="E60" s="162">
        <v>41.42</v>
      </c>
      <c r="F60" s="116">
        <f t="shared" ref="F60:F99" si="2">E60*10.764</f>
        <v>445.84487999999999</v>
      </c>
      <c r="G60" s="116">
        <f t="shared" ref="G60:G99" si="3">F60*1.1</f>
        <v>490.42936800000001</v>
      </c>
      <c r="H60" s="106" t="s">
        <v>57</v>
      </c>
    </row>
    <row r="61" spans="1:8">
      <c r="A61" s="104">
        <v>60</v>
      </c>
      <c r="B61" s="107" t="s">
        <v>46</v>
      </c>
      <c r="C61" s="104">
        <v>1202</v>
      </c>
      <c r="D61" s="108" t="s">
        <v>71</v>
      </c>
      <c r="E61" s="161">
        <v>40.71</v>
      </c>
      <c r="F61" s="116">
        <f t="shared" si="2"/>
        <v>438.20243999999997</v>
      </c>
      <c r="G61" s="116">
        <f t="shared" si="3"/>
        <v>482.02268400000003</v>
      </c>
      <c r="H61" s="106" t="s">
        <v>57</v>
      </c>
    </row>
    <row r="62" spans="1:8">
      <c r="A62" s="104">
        <v>61</v>
      </c>
      <c r="B62" s="107" t="s">
        <v>46</v>
      </c>
      <c r="C62" s="104">
        <v>1203</v>
      </c>
      <c r="D62" s="108" t="s">
        <v>56</v>
      </c>
      <c r="E62" s="116">
        <v>51.25</v>
      </c>
      <c r="F62" s="116">
        <f t="shared" si="2"/>
        <v>551.65499999999997</v>
      </c>
      <c r="G62" s="116">
        <f t="shared" si="3"/>
        <v>606.82050000000004</v>
      </c>
      <c r="H62" s="106" t="s">
        <v>127</v>
      </c>
    </row>
    <row r="63" spans="1:8">
      <c r="A63" s="104">
        <v>62</v>
      </c>
      <c r="B63" s="107" t="s">
        <v>46</v>
      </c>
      <c r="C63" s="104">
        <v>1204</v>
      </c>
      <c r="D63" s="108" t="s">
        <v>56</v>
      </c>
      <c r="E63" s="162">
        <v>53.17</v>
      </c>
      <c r="F63" s="116">
        <f t="shared" si="2"/>
        <v>572.32187999999996</v>
      </c>
      <c r="G63" s="116">
        <f t="shared" si="3"/>
        <v>629.55406800000003</v>
      </c>
      <c r="H63" s="106" t="s">
        <v>57</v>
      </c>
    </row>
    <row r="64" spans="1:8">
      <c r="A64" s="104">
        <v>63</v>
      </c>
      <c r="B64" s="107" t="s">
        <v>46</v>
      </c>
      <c r="C64" s="104">
        <v>1205</v>
      </c>
      <c r="D64" s="108" t="s">
        <v>56</v>
      </c>
      <c r="E64" s="161">
        <v>53.36</v>
      </c>
      <c r="F64" s="116">
        <f t="shared" si="2"/>
        <v>574.36703999999997</v>
      </c>
      <c r="G64" s="116">
        <f t="shared" si="3"/>
        <v>631.80374400000005</v>
      </c>
      <c r="H64" s="106" t="s">
        <v>57</v>
      </c>
    </row>
    <row r="65" spans="1:8">
      <c r="A65" s="104">
        <v>64</v>
      </c>
      <c r="B65" s="107" t="s">
        <v>47</v>
      </c>
      <c r="C65" s="104">
        <v>1301</v>
      </c>
      <c r="D65" s="104" t="s">
        <v>71</v>
      </c>
      <c r="E65" s="116">
        <v>41.42</v>
      </c>
      <c r="F65" s="116">
        <f t="shared" si="2"/>
        <v>445.84487999999999</v>
      </c>
      <c r="G65" s="116">
        <f t="shared" si="3"/>
        <v>490.42936800000001</v>
      </c>
      <c r="H65" s="106" t="s">
        <v>57</v>
      </c>
    </row>
    <row r="66" spans="1:8">
      <c r="A66" s="104">
        <v>65</v>
      </c>
      <c r="B66" s="107" t="s">
        <v>47</v>
      </c>
      <c r="C66" s="111">
        <v>1302</v>
      </c>
      <c r="D66" s="104" t="s">
        <v>71</v>
      </c>
      <c r="E66" s="161">
        <v>40.71</v>
      </c>
      <c r="F66" s="116">
        <f t="shared" si="2"/>
        <v>438.20243999999997</v>
      </c>
      <c r="G66" s="116">
        <f t="shared" si="3"/>
        <v>482.02268400000003</v>
      </c>
      <c r="H66" s="106" t="s">
        <v>57</v>
      </c>
    </row>
    <row r="67" spans="1:8">
      <c r="A67" s="104">
        <v>66</v>
      </c>
      <c r="B67" s="107" t="s">
        <v>47</v>
      </c>
      <c r="C67" s="112">
        <v>1303</v>
      </c>
      <c r="D67" s="108" t="s">
        <v>56</v>
      </c>
      <c r="E67" s="162">
        <v>53.4</v>
      </c>
      <c r="F67" s="116">
        <f t="shared" si="2"/>
        <v>574.79759999999999</v>
      </c>
      <c r="G67" s="116">
        <f t="shared" si="3"/>
        <v>632.27736000000004</v>
      </c>
      <c r="H67" s="106" t="s">
        <v>57</v>
      </c>
    </row>
    <row r="68" spans="1:8">
      <c r="A68" s="104">
        <v>67</v>
      </c>
      <c r="B68" s="107" t="s">
        <v>47</v>
      </c>
      <c r="C68" s="104">
        <v>1304</v>
      </c>
      <c r="D68" s="104" t="s">
        <v>56</v>
      </c>
      <c r="E68" s="116">
        <v>53.17</v>
      </c>
      <c r="F68" s="116">
        <f t="shared" si="2"/>
        <v>572.32187999999996</v>
      </c>
      <c r="G68" s="116">
        <f t="shared" si="3"/>
        <v>629.55406800000003</v>
      </c>
      <c r="H68" s="106" t="s">
        <v>57</v>
      </c>
    </row>
    <row r="69" spans="1:8">
      <c r="A69" s="104">
        <v>68</v>
      </c>
      <c r="B69" s="107" t="s">
        <v>47</v>
      </c>
      <c r="C69" s="111">
        <v>1305</v>
      </c>
      <c r="D69" s="109" t="s">
        <v>56</v>
      </c>
      <c r="E69" s="161">
        <v>53.36</v>
      </c>
      <c r="F69" s="116">
        <f t="shared" si="2"/>
        <v>574.36703999999997</v>
      </c>
      <c r="G69" s="116">
        <f t="shared" si="3"/>
        <v>631.80374400000005</v>
      </c>
      <c r="H69" s="106" t="s">
        <v>57</v>
      </c>
    </row>
    <row r="70" spans="1:8">
      <c r="A70" s="104">
        <v>69</v>
      </c>
      <c r="B70" s="107" t="s">
        <v>48</v>
      </c>
      <c r="C70" s="104">
        <v>1401</v>
      </c>
      <c r="D70" s="104" t="s">
        <v>71</v>
      </c>
      <c r="E70" s="116">
        <v>41.42</v>
      </c>
      <c r="F70" s="116">
        <f t="shared" si="2"/>
        <v>445.84487999999999</v>
      </c>
      <c r="G70" s="116">
        <f t="shared" si="3"/>
        <v>490.42936800000001</v>
      </c>
      <c r="H70" s="106" t="s">
        <v>57</v>
      </c>
    </row>
    <row r="71" spans="1:8">
      <c r="A71" s="104">
        <v>70</v>
      </c>
      <c r="B71" s="107" t="s">
        <v>48</v>
      </c>
      <c r="C71" s="112">
        <v>1402</v>
      </c>
      <c r="D71" s="104" t="s">
        <v>71</v>
      </c>
      <c r="E71" s="161">
        <v>40.71</v>
      </c>
      <c r="F71" s="116">
        <f t="shared" si="2"/>
        <v>438.20243999999997</v>
      </c>
      <c r="G71" s="116">
        <f t="shared" si="3"/>
        <v>482.02268400000003</v>
      </c>
      <c r="H71" s="106" t="s">
        <v>57</v>
      </c>
    </row>
    <row r="72" spans="1:8">
      <c r="A72" s="104">
        <v>71</v>
      </c>
      <c r="B72" s="107" t="s">
        <v>48</v>
      </c>
      <c r="C72" s="112">
        <v>1403</v>
      </c>
      <c r="D72" s="108" t="s">
        <v>56</v>
      </c>
      <c r="E72" s="162">
        <v>53.4</v>
      </c>
      <c r="F72" s="116">
        <f t="shared" si="2"/>
        <v>574.79759999999999</v>
      </c>
      <c r="G72" s="116">
        <f t="shared" si="3"/>
        <v>632.27736000000004</v>
      </c>
      <c r="H72" s="106" t="s">
        <v>57</v>
      </c>
    </row>
    <row r="73" spans="1:8">
      <c r="A73" s="104">
        <v>72</v>
      </c>
      <c r="B73" s="107" t="s">
        <v>48</v>
      </c>
      <c r="C73" s="104">
        <v>1404</v>
      </c>
      <c r="D73" s="104" t="s">
        <v>56</v>
      </c>
      <c r="E73" s="116">
        <v>53.17</v>
      </c>
      <c r="F73" s="116">
        <f t="shared" si="2"/>
        <v>572.32187999999996</v>
      </c>
      <c r="G73" s="116">
        <f t="shared" si="3"/>
        <v>629.55406800000003</v>
      </c>
      <c r="H73" s="106" t="s">
        <v>57</v>
      </c>
    </row>
    <row r="74" spans="1:8">
      <c r="A74" s="104">
        <v>73</v>
      </c>
      <c r="B74" s="107" t="s">
        <v>48</v>
      </c>
      <c r="C74" s="112">
        <v>1405</v>
      </c>
      <c r="D74" s="109" t="s">
        <v>56</v>
      </c>
      <c r="E74" s="161">
        <v>53.36</v>
      </c>
      <c r="F74" s="116">
        <f t="shared" si="2"/>
        <v>574.36703999999997</v>
      </c>
      <c r="G74" s="116">
        <f t="shared" si="3"/>
        <v>631.80374400000005</v>
      </c>
      <c r="H74" s="106" t="s">
        <v>57</v>
      </c>
    </row>
    <row r="75" spans="1:8">
      <c r="A75" s="104">
        <v>74</v>
      </c>
      <c r="B75" s="107" t="s">
        <v>97</v>
      </c>
      <c r="C75" s="104">
        <v>1501</v>
      </c>
      <c r="D75" s="104" t="s">
        <v>71</v>
      </c>
      <c r="E75" s="116">
        <v>41.42</v>
      </c>
      <c r="F75" s="116">
        <f t="shared" si="2"/>
        <v>445.84487999999999</v>
      </c>
      <c r="G75" s="116">
        <f t="shared" si="3"/>
        <v>490.42936800000001</v>
      </c>
      <c r="H75" s="106" t="s">
        <v>57</v>
      </c>
    </row>
    <row r="76" spans="1:8">
      <c r="A76" s="104">
        <v>75</v>
      </c>
      <c r="B76" s="107" t="s">
        <v>97</v>
      </c>
      <c r="C76" s="112">
        <v>1502</v>
      </c>
      <c r="D76" s="104" t="s">
        <v>71</v>
      </c>
      <c r="E76" s="161">
        <v>40.71</v>
      </c>
      <c r="F76" s="116">
        <f t="shared" si="2"/>
        <v>438.20243999999997</v>
      </c>
      <c r="G76" s="116">
        <f t="shared" si="3"/>
        <v>482.02268400000003</v>
      </c>
      <c r="H76" s="106" t="s">
        <v>57</v>
      </c>
    </row>
    <row r="77" spans="1:8">
      <c r="A77" s="104">
        <v>76</v>
      </c>
      <c r="B77" s="107" t="s">
        <v>97</v>
      </c>
      <c r="C77" s="112">
        <v>1503</v>
      </c>
      <c r="D77" s="108" t="s">
        <v>151</v>
      </c>
      <c r="E77" s="162">
        <v>0</v>
      </c>
      <c r="F77" s="116">
        <f t="shared" si="2"/>
        <v>0</v>
      </c>
      <c r="G77" s="116">
        <f t="shared" si="3"/>
        <v>0</v>
      </c>
      <c r="H77" s="106" t="s">
        <v>151</v>
      </c>
    </row>
    <row r="78" spans="1:8">
      <c r="A78" s="104">
        <v>77</v>
      </c>
      <c r="B78" s="107" t="s">
        <v>97</v>
      </c>
      <c r="C78" s="104">
        <v>1504</v>
      </c>
      <c r="D78" s="104" t="s">
        <v>71</v>
      </c>
      <c r="E78" s="116">
        <v>39.61</v>
      </c>
      <c r="F78" s="116">
        <f t="shared" si="2"/>
        <v>426.36203999999998</v>
      </c>
      <c r="G78" s="116">
        <f t="shared" si="3"/>
        <v>468.998244</v>
      </c>
      <c r="H78" s="105" t="s">
        <v>57</v>
      </c>
    </row>
    <row r="79" spans="1:8">
      <c r="A79" s="104">
        <v>78</v>
      </c>
      <c r="B79" s="107" t="s">
        <v>97</v>
      </c>
      <c r="C79" s="112">
        <v>1505</v>
      </c>
      <c r="D79" s="109" t="s">
        <v>56</v>
      </c>
      <c r="E79" s="161">
        <v>53.36</v>
      </c>
      <c r="F79" s="116">
        <f t="shared" si="2"/>
        <v>574.36703999999997</v>
      </c>
      <c r="G79" s="116">
        <f t="shared" si="3"/>
        <v>631.80374400000005</v>
      </c>
      <c r="H79" s="105" t="s">
        <v>57</v>
      </c>
    </row>
    <row r="80" spans="1:8">
      <c r="A80" s="104">
        <v>79</v>
      </c>
      <c r="B80" s="107" t="s">
        <v>98</v>
      </c>
      <c r="C80" s="104">
        <v>1601</v>
      </c>
      <c r="D80" s="104" t="s">
        <v>71</v>
      </c>
      <c r="E80" s="116">
        <v>41.42</v>
      </c>
      <c r="F80" s="116">
        <f t="shared" si="2"/>
        <v>445.84487999999999</v>
      </c>
      <c r="G80" s="116">
        <f t="shared" si="3"/>
        <v>490.42936800000001</v>
      </c>
      <c r="H80" s="105" t="s">
        <v>57</v>
      </c>
    </row>
    <row r="81" spans="1:8">
      <c r="A81" s="104">
        <v>80</v>
      </c>
      <c r="B81" s="107" t="s">
        <v>98</v>
      </c>
      <c r="C81" s="112">
        <v>1602</v>
      </c>
      <c r="D81" s="104" t="s">
        <v>71</v>
      </c>
      <c r="E81" s="161">
        <v>40.71</v>
      </c>
      <c r="F81" s="116">
        <f t="shared" si="2"/>
        <v>438.20243999999997</v>
      </c>
      <c r="G81" s="116">
        <f t="shared" si="3"/>
        <v>482.02268400000003</v>
      </c>
      <c r="H81" s="105" t="s">
        <v>57</v>
      </c>
    </row>
    <row r="82" spans="1:8">
      <c r="A82" s="104">
        <v>81</v>
      </c>
      <c r="B82" s="107" t="s">
        <v>98</v>
      </c>
      <c r="C82" s="104">
        <v>1603</v>
      </c>
      <c r="D82" s="108" t="s">
        <v>56</v>
      </c>
      <c r="E82" s="162">
        <v>53.4</v>
      </c>
      <c r="F82" s="116">
        <f t="shared" si="2"/>
        <v>574.79759999999999</v>
      </c>
      <c r="G82" s="116">
        <f t="shared" si="3"/>
        <v>632.27736000000004</v>
      </c>
      <c r="H82" s="105" t="s">
        <v>57</v>
      </c>
    </row>
    <row r="83" spans="1:8">
      <c r="A83" s="104">
        <v>82</v>
      </c>
      <c r="B83" s="107" t="s">
        <v>98</v>
      </c>
      <c r="C83" s="104">
        <v>1604</v>
      </c>
      <c r="D83" s="104" t="s">
        <v>56</v>
      </c>
      <c r="E83" s="116">
        <v>53.17</v>
      </c>
      <c r="F83" s="116">
        <f t="shared" si="2"/>
        <v>572.32187999999996</v>
      </c>
      <c r="G83" s="116">
        <f t="shared" si="3"/>
        <v>629.55406800000003</v>
      </c>
      <c r="H83" s="105" t="s">
        <v>57</v>
      </c>
    </row>
    <row r="84" spans="1:8">
      <c r="A84" s="104">
        <v>83</v>
      </c>
      <c r="B84" s="107" t="s">
        <v>98</v>
      </c>
      <c r="C84" s="112">
        <v>1605</v>
      </c>
      <c r="D84" s="109" t="s">
        <v>56</v>
      </c>
      <c r="E84" s="161">
        <v>53.36</v>
      </c>
      <c r="F84" s="116">
        <f t="shared" si="2"/>
        <v>574.36703999999997</v>
      </c>
      <c r="G84" s="116">
        <f t="shared" si="3"/>
        <v>631.80374400000005</v>
      </c>
      <c r="H84" s="105" t="s">
        <v>57</v>
      </c>
    </row>
    <row r="85" spans="1:8">
      <c r="A85" s="104">
        <v>84</v>
      </c>
      <c r="B85" s="107" t="s">
        <v>99</v>
      </c>
      <c r="C85" s="111">
        <v>1701</v>
      </c>
      <c r="D85" s="104" t="s">
        <v>71</v>
      </c>
      <c r="E85" s="116">
        <v>41.42</v>
      </c>
      <c r="F85" s="116">
        <f t="shared" si="2"/>
        <v>445.84487999999999</v>
      </c>
      <c r="G85" s="116">
        <f t="shared" si="3"/>
        <v>490.42936800000001</v>
      </c>
      <c r="H85" s="105" t="s">
        <v>57</v>
      </c>
    </row>
    <row r="86" spans="1:8">
      <c r="A86" s="104">
        <v>85</v>
      </c>
      <c r="B86" s="107" t="s">
        <v>99</v>
      </c>
      <c r="C86" s="111">
        <v>1702</v>
      </c>
      <c r="D86" s="104" t="s">
        <v>71</v>
      </c>
      <c r="E86" s="161">
        <v>40.71</v>
      </c>
      <c r="F86" s="116">
        <f t="shared" si="2"/>
        <v>438.20243999999997</v>
      </c>
      <c r="G86" s="116">
        <f t="shared" si="3"/>
        <v>482.02268400000003</v>
      </c>
      <c r="H86" s="105" t="s">
        <v>57</v>
      </c>
    </row>
    <row r="87" spans="1:8">
      <c r="A87" s="104">
        <v>86</v>
      </c>
      <c r="B87" s="107" t="s">
        <v>99</v>
      </c>
      <c r="C87" s="112">
        <v>1703</v>
      </c>
      <c r="D87" s="108" t="s">
        <v>56</v>
      </c>
      <c r="E87" s="162">
        <v>53.4</v>
      </c>
      <c r="F87" s="116">
        <f t="shared" si="2"/>
        <v>574.79759999999999</v>
      </c>
      <c r="G87" s="116">
        <f t="shared" si="3"/>
        <v>632.27736000000004</v>
      </c>
      <c r="H87" s="105" t="s">
        <v>57</v>
      </c>
    </row>
    <row r="88" spans="1:8">
      <c r="A88" s="104">
        <v>87</v>
      </c>
      <c r="B88" s="107" t="s">
        <v>99</v>
      </c>
      <c r="C88" s="104">
        <v>1704</v>
      </c>
      <c r="D88" s="104" t="s">
        <v>56</v>
      </c>
      <c r="E88" s="116">
        <v>53.17</v>
      </c>
      <c r="F88" s="116">
        <f t="shared" si="2"/>
        <v>572.32187999999996</v>
      </c>
      <c r="G88" s="116">
        <f t="shared" si="3"/>
        <v>629.55406800000003</v>
      </c>
      <c r="H88" s="105" t="s">
        <v>57</v>
      </c>
    </row>
    <row r="89" spans="1:8">
      <c r="A89" s="104">
        <v>88</v>
      </c>
      <c r="B89" s="107" t="s">
        <v>99</v>
      </c>
      <c r="C89" s="111">
        <v>1705</v>
      </c>
      <c r="D89" s="109" t="s">
        <v>56</v>
      </c>
      <c r="E89" s="161">
        <v>53.36</v>
      </c>
      <c r="F89" s="116">
        <f t="shared" si="2"/>
        <v>574.36703999999997</v>
      </c>
      <c r="G89" s="116">
        <f t="shared" si="3"/>
        <v>631.80374400000005</v>
      </c>
      <c r="H89" s="105" t="s">
        <v>57</v>
      </c>
    </row>
    <row r="90" spans="1:8">
      <c r="A90" s="104">
        <v>89</v>
      </c>
      <c r="B90" s="107" t="s">
        <v>100</v>
      </c>
      <c r="C90" s="104">
        <v>1801</v>
      </c>
      <c r="D90" s="104" t="s">
        <v>71</v>
      </c>
      <c r="E90" s="116">
        <v>41.42</v>
      </c>
      <c r="F90" s="116">
        <f t="shared" si="2"/>
        <v>445.84487999999999</v>
      </c>
      <c r="G90" s="116">
        <f t="shared" si="3"/>
        <v>490.42936800000001</v>
      </c>
      <c r="H90" s="105" t="s">
        <v>57</v>
      </c>
    </row>
    <row r="91" spans="1:8">
      <c r="A91" s="104">
        <v>90</v>
      </c>
      <c r="B91" s="107" t="s">
        <v>100</v>
      </c>
      <c r="C91" s="111">
        <v>1802</v>
      </c>
      <c r="D91" s="104" t="s">
        <v>71</v>
      </c>
      <c r="E91" s="161">
        <v>40.71</v>
      </c>
      <c r="F91" s="116">
        <f t="shared" si="2"/>
        <v>438.20243999999997</v>
      </c>
      <c r="G91" s="116">
        <f t="shared" si="3"/>
        <v>482.02268400000003</v>
      </c>
      <c r="H91" s="105" t="s">
        <v>57</v>
      </c>
    </row>
    <row r="92" spans="1:8">
      <c r="A92" s="104">
        <v>91</v>
      </c>
      <c r="B92" s="107" t="s">
        <v>100</v>
      </c>
      <c r="C92" s="104">
        <v>1803</v>
      </c>
      <c r="D92" s="108" t="s">
        <v>56</v>
      </c>
      <c r="E92" s="162">
        <v>53.4</v>
      </c>
      <c r="F92" s="116">
        <f t="shared" si="2"/>
        <v>574.79759999999999</v>
      </c>
      <c r="G92" s="116">
        <f t="shared" si="3"/>
        <v>632.27736000000004</v>
      </c>
      <c r="H92" s="105" t="s">
        <v>57</v>
      </c>
    </row>
    <row r="93" spans="1:8">
      <c r="A93" s="104">
        <v>92</v>
      </c>
      <c r="B93" s="107" t="s">
        <v>100</v>
      </c>
      <c r="C93" s="104">
        <v>1804</v>
      </c>
      <c r="D93" s="104" t="s">
        <v>56</v>
      </c>
      <c r="E93" s="116">
        <v>53.17</v>
      </c>
      <c r="F93" s="116">
        <f t="shared" si="2"/>
        <v>572.32187999999996</v>
      </c>
      <c r="G93" s="116">
        <f t="shared" si="3"/>
        <v>629.55406800000003</v>
      </c>
      <c r="H93" s="105" t="s">
        <v>57</v>
      </c>
    </row>
    <row r="94" spans="1:8">
      <c r="A94" s="104">
        <v>93</v>
      </c>
      <c r="B94" s="107" t="s">
        <v>100</v>
      </c>
      <c r="C94" s="111">
        <v>1805</v>
      </c>
      <c r="D94" s="109" t="s">
        <v>56</v>
      </c>
      <c r="E94" s="161">
        <v>53.36</v>
      </c>
      <c r="F94" s="116">
        <f t="shared" si="2"/>
        <v>574.36703999999997</v>
      </c>
      <c r="G94" s="116">
        <f t="shared" si="3"/>
        <v>631.80374400000005</v>
      </c>
      <c r="H94" s="105" t="s">
        <v>57</v>
      </c>
    </row>
    <row r="95" spans="1:8">
      <c r="A95" s="167">
        <v>94</v>
      </c>
      <c r="B95" s="168" t="s">
        <v>101</v>
      </c>
      <c r="C95" s="169">
        <v>1901</v>
      </c>
      <c r="D95" s="170" t="s">
        <v>71</v>
      </c>
      <c r="E95" s="171">
        <v>41.42</v>
      </c>
      <c r="F95" s="172">
        <f t="shared" si="2"/>
        <v>445.84487999999999</v>
      </c>
      <c r="G95" s="172">
        <f t="shared" si="3"/>
        <v>490.42936800000001</v>
      </c>
      <c r="H95" s="173" t="s">
        <v>57</v>
      </c>
    </row>
    <row r="96" spans="1:8">
      <c r="A96" s="104">
        <v>95</v>
      </c>
      <c r="B96" s="107" t="s">
        <v>101</v>
      </c>
      <c r="C96" s="111">
        <v>1902</v>
      </c>
      <c r="D96" s="109" t="s">
        <v>71</v>
      </c>
      <c r="E96" s="161">
        <v>40.71</v>
      </c>
      <c r="F96" s="116">
        <f t="shared" si="2"/>
        <v>438.20243999999997</v>
      </c>
      <c r="G96" s="116">
        <f t="shared" si="3"/>
        <v>482.02268400000003</v>
      </c>
      <c r="H96" s="106" t="s">
        <v>57</v>
      </c>
    </row>
    <row r="97" spans="1:8">
      <c r="A97" s="104">
        <v>96</v>
      </c>
      <c r="B97" s="107" t="s">
        <v>101</v>
      </c>
      <c r="C97" s="112">
        <v>1903</v>
      </c>
      <c r="D97" s="108" t="s">
        <v>56</v>
      </c>
      <c r="E97" s="162">
        <v>53.4</v>
      </c>
      <c r="F97" s="116">
        <f t="shared" si="2"/>
        <v>574.79759999999999</v>
      </c>
      <c r="G97" s="116">
        <f t="shared" si="3"/>
        <v>632.27736000000004</v>
      </c>
      <c r="H97" s="106" t="s">
        <v>57</v>
      </c>
    </row>
    <row r="98" spans="1:8">
      <c r="A98" s="104">
        <v>97</v>
      </c>
      <c r="B98" s="107" t="s">
        <v>101</v>
      </c>
      <c r="C98" s="111">
        <v>1904</v>
      </c>
      <c r="D98" s="104" t="s">
        <v>56</v>
      </c>
      <c r="E98" s="116">
        <v>53.17</v>
      </c>
      <c r="F98" s="116">
        <f t="shared" si="2"/>
        <v>572.32187999999996</v>
      </c>
      <c r="G98" s="116">
        <f t="shared" si="3"/>
        <v>629.55406800000003</v>
      </c>
      <c r="H98" s="106" t="s">
        <v>57</v>
      </c>
    </row>
    <row r="99" spans="1:8">
      <c r="A99" s="104">
        <v>98</v>
      </c>
      <c r="B99" s="107" t="s">
        <v>101</v>
      </c>
      <c r="C99" s="111">
        <v>1905</v>
      </c>
      <c r="D99" s="109" t="s">
        <v>56</v>
      </c>
      <c r="E99" s="161">
        <v>53.36</v>
      </c>
      <c r="F99" s="116">
        <f t="shared" si="2"/>
        <v>574.36703999999997</v>
      </c>
      <c r="G99" s="116">
        <f t="shared" si="3"/>
        <v>631.80374400000005</v>
      </c>
      <c r="H99" s="106" t="s">
        <v>57</v>
      </c>
    </row>
    <row r="100" spans="1:8">
      <c r="A100" s="167">
        <v>99</v>
      </c>
      <c r="B100" s="168" t="s">
        <v>167</v>
      </c>
      <c r="C100" s="169">
        <v>2001</v>
      </c>
      <c r="D100" s="170" t="s">
        <v>71</v>
      </c>
      <c r="E100" s="171">
        <v>41.42</v>
      </c>
      <c r="F100" s="172">
        <f t="shared" ref="F100:F114" si="4">E100*10.764</f>
        <v>445.84487999999999</v>
      </c>
      <c r="G100" s="172">
        <f t="shared" ref="G100:G114" si="5">F100*1.1</f>
        <v>490.42936800000001</v>
      </c>
      <c r="H100" s="173" t="s">
        <v>57</v>
      </c>
    </row>
    <row r="101" spans="1:8">
      <c r="A101" s="167">
        <v>100</v>
      </c>
      <c r="B101" s="168" t="s">
        <v>167</v>
      </c>
      <c r="C101" s="169">
        <v>2002</v>
      </c>
      <c r="D101" s="170" t="s">
        <v>71</v>
      </c>
      <c r="E101" s="171">
        <v>40.71</v>
      </c>
      <c r="F101" s="172">
        <f t="shared" si="4"/>
        <v>438.20243999999997</v>
      </c>
      <c r="G101" s="172">
        <f t="shared" si="5"/>
        <v>482.02268400000003</v>
      </c>
      <c r="H101" s="173" t="s">
        <v>57</v>
      </c>
    </row>
    <row r="102" spans="1:8">
      <c r="A102" s="167">
        <v>101</v>
      </c>
      <c r="B102" s="168" t="s">
        <v>167</v>
      </c>
      <c r="C102" s="169">
        <v>2003</v>
      </c>
      <c r="D102" s="170" t="s">
        <v>56</v>
      </c>
      <c r="E102" s="171">
        <v>53.4</v>
      </c>
      <c r="F102" s="172">
        <f t="shared" si="4"/>
        <v>574.79759999999999</v>
      </c>
      <c r="G102" s="172">
        <f t="shared" si="5"/>
        <v>632.27736000000004</v>
      </c>
      <c r="H102" s="173" t="s">
        <v>57</v>
      </c>
    </row>
    <row r="103" spans="1:8">
      <c r="A103" s="167">
        <v>102</v>
      </c>
      <c r="B103" s="168" t="s">
        <v>167</v>
      </c>
      <c r="C103" s="169">
        <v>2004</v>
      </c>
      <c r="D103" s="167" t="s">
        <v>56</v>
      </c>
      <c r="E103" s="172">
        <v>53.17</v>
      </c>
      <c r="F103" s="172">
        <f t="shared" si="4"/>
        <v>572.32187999999996</v>
      </c>
      <c r="G103" s="172">
        <f t="shared" si="5"/>
        <v>629.55406800000003</v>
      </c>
      <c r="H103" s="173" t="s">
        <v>57</v>
      </c>
    </row>
    <row r="104" spans="1:8">
      <c r="A104" s="167">
        <v>103</v>
      </c>
      <c r="B104" s="168" t="s">
        <v>167</v>
      </c>
      <c r="C104" s="169">
        <v>2005</v>
      </c>
      <c r="D104" s="170" t="s">
        <v>56</v>
      </c>
      <c r="E104" s="171">
        <v>53.36</v>
      </c>
      <c r="F104" s="172">
        <f t="shared" si="4"/>
        <v>574.36703999999997</v>
      </c>
      <c r="G104" s="172">
        <f t="shared" si="5"/>
        <v>631.80374400000005</v>
      </c>
      <c r="H104" s="173" t="s">
        <v>57</v>
      </c>
    </row>
    <row r="105" spans="1:8">
      <c r="A105" s="167">
        <v>104</v>
      </c>
      <c r="B105" s="168" t="s">
        <v>168</v>
      </c>
      <c r="C105" s="169">
        <v>2101</v>
      </c>
      <c r="D105" s="170" t="s">
        <v>71</v>
      </c>
      <c r="E105" s="171">
        <v>41.42</v>
      </c>
      <c r="F105" s="172">
        <f t="shared" si="4"/>
        <v>445.84487999999999</v>
      </c>
      <c r="G105" s="172">
        <f t="shared" si="5"/>
        <v>490.42936800000001</v>
      </c>
      <c r="H105" s="173" t="s">
        <v>57</v>
      </c>
    </row>
    <row r="106" spans="1:8">
      <c r="A106" s="167">
        <v>105</v>
      </c>
      <c r="B106" s="168" t="s">
        <v>168</v>
      </c>
      <c r="C106" s="169">
        <v>2102</v>
      </c>
      <c r="D106" s="170" t="s">
        <v>71</v>
      </c>
      <c r="E106" s="171">
        <v>40.71</v>
      </c>
      <c r="F106" s="172">
        <f t="shared" si="4"/>
        <v>438.20243999999997</v>
      </c>
      <c r="G106" s="172">
        <f t="shared" si="5"/>
        <v>482.02268400000003</v>
      </c>
      <c r="H106" s="173" t="s">
        <v>57</v>
      </c>
    </row>
    <row r="107" spans="1:8">
      <c r="A107" s="167">
        <v>106</v>
      </c>
      <c r="B107" s="168" t="s">
        <v>168</v>
      </c>
      <c r="C107" s="169">
        <v>2103</v>
      </c>
      <c r="D107" s="170" t="s">
        <v>56</v>
      </c>
      <c r="E107" s="171">
        <v>53.4</v>
      </c>
      <c r="F107" s="172">
        <f t="shared" si="4"/>
        <v>574.79759999999999</v>
      </c>
      <c r="G107" s="172">
        <f t="shared" si="5"/>
        <v>632.27736000000004</v>
      </c>
      <c r="H107" s="173" t="s">
        <v>57</v>
      </c>
    </row>
    <row r="108" spans="1:8">
      <c r="A108" s="167">
        <v>107</v>
      </c>
      <c r="B108" s="168" t="s">
        <v>168</v>
      </c>
      <c r="C108" s="169">
        <v>2104</v>
      </c>
      <c r="D108" s="167" t="s">
        <v>56</v>
      </c>
      <c r="E108" s="172">
        <v>53.17</v>
      </c>
      <c r="F108" s="172">
        <f t="shared" si="4"/>
        <v>572.32187999999996</v>
      </c>
      <c r="G108" s="172">
        <f t="shared" si="5"/>
        <v>629.55406800000003</v>
      </c>
      <c r="H108" s="173" t="s">
        <v>57</v>
      </c>
    </row>
    <row r="109" spans="1:8">
      <c r="A109" s="167">
        <v>108</v>
      </c>
      <c r="B109" s="168" t="s">
        <v>168</v>
      </c>
      <c r="C109" s="169">
        <v>2105</v>
      </c>
      <c r="D109" s="170" t="s">
        <v>56</v>
      </c>
      <c r="E109" s="171">
        <v>53.36</v>
      </c>
      <c r="F109" s="172">
        <f t="shared" si="4"/>
        <v>574.36703999999997</v>
      </c>
      <c r="G109" s="172">
        <f t="shared" si="5"/>
        <v>631.80374400000005</v>
      </c>
      <c r="H109" s="173" t="s">
        <v>57</v>
      </c>
    </row>
    <row r="110" spans="1:8">
      <c r="A110" s="167">
        <v>109</v>
      </c>
      <c r="B110" s="168" t="s">
        <v>169</v>
      </c>
      <c r="C110" s="169">
        <v>2201</v>
      </c>
      <c r="D110" s="170" t="s">
        <v>71</v>
      </c>
      <c r="E110" s="171">
        <v>41.42</v>
      </c>
      <c r="F110" s="172">
        <f t="shared" si="4"/>
        <v>445.84487999999999</v>
      </c>
      <c r="G110" s="172">
        <f t="shared" si="5"/>
        <v>490.42936800000001</v>
      </c>
      <c r="H110" s="173" t="s">
        <v>57</v>
      </c>
    </row>
    <row r="111" spans="1:8">
      <c r="A111" s="167">
        <v>110</v>
      </c>
      <c r="B111" s="168" t="s">
        <v>169</v>
      </c>
      <c r="C111" s="169">
        <v>2202</v>
      </c>
      <c r="D111" s="170" t="s">
        <v>71</v>
      </c>
      <c r="E111" s="171">
        <v>40.71</v>
      </c>
      <c r="F111" s="172">
        <f t="shared" si="4"/>
        <v>438.20243999999997</v>
      </c>
      <c r="G111" s="172">
        <f t="shared" si="5"/>
        <v>482.02268400000003</v>
      </c>
      <c r="H111" s="173" t="s">
        <v>57</v>
      </c>
    </row>
    <row r="112" spans="1:8">
      <c r="A112" s="167">
        <v>111</v>
      </c>
      <c r="B112" s="168" t="s">
        <v>169</v>
      </c>
      <c r="C112" s="169">
        <v>2203</v>
      </c>
      <c r="D112" s="170" t="s">
        <v>56</v>
      </c>
      <c r="E112" s="171">
        <v>53.4</v>
      </c>
      <c r="F112" s="172">
        <f t="shared" si="4"/>
        <v>574.79759999999999</v>
      </c>
      <c r="G112" s="172">
        <f t="shared" si="5"/>
        <v>632.27736000000004</v>
      </c>
      <c r="H112" s="173" t="s">
        <v>57</v>
      </c>
    </row>
    <row r="113" spans="1:8">
      <c r="A113" s="167">
        <v>112</v>
      </c>
      <c r="B113" s="168" t="s">
        <v>169</v>
      </c>
      <c r="C113" s="169">
        <v>2204</v>
      </c>
      <c r="D113" s="167" t="s">
        <v>56</v>
      </c>
      <c r="E113" s="172">
        <v>53.17</v>
      </c>
      <c r="F113" s="172">
        <f t="shared" si="4"/>
        <v>572.32187999999996</v>
      </c>
      <c r="G113" s="172">
        <f t="shared" si="5"/>
        <v>629.55406800000003</v>
      </c>
      <c r="H113" s="173" t="s">
        <v>57</v>
      </c>
    </row>
    <row r="114" spans="1:8">
      <c r="A114" s="167">
        <v>113</v>
      </c>
      <c r="B114" s="168" t="s">
        <v>169</v>
      </c>
      <c r="C114" s="169">
        <v>2205</v>
      </c>
      <c r="D114" s="170" t="s">
        <v>56</v>
      </c>
      <c r="E114" s="171">
        <v>53.36</v>
      </c>
      <c r="F114" s="172">
        <f t="shared" si="4"/>
        <v>574.36703999999997</v>
      </c>
      <c r="G114" s="172">
        <f t="shared" si="5"/>
        <v>631.80374400000005</v>
      </c>
      <c r="H114" s="173" t="s">
        <v>57</v>
      </c>
    </row>
    <row r="115" spans="1:8">
      <c r="A115" s="191" t="s">
        <v>33</v>
      </c>
      <c r="B115" s="192"/>
      <c r="C115" s="192"/>
      <c r="D115" s="193"/>
      <c r="E115" s="163">
        <f>SUM(E2:E114)</f>
        <v>5042.8400000000011</v>
      </c>
      <c r="F115" s="163">
        <f t="shared" ref="F115:G115" si="6">SUM(F2:F114)</f>
        <v>54281.129759999982</v>
      </c>
      <c r="G115" s="163">
        <f t="shared" si="6"/>
        <v>59709.242735999971</v>
      </c>
      <c r="H115" s="113"/>
    </row>
    <row r="116" spans="1:8">
      <c r="B116" s="114"/>
      <c r="C116" s="114"/>
      <c r="D116" s="114"/>
      <c r="E116" s="114"/>
      <c r="F116" s="114"/>
      <c r="G116" s="114"/>
      <c r="H116" s="114"/>
    </row>
    <row r="117" spans="1:8">
      <c r="B117" s="114"/>
      <c r="C117" s="114"/>
      <c r="D117" s="114"/>
      <c r="E117" s="114"/>
      <c r="F117" s="115"/>
      <c r="G117" s="115"/>
      <c r="H117" s="114"/>
    </row>
  </sheetData>
  <autoFilter ref="A1:H115" xr:uid="{435241EB-4DED-484E-9FDB-2E2F3566E22C}"/>
  <mergeCells count="1">
    <mergeCell ref="A115:D115"/>
  </mergeCells>
  <phoneticPr fontId="26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68681-1137-4A61-810C-1DE0DB93817A}">
  <dimension ref="A1:U61"/>
  <sheetViews>
    <sheetView topLeftCell="J1" workbookViewId="0">
      <selection activeCell="M2" sqref="M2:U19"/>
    </sheetView>
  </sheetViews>
  <sheetFormatPr defaultRowHeight="16.5"/>
  <cols>
    <col min="1" max="1" width="3.375" style="38" bestFit="1" customWidth="1"/>
    <col min="2" max="2" width="7.875" style="38" bestFit="1" customWidth="1"/>
    <col min="3" max="3" width="6.625" style="38" bestFit="1" customWidth="1"/>
    <col min="4" max="4" width="5.75" style="38" bestFit="1" customWidth="1"/>
    <col min="5" max="5" width="12.625" style="38" hidden="1" customWidth="1"/>
    <col min="6" max="6" width="12.25" style="38" bestFit="1" customWidth="1"/>
    <col min="7" max="7" width="11.75" style="38" bestFit="1" customWidth="1"/>
    <col min="8" max="8" width="12.75" style="38" bestFit="1" customWidth="1"/>
    <col min="9" max="9" width="13.125" style="38" bestFit="1" customWidth="1"/>
    <col min="10" max="12" width="9" style="38"/>
    <col min="13" max="13" width="3.5" style="38" customWidth="1"/>
    <col min="14" max="14" width="10" style="38" customWidth="1"/>
    <col min="15" max="15" width="6.625" style="38" bestFit="1" customWidth="1"/>
    <col min="16" max="16" width="5.75" style="38" bestFit="1" customWidth="1"/>
    <col min="17" max="17" width="13.125" style="38" hidden="1" customWidth="1"/>
    <col min="18" max="18" width="13" style="38" customWidth="1"/>
    <col min="19" max="19" width="12.75" style="38" customWidth="1"/>
    <col min="20" max="20" width="12.75" style="38" bestFit="1" customWidth="1"/>
    <col min="21" max="21" width="13.125" style="38" bestFit="1" customWidth="1"/>
    <col min="22" max="16384" width="9" style="38"/>
  </cols>
  <sheetData>
    <row r="1" spans="1:21">
      <c r="A1" s="194" t="s">
        <v>128</v>
      </c>
      <c r="B1" s="194"/>
      <c r="C1" s="194"/>
      <c r="D1" s="194"/>
      <c r="E1" s="194"/>
      <c r="F1" s="194"/>
      <c r="G1" s="194"/>
      <c r="H1" s="194"/>
      <c r="I1" s="194"/>
      <c r="M1" s="194" t="s">
        <v>171</v>
      </c>
      <c r="N1" s="194"/>
      <c r="O1" s="194"/>
      <c r="P1" s="194"/>
      <c r="Q1" s="194"/>
      <c r="R1" s="194"/>
      <c r="S1" s="194"/>
      <c r="T1" s="194"/>
      <c r="U1" s="194"/>
    </row>
    <row r="2" spans="1:21" ht="33">
      <c r="A2" s="101" t="s">
        <v>59</v>
      </c>
      <c r="B2" s="102" t="s">
        <v>122</v>
      </c>
      <c r="C2" s="101" t="s">
        <v>20</v>
      </c>
      <c r="D2" s="101" t="s">
        <v>54</v>
      </c>
      <c r="E2" s="102" t="s">
        <v>150</v>
      </c>
      <c r="F2" s="102" t="s">
        <v>123</v>
      </c>
      <c r="G2" s="102" t="s">
        <v>125</v>
      </c>
      <c r="H2" s="66" t="s">
        <v>52</v>
      </c>
      <c r="I2" s="67" t="s">
        <v>73</v>
      </c>
      <c r="M2" s="101" t="s">
        <v>59</v>
      </c>
      <c r="N2" s="102" t="s">
        <v>122</v>
      </c>
      <c r="O2" s="101" t="s">
        <v>20</v>
      </c>
      <c r="P2" s="101" t="s">
        <v>54</v>
      </c>
      <c r="Q2" s="102" t="s">
        <v>150</v>
      </c>
      <c r="R2" s="102" t="s">
        <v>123</v>
      </c>
      <c r="S2" s="102" t="s">
        <v>125</v>
      </c>
      <c r="T2" s="66" t="s">
        <v>52</v>
      </c>
      <c r="U2" s="67" t="s">
        <v>73</v>
      </c>
    </row>
    <row r="3" spans="1:21">
      <c r="A3" s="104">
        <v>1</v>
      </c>
      <c r="B3" s="107" t="s">
        <v>36</v>
      </c>
      <c r="C3" s="104">
        <v>201</v>
      </c>
      <c r="D3" s="104" t="s">
        <v>71</v>
      </c>
      <c r="E3" s="116">
        <v>41.42</v>
      </c>
      <c r="F3" s="116">
        <v>445.84487999999999</v>
      </c>
      <c r="G3" s="116">
        <v>490.42936800000001</v>
      </c>
      <c r="H3" s="64">
        <v>21000</v>
      </c>
      <c r="I3" s="64">
        <f>ROUND(H3*F3,0)</f>
        <v>9362742</v>
      </c>
      <c r="M3" s="38">
        <v>1</v>
      </c>
      <c r="N3" s="168" t="s">
        <v>101</v>
      </c>
      <c r="O3" s="169">
        <v>1901</v>
      </c>
      <c r="P3" s="170" t="s">
        <v>71</v>
      </c>
      <c r="Q3" s="171">
        <v>41.42</v>
      </c>
      <c r="R3" s="172">
        <f t="shared" ref="R3:R18" si="0">Q3*10.764</f>
        <v>445.84487999999999</v>
      </c>
      <c r="S3" s="172">
        <f t="shared" ref="S3:S18" si="1">R3*1.1</f>
        <v>490.42936800000001</v>
      </c>
      <c r="T3" s="64">
        <v>21000</v>
      </c>
      <c r="U3" s="64">
        <f>ROUND(T3*R3,0)</f>
        <v>9362742</v>
      </c>
    </row>
    <row r="4" spans="1:21">
      <c r="A4" s="104">
        <v>2</v>
      </c>
      <c r="B4" s="107" t="s">
        <v>36</v>
      </c>
      <c r="C4" s="104">
        <v>202</v>
      </c>
      <c r="D4" s="104" t="s">
        <v>71</v>
      </c>
      <c r="E4" s="116">
        <v>40.71</v>
      </c>
      <c r="F4" s="116">
        <v>438.20243999999997</v>
      </c>
      <c r="G4" s="116">
        <v>482.02268400000003</v>
      </c>
      <c r="H4" s="64">
        <v>21000</v>
      </c>
      <c r="I4" s="64">
        <f t="shared" ref="I4:I60" si="2">ROUND(H4*F4,0)</f>
        <v>9202251</v>
      </c>
      <c r="M4" s="38">
        <v>2</v>
      </c>
      <c r="N4" s="168" t="s">
        <v>167</v>
      </c>
      <c r="O4" s="169">
        <v>2001</v>
      </c>
      <c r="P4" s="170" t="s">
        <v>71</v>
      </c>
      <c r="Q4" s="171">
        <v>41.42</v>
      </c>
      <c r="R4" s="172">
        <f t="shared" si="0"/>
        <v>445.84487999999999</v>
      </c>
      <c r="S4" s="172">
        <f t="shared" si="1"/>
        <v>490.42936800000001</v>
      </c>
      <c r="T4" s="64">
        <v>21000</v>
      </c>
      <c r="U4" s="64">
        <f t="shared" ref="U4:U18" si="3">ROUND(T4*R4,0)</f>
        <v>9362742</v>
      </c>
    </row>
    <row r="5" spans="1:21">
      <c r="A5" s="104">
        <v>3</v>
      </c>
      <c r="B5" s="107" t="s">
        <v>37</v>
      </c>
      <c r="C5" s="104">
        <v>301</v>
      </c>
      <c r="D5" s="104" t="s">
        <v>71</v>
      </c>
      <c r="E5" s="116">
        <v>41.42</v>
      </c>
      <c r="F5" s="116">
        <v>445.84487999999999</v>
      </c>
      <c r="G5" s="116">
        <v>490.42936800000001</v>
      </c>
      <c r="H5" s="64">
        <v>21000</v>
      </c>
      <c r="I5" s="64">
        <f t="shared" si="2"/>
        <v>9362742</v>
      </c>
      <c r="M5" s="38">
        <v>3</v>
      </c>
      <c r="N5" s="168" t="s">
        <v>167</v>
      </c>
      <c r="O5" s="169">
        <v>2002</v>
      </c>
      <c r="P5" s="170" t="s">
        <v>71</v>
      </c>
      <c r="Q5" s="171">
        <v>40.71</v>
      </c>
      <c r="R5" s="172">
        <f t="shared" si="0"/>
        <v>438.20243999999997</v>
      </c>
      <c r="S5" s="172">
        <f t="shared" si="1"/>
        <v>482.02268400000003</v>
      </c>
      <c r="T5" s="64">
        <v>21000</v>
      </c>
      <c r="U5" s="64">
        <f t="shared" si="3"/>
        <v>9202251</v>
      </c>
    </row>
    <row r="6" spans="1:21">
      <c r="A6" s="104">
        <v>4</v>
      </c>
      <c r="B6" s="107" t="s">
        <v>37</v>
      </c>
      <c r="C6" s="104">
        <v>302</v>
      </c>
      <c r="D6" s="104" t="s">
        <v>71</v>
      </c>
      <c r="E6" s="116">
        <v>40.71</v>
      </c>
      <c r="F6" s="116">
        <v>438.20243999999997</v>
      </c>
      <c r="G6" s="116">
        <v>482.02268400000003</v>
      </c>
      <c r="H6" s="64">
        <v>21000</v>
      </c>
      <c r="I6" s="64">
        <f t="shared" si="2"/>
        <v>9202251</v>
      </c>
      <c r="M6" s="38">
        <v>4</v>
      </c>
      <c r="N6" s="168" t="s">
        <v>167</v>
      </c>
      <c r="O6" s="169">
        <v>2003</v>
      </c>
      <c r="P6" s="170" t="s">
        <v>56</v>
      </c>
      <c r="Q6" s="171">
        <v>53.4</v>
      </c>
      <c r="R6" s="172">
        <f t="shared" si="0"/>
        <v>574.79759999999999</v>
      </c>
      <c r="S6" s="172">
        <f t="shared" si="1"/>
        <v>632.27736000000004</v>
      </c>
      <c r="T6" s="64">
        <v>21000</v>
      </c>
      <c r="U6" s="64">
        <f t="shared" si="3"/>
        <v>12070750</v>
      </c>
    </row>
    <row r="7" spans="1:21">
      <c r="A7" s="104">
        <v>5</v>
      </c>
      <c r="B7" s="107" t="s">
        <v>38</v>
      </c>
      <c r="C7" s="104">
        <v>401</v>
      </c>
      <c r="D7" s="104" t="s">
        <v>71</v>
      </c>
      <c r="E7" s="116">
        <v>41.42</v>
      </c>
      <c r="F7" s="116">
        <v>445.84487999999999</v>
      </c>
      <c r="G7" s="116">
        <v>490.42936800000001</v>
      </c>
      <c r="H7" s="64">
        <v>21000</v>
      </c>
      <c r="I7" s="64">
        <f t="shared" si="2"/>
        <v>9362742</v>
      </c>
      <c r="M7" s="38">
        <v>5</v>
      </c>
      <c r="N7" s="168" t="s">
        <v>167</v>
      </c>
      <c r="O7" s="169">
        <v>2004</v>
      </c>
      <c r="P7" s="167" t="s">
        <v>56</v>
      </c>
      <c r="Q7" s="172">
        <v>53.17</v>
      </c>
      <c r="R7" s="172">
        <f t="shared" si="0"/>
        <v>572.32187999999996</v>
      </c>
      <c r="S7" s="172">
        <f t="shared" si="1"/>
        <v>629.55406800000003</v>
      </c>
      <c r="T7" s="64">
        <v>21000</v>
      </c>
      <c r="U7" s="64">
        <f t="shared" si="3"/>
        <v>12018759</v>
      </c>
    </row>
    <row r="8" spans="1:21">
      <c r="A8" s="104">
        <v>6</v>
      </c>
      <c r="B8" s="107" t="s">
        <v>38</v>
      </c>
      <c r="C8" s="106">
        <v>402</v>
      </c>
      <c r="D8" s="104" t="s">
        <v>71</v>
      </c>
      <c r="E8" s="116">
        <v>40.71</v>
      </c>
      <c r="F8" s="116">
        <v>438.20243999999997</v>
      </c>
      <c r="G8" s="116">
        <v>482.02268400000003</v>
      </c>
      <c r="H8" s="64">
        <v>21000</v>
      </c>
      <c r="I8" s="64">
        <f t="shared" si="2"/>
        <v>9202251</v>
      </c>
      <c r="M8" s="38">
        <v>6</v>
      </c>
      <c r="N8" s="168" t="s">
        <v>167</v>
      </c>
      <c r="O8" s="169">
        <v>2005</v>
      </c>
      <c r="P8" s="170" t="s">
        <v>56</v>
      </c>
      <c r="Q8" s="171">
        <v>53.36</v>
      </c>
      <c r="R8" s="172">
        <f t="shared" si="0"/>
        <v>574.36703999999997</v>
      </c>
      <c r="S8" s="172">
        <f t="shared" si="1"/>
        <v>631.80374400000005</v>
      </c>
      <c r="T8" s="64">
        <v>21000</v>
      </c>
      <c r="U8" s="64">
        <f t="shared" si="3"/>
        <v>12061708</v>
      </c>
    </row>
    <row r="9" spans="1:21">
      <c r="A9" s="104">
        <v>7</v>
      </c>
      <c r="B9" s="107" t="s">
        <v>39</v>
      </c>
      <c r="C9" s="104">
        <v>501</v>
      </c>
      <c r="D9" s="104" t="s">
        <v>71</v>
      </c>
      <c r="E9" s="116">
        <v>41.42</v>
      </c>
      <c r="F9" s="116">
        <v>445.84487999999999</v>
      </c>
      <c r="G9" s="116">
        <v>490.42936800000001</v>
      </c>
      <c r="H9" s="64">
        <v>21000</v>
      </c>
      <c r="I9" s="64">
        <f t="shared" si="2"/>
        <v>9362742</v>
      </c>
      <c r="M9" s="38">
        <v>7</v>
      </c>
      <c r="N9" s="168" t="s">
        <v>168</v>
      </c>
      <c r="O9" s="169">
        <v>2101</v>
      </c>
      <c r="P9" s="170" t="s">
        <v>71</v>
      </c>
      <c r="Q9" s="171">
        <v>41.42</v>
      </c>
      <c r="R9" s="172">
        <f t="shared" si="0"/>
        <v>445.84487999999999</v>
      </c>
      <c r="S9" s="172">
        <f t="shared" si="1"/>
        <v>490.42936800000001</v>
      </c>
      <c r="T9" s="64">
        <v>21000</v>
      </c>
      <c r="U9" s="64">
        <f t="shared" si="3"/>
        <v>9362742</v>
      </c>
    </row>
    <row r="10" spans="1:21">
      <c r="A10" s="104">
        <v>8</v>
      </c>
      <c r="B10" s="107" t="s">
        <v>39</v>
      </c>
      <c r="C10" s="104">
        <v>502</v>
      </c>
      <c r="D10" s="104" t="s">
        <v>71</v>
      </c>
      <c r="E10" s="116">
        <v>40.71</v>
      </c>
      <c r="F10" s="116">
        <v>438.20243999999997</v>
      </c>
      <c r="G10" s="116">
        <v>482.02268400000003</v>
      </c>
      <c r="H10" s="64">
        <v>21000</v>
      </c>
      <c r="I10" s="64">
        <f t="shared" si="2"/>
        <v>9202251</v>
      </c>
      <c r="M10" s="38">
        <v>8</v>
      </c>
      <c r="N10" s="168" t="s">
        <v>168</v>
      </c>
      <c r="O10" s="169">
        <v>2102</v>
      </c>
      <c r="P10" s="170" t="s">
        <v>71</v>
      </c>
      <c r="Q10" s="171">
        <v>40.71</v>
      </c>
      <c r="R10" s="172">
        <f t="shared" si="0"/>
        <v>438.20243999999997</v>
      </c>
      <c r="S10" s="172">
        <f t="shared" si="1"/>
        <v>482.02268400000003</v>
      </c>
      <c r="T10" s="64">
        <v>21000</v>
      </c>
      <c r="U10" s="64">
        <f t="shared" si="3"/>
        <v>9202251</v>
      </c>
    </row>
    <row r="11" spans="1:21">
      <c r="A11" s="104">
        <v>9</v>
      </c>
      <c r="B11" s="107" t="s">
        <v>40</v>
      </c>
      <c r="C11" s="104">
        <v>601</v>
      </c>
      <c r="D11" s="104" t="s">
        <v>71</v>
      </c>
      <c r="E11" s="116">
        <v>41.42</v>
      </c>
      <c r="F11" s="116">
        <v>445.84487999999999</v>
      </c>
      <c r="G11" s="116">
        <v>490.42936800000001</v>
      </c>
      <c r="H11" s="64">
        <v>21000</v>
      </c>
      <c r="I11" s="64">
        <f t="shared" si="2"/>
        <v>9362742</v>
      </c>
      <c r="M11" s="38">
        <v>9</v>
      </c>
      <c r="N11" s="168" t="s">
        <v>168</v>
      </c>
      <c r="O11" s="169">
        <v>2103</v>
      </c>
      <c r="P11" s="170" t="s">
        <v>56</v>
      </c>
      <c r="Q11" s="171">
        <v>53.4</v>
      </c>
      <c r="R11" s="172">
        <f t="shared" si="0"/>
        <v>574.79759999999999</v>
      </c>
      <c r="S11" s="172">
        <f t="shared" si="1"/>
        <v>632.27736000000004</v>
      </c>
      <c r="T11" s="64">
        <v>21000</v>
      </c>
      <c r="U11" s="64">
        <f t="shared" si="3"/>
        <v>12070750</v>
      </c>
    </row>
    <row r="12" spans="1:21">
      <c r="A12" s="104">
        <v>10</v>
      </c>
      <c r="B12" s="107" t="s">
        <v>40</v>
      </c>
      <c r="C12" s="104">
        <v>602</v>
      </c>
      <c r="D12" s="104" t="s">
        <v>71</v>
      </c>
      <c r="E12" s="116">
        <v>40.71</v>
      </c>
      <c r="F12" s="116">
        <v>438.20243999999997</v>
      </c>
      <c r="G12" s="116">
        <v>482.02268400000003</v>
      </c>
      <c r="H12" s="64">
        <v>21000</v>
      </c>
      <c r="I12" s="64">
        <f t="shared" si="2"/>
        <v>9202251</v>
      </c>
      <c r="M12" s="38">
        <v>10</v>
      </c>
      <c r="N12" s="168" t="s">
        <v>168</v>
      </c>
      <c r="O12" s="169">
        <v>2104</v>
      </c>
      <c r="P12" s="167" t="s">
        <v>56</v>
      </c>
      <c r="Q12" s="172">
        <v>53.17</v>
      </c>
      <c r="R12" s="172">
        <f t="shared" si="0"/>
        <v>572.32187999999996</v>
      </c>
      <c r="S12" s="172">
        <f t="shared" si="1"/>
        <v>629.55406800000003</v>
      </c>
      <c r="T12" s="64">
        <v>21000</v>
      </c>
      <c r="U12" s="64">
        <f t="shared" si="3"/>
        <v>12018759</v>
      </c>
    </row>
    <row r="13" spans="1:21">
      <c r="A13" s="104">
        <v>11</v>
      </c>
      <c r="B13" s="107" t="s">
        <v>41</v>
      </c>
      <c r="C13" s="104">
        <v>701</v>
      </c>
      <c r="D13" s="104" t="s">
        <v>71</v>
      </c>
      <c r="E13" s="116">
        <v>41.42</v>
      </c>
      <c r="F13" s="116">
        <v>445.84487999999999</v>
      </c>
      <c r="G13" s="116">
        <v>490.42936800000001</v>
      </c>
      <c r="H13" s="64">
        <v>21000</v>
      </c>
      <c r="I13" s="64">
        <f t="shared" si="2"/>
        <v>9362742</v>
      </c>
      <c r="M13" s="38">
        <v>11</v>
      </c>
      <c r="N13" s="168" t="s">
        <v>168</v>
      </c>
      <c r="O13" s="169">
        <v>2105</v>
      </c>
      <c r="P13" s="170" t="s">
        <v>56</v>
      </c>
      <c r="Q13" s="171">
        <v>53.36</v>
      </c>
      <c r="R13" s="172">
        <f t="shared" si="0"/>
        <v>574.36703999999997</v>
      </c>
      <c r="S13" s="172">
        <f t="shared" si="1"/>
        <v>631.80374400000005</v>
      </c>
      <c r="T13" s="64">
        <v>21000</v>
      </c>
      <c r="U13" s="64">
        <f t="shared" si="3"/>
        <v>12061708</v>
      </c>
    </row>
    <row r="14" spans="1:21">
      <c r="A14" s="104">
        <v>12</v>
      </c>
      <c r="B14" s="107" t="s">
        <v>41</v>
      </c>
      <c r="C14" s="104">
        <v>702</v>
      </c>
      <c r="D14" s="104" t="s">
        <v>71</v>
      </c>
      <c r="E14" s="116">
        <v>40.71</v>
      </c>
      <c r="F14" s="116">
        <v>438.20243999999997</v>
      </c>
      <c r="G14" s="116">
        <v>482.02268400000003</v>
      </c>
      <c r="H14" s="64">
        <v>21000</v>
      </c>
      <c r="I14" s="64">
        <f t="shared" si="2"/>
        <v>9202251</v>
      </c>
      <c r="M14" s="38">
        <v>12</v>
      </c>
      <c r="N14" s="168" t="s">
        <v>169</v>
      </c>
      <c r="O14" s="169">
        <v>2201</v>
      </c>
      <c r="P14" s="170" t="s">
        <v>71</v>
      </c>
      <c r="Q14" s="171">
        <v>41.42</v>
      </c>
      <c r="R14" s="172">
        <f t="shared" si="0"/>
        <v>445.84487999999999</v>
      </c>
      <c r="S14" s="172">
        <f t="shared" si="1"/>
        <v>490.42936800000001</v>
      </c>
      <c r="T14" s="64">
        <v>21000</v>
      </c>
      <c r="U14" s="64">
        <f t="shared" si="3"/>
        <v>9362742</v>
      </c>
    </row>
    <row r="15" spans="1:21">
      <c r="A15" s="104">
        <v>13</v>
      </c>
      <c r="B15" s="107" t="s">
        <v>42</v>
      </c>
      <c r="C15" s="104">
        <v>801</v>
      </c>
      <c r="D15" s="109" t="s">
        <v>71</v>
      </c>
      <c r="E15" s="161">
        <v>41.42</v>
      </c>
      <c r="F15" s="116">
        <v>445.84487999999999</v>
      </c>
      <c r="G15" s="116">
        <v>490.42936800000001</v>
      </c>
      <c r="H15" s="64">
        <v>21000</v>
      </c>
      <c r="I15" s="64">
        <f t="shared" si="2"/>
        <v>9362742</v>
      </c>
      <c r="M15" s="38">
        <v>13</v>
      </c>
      <c r="N15" s="168" t="s">
        <v>169</v>
      </c>
      <c r="O15" s="169">
        <v>2202</v>
      </c>
      <c r="P15" s="170" t="s">
        <v>71</v>
      </c>
      <c r="Q15" s="171">
        <v>40.71</v>
      </c>
      <c r="R15" s="172">
        <f t="shared" si="0"/>
        <v>438.20243999999997</v>
      </c>
      <c r="S15" s="172">
        <f t="shared" si="1"/>
        <v>482.02268400000003</v>
      </c>
      <c r="T15" s="64">
        <v>21000</v>
      </c>
      <c r="U15" s="64">
        <f t="shared" si="3"/>
        <v>9202251</v>
      </c>
    </row>
    <row r="16" spans="1:21">
      <c r="A16" s="104">
        <v>14</v>
      </c>
      <c r="B16" s="107" t="s">
        <v>42</v>
      </c>
      <c r="C16" s="104">
        <v>802</v>
      </c>
      <c r="D16" s="109" t="s">
        <v>71</v>
      </c>
      <c r="E16" s="161">
        <v>40.71</v>
      </c>
      <c r="F16" s="116">
        <v>438.20243999999997</v>
      </c>
      <c r="G16" s="116">
        <v>482.02268400000003</v>
      </c>
      <c r="H16" s="64">
        <v>21000</v>
      </c>
      <c r="I16" s="64">
        <f t="shared" si="2"/>
        <v>9202251</v>
      </c>
      <c r="M16" s="38">
        <v>14</v>
      </c>
      <c r="N16" s="168" t="s">
        <v>169</v>
      </c>
      <c r="O16" s="169">
        <v>2203</v>
      </c>
      <c r="P16" s="170" t="s">
        <v>56</v>
      </c>
      <c r="Q16" s="171">
        <v>53.4</v>
      </c>
      <c r="R16" s="172">
        <f t="shared" si="0"/>
        <v>574.79759999999999</v>
      </c>
      <c r="S16" s="172">
        <f t="shared" si="1"/>
        <v>632.27736000000004</v>
      </c>
      <c r="T16" s="64">
        <v>21000</v>
      </c>
      <c r="U16" s="64">
        <f t="shared" si="3"/>
        <v>12070750</v>
      </c>
    </row>
    <row r="17" spans="1:21">
      <c r="A17" s="104">
        <v>15</v>
      </c>
      <c r="B17" s="107" t="s">
        <v>42</v>
      </c>
      <c r="C17" s="104">
        <v>804</v>
      </c>
      <c r="D17" s="108" t="s">
        <v>71</v>
      </c>
      <c r="E17" s="116">
        <v>39.61</v>
      </c>
      <c r="F17" s="116">
        <v>426.36203999999998</v>
      </c>
      <c r="G17" s="116">
        <v>468.998244</v>
      </c>
      <c r="H17" s="64">
        <v>21000</v>
      </c>
      <c r="I17" s="64">
        <f t="shared" si="2"/>
        <v>8953603</v>
      </c>
      <c r="M17" s="38">
        <v>15</v>
      </c>
      <c r="N17" s="168" t="s">
        <v>169</v>
      </c>
      <c r="O17" s="169">
        <v>2204</v>
      </c>
      <c r="P17" s="167" t="s">
        <v>56</v>
      </c>
      <c r="Q17" s="172">
        <v>53.17</v>
      </c>
      <c r="R17" s="172">
        <f t="shared" si="0"/>
        <v>572.32187999999996</v>
      </c>
      <c r="S17" s="172">
        <f t="shared" si="1"/>
        <v>629.55406800000003</v>
      </c>
      <c r="T17" s="64">
        <v>21000</v>
      </c>
      <c r="U17" s="64">
        <f t="shared" si="3"/>
        <v>12018759</v>
      </c>
    </row>
    <row r="18" spans="1:21">
      <c r="A18" s="104">
        <v>16</v>
      </c>
      <c r="B18" s="107" t="s">
        <v>43</v>
      </c>
      <c r="C18" s="104">
        <v>901</v>
      </c>
      <c r="D18" s="104" t="s">
        <v>71</v>
      </c>
      <c r="E18" s="116">
        <v>41.42</v>
      </c>
      <c r="F18" s="116">
        <v>445.84487999999999</v>
      </c>
      <c r="G18" s="116">
        <v>490.42936800000001</v>
      </c>
      <c r="H18" s="64">
        <v>21000</v>
      </c>
      <c r="I18" s="64">
        <f t="shared" si="2"/>
        <v>9362742</v>
      </c>
      <c r="M18" s="38">
        <v>16</v>
      </c>
      <c r="N18" s="168" t="s">
        <v>169</v>
      </c>
      <c r="O18" s="169">
        <v>2205</v>
      </c>
      <c r="P18" s="170" t="s">
        <v>56</v>
      </c>
      <c r="Q18" s="171">
        <v>53.36</v>
      </c>
      <c r="R18" s="172">
        <f t="shared" si="0"/>
        <v>574.36703999999997</v>
      </c>
      <c r="S18" s="172">
        <f t="shared" si="1"/>
        <v>631.80374400000005</v>
      </c>
      <c r="T18" s="64">
        <v>21000</v>
      </c>
      <c r="U18" s="64">
        <f t="shared" si="3"/>
        <v>12061708</v>
      </c>
    </row>
    <row r="19" spans="1:21">
      <c r="A19" s="104">
        <v>17</v>
      </c>
      <c r="B19" s="107" t="s">
        <v>43</v>
      </c>
      <c r="C19" s="104">
        <v>902</v>
      </c>
      <c r="D19" s="104" t="s">
        <v>71</v>
      </c>
      <c r="E19" s="116">
        <v>40.71</v>
      </c>
      <c r="F19" s="116">
        <v>438.20243999999997</v>
      </c>
      <c r="G19" s="116">
        <v>482.02268400000003</v>
      </c>
      <c r="H19" s="64">
        <v>21000</v>
      </c>
      <c r="I19" s="64">
        <f t="shared" si="2"/>
        <v>9202251</v>
      </c>
      <c r="M19" s="195" t="s">
        <v>19</v>
      </c>
      <c r="N19" s="195"/>
      <c r="O19" s="195"/>
      <c r="P19" s="195"/>
      <c r="Q19" s="65">
        <f>SUM(Q3:Q18)</f>
        <v>767.59999999999991</v>
      </c>
      <c r="R19" s="65">
        <f t="shared" ref="R19:U19" si="4">SUM(R3:R18)</f>
        <v>8262.4463999999989</v>
      </c>
      <c r="S19" s="65">
        <f t="shared" si="4"/>
        <v>9088.6910400000015</v>
      </c>
      <c r="T19" s="65"/>
      <c r="U19" s="65">
        <f t="shared" si="4"/>
        <v>173511372</v>
      </c>
    </row>
    <row r="20" spans="1:21">
      <c r="A20" s="104">
        <v>18</v>
      </c>
      <c r="B20" s="107" t="s">
        <v>44</v>
      </c>
      <c r="C20" s="104">
        <v>1001</v>
      </c>
      <c r="D20" s="104" t="s">
        <v>71</v>
      </c>
      <c r="E20" s="116">
        <v>41.42</v>
      </c>
      <c r="F20" s="116">
        <v>445.84487999999999</v>
      </c>
      <c r="G20" s="116">
        <v>490.42936800000001</v>
      </c>
      <c r="H20" s="64">
        <v>21000</v>
      </c>
      <c r="I20" s="64">
        <f t="shared" si="2"/>
        <v>9362742</v>
      </c>
    </row>
    <row r="21" spans="1:21">
      <c r="A21" s="104">
        <v>19</v>
      </c>
      <c r="B21" s="107" t="s">
        <v>44</v>
      </c>
      <c r="C21" s="104">
        <v>1002</v>
      </c>
      <c r="D21" s="104" t="s">
        <v>71</v>
      </c>
      <c r="E21" s="116">
        <v>40.71</v>
      </c>
      <c r="F21" s="116">
        <v>438.20243999999997</v>
      </c>
      <c r="G21" s="116">
        <v>482.02268400000003</v>
      </c>
      <c r="H21" s="64">
        <v>21000</v>
      </c>
      <c r="I21" s="64">
        <f t="shared" si="2"/>
        <v>9202251</v>
      </c>
    </row>
    <row r="22" spans="1:21">
      <c r="A22" s="104">
        <v>20</v>
      </c>
      <c r="B22" s="107" t="s">
        <v>45</v>
      </c>
      <c r="C22" s="104">
        <v>1101</v>
      </c>
      <c r="D22" s="104" t="s">
        <v>71</v>
      </c>
      <c r="E22" s="116">
        <v>41.42</v>
      </c>
      <c r="F22" s="116">
        <v>445.84487999999999</v>
      </c>
      <c r="G22" s="116">
        <v>490.42936800000001</v>
      </c>
      <c r="H22" s="64">
        <v>21000</v>
      </c>
      <c r="I22" s="64">
        <f t="shared" si="2"/>
        <v>9362742</v>
      </c>
    </row>
    <row r="23" spans="1:21">
      <c r="A23" s="104">
        <v>21</v>
      </c>
      <c r="B23" s="107" t="s">
        <v>45</v>
      </c>
      <c r="C23" s="104">
        <v>1102</v>
      </c>
      <c r="D23" s="104" t="s">
        <v>71</v>
      </c>
      <c r="E23" s="116">
        <v>40.71</v>
      </c>
      <c r="F23" s="116">
        <v>438.20243999999997</v>
      </c>
      <c r="G23" s="116">
        <v>482.02268400000003</v>
      </c>
      <c r="H23" s="64">
        <v>21000</v>
      </c>
      <c r="I23" s="64">
        <f t="shared" si="2"/>
        <v>9202251</v>
      </c>
    </row>
    <row r="24" spans="1:21">
      <c r="A24" s="104">
        <v>22</v>
      </c>
      <c r="B24" s="107" t="s">
        <v>46</v>
      </c>
      <c r="C24" s="104">
        <v>1201</v>
      </c>
      <c r="D24" s="108" t="s">
        <v>71</v>
      </c>
      <c r="E24" s="162">
        <v>41.42</v>
      </c>
      <c r="F24" s="116">
        <v>445.84487999999999</v>
      </c>
      <c r="G24" s="116">
        <v>490.42936800000001</v>
      </c>
      <c r="H24" s="64">
        <v>21000</v>
      </c>
      <c r="I24" s="64">
        <f t="shared" si="2"/>
        <v>9362742</v>
      </c>
    </row>
    <row r="25" spans="1:21">
      <c r="A25" s="104">
        <v>23</v>
      </c>
      <c r="B25" s="107" t="s">
        <v>46</v>
      </c>
      <c r="C25" s="104">
        <v>1202</v>
      </c>
      <c r="D25" s="108" t="s">
        <v>71</v>
      </c>
      <c r="E25" s="161">
        <v>40.71</v>
      </c>
      <c r="F25" s="116">
        <v>438.20243999999997</v>
      </c>
      <c r="G25" s="116">
        <v>482.02268400000003</v>
      </c>
      <c r="H25" s="64">
        <v>21000</v>
      </c>
      <c r="I25" s="64">
        <f t="shared" si="2"/>
        <v>9202251</v>
      </c>
    </row>
    <row r="26" spans="1:21">
      <c r="A26" s="104">
        <v>24</v>
      </c>
      <c r="B26" s="107" t="s">
        <v>46</v>
      </c>
      <c r="C26" s="104">
        <v>1204</v>
      </c>
      <c r="D26" s="108" t="s">
        <v>56</v>
      </c>
      <c r="E26" s="162">
        <v>53.17</v>
      </c>
      <c r="F26" s="116">
        <v>572.32187999999996</v>
      </c>
      <c r="G26" s="116">
        <v>629.55406800000003</v>
      </c>
      <c r="H26" s="64">
        <v>21000</v>
      </c>
      <c r="I26" s="64">
        <f t="shared" si="2"/>
        <v>12018759</v>
      </c>
    </row>
    <row r="27" spans="1:21">
      <c r="A27" s="104">
        <v>25</v>
      </c>
      <c r="B27" s="107" t="s">
        <v>46</v>
      </c>
      <c r="C27" s="104">
        <v>1205</v>
      </c>
      <c r="D27" s="108" t="s">
        <v>56</v>
      </c>
      <c r="E27" s="161">
        <v>53.36</v>
      </c>
      <c r="F27" s="116">
        <v>574.36703999999997</v>
      </c>
      <c r="G27" s="116">
        <v>631.80374400000005</v>
      </c>
      <c r="H27" s="64">
        <v>21000</v>
      </c>
      <c r="I27" s="64">
        <f t="shared" si="2"/>
        <v>12061708</v>
      </c>
    </row>
    <row r="28" spans="1:21">
      <c r="A28" s="104">
        <v>26</v>
      </c>
      <c r="B28" s="107" t="s">
        <v>47</v>
      </c>
      <c r="C28" s="104">
        <v>1301</v>
      </c>
      <c r="D28" s="104" t="s">
        <v>71</v>
      </c>
      <c r="E28" s="116">
        <v>41.42</v>
      </c>
      <c r="F28" s="116">
        <v>445.84487999999999</v>
      </c>
      <c r="G28" s="116">
        <v>490.42936800000001</v>
      </c>
      <c r="H28" s="64">
        <v>21000</v>
      </c>
      <c r="I28" s="64">
        <f t="shared" si="2"/>
        <v>9362742</v>
      </c>
    </row>
    <row r="29" spans="1:21">
      <c r="A29" s="104">
        <v>27</v>
      </c>
      <c r="B29" s="107" t="s">
        <v>47</v>
      </c>
      <c r="C29" s="111">
        <v>1302</v>
      </c>
      <c r="D29" s="104" t="s">
        <v>71</v>
      </c>
      <c r="E29" s="161">
        <v>40.71</v>
      </c>
      <c r="F29" s="116">
        <v>438.20243999999997</v>
      </c>
      <c r="G29" s="116">
        <v>482.02268400000003</v>
      </c>
      <c r="H29" s="64">
        <v>21000</v>
      </c>
      <c r="I29" s="64">
        <f t="shared" si="2"/>
        <v>9202251</v>
      </c>
    </row>
    <row r="30" spans="1:21">
      <c r="A30" s="104">
        <v>28</v>
      </c>
      <c r="B30" s="107" t="s">
        <v>47</v>
      </c>
      <c r="C30" s="112">
        <v>1303</v>
      </c>
      <c r="D30" s="108" t="s">
        <v>56</v>
      </c>
      <c r="E30" s="162">
        <v>53.4</v>
      </c>
      <c r="F30" s="116">
        <v>574.79759999999999</v>
      </c>
      <c r="G30" s="116">
        <v>632.27736000000004</v>
      </c>
      <c r="H30" s="64">
        <v>21000</v>
      </c>
      <c r="I30" s="64">
        <f t="shared" si="2"/>
        <v>12070750</v>
      </c>
    </row>
    <row r="31" spans="1:21">
      <c r="A31" s="104">
        <v>29</v>
      </c>
      <c r="B31" s="107" t="s">
        <v>47</v>
      </c>
      <c r="C31" s="104">
        <v>1304</v>
      </c>
      <c r="D31" s="104" t="s">
        <v>56</v>
      </c>
      <c r="E31" s="116">
        <v>53.17</v>
      </c>
      <c r="F31" s="116">
        <v>572.32187999999996</v>
      </c>
      <c r="G31" s="116">
        <v>629.55406800000003</v>
      </c>
      <c r="H31" s="64">
        <v>21000</v>
      </c>
      <c r="I31" s="64">
        <f t="shared" si="2"/>
        <v>12018759</v>
      </c>
    </row>
    <row r="32" spans="1:21">
      <c r="A32" s="104">
        <v>30</v>
      </c>
      <c r="B32" s="107" t="s">
        <v>47</v>
      </c>
      <c r="C32" s="111">
        <v>1305</v>
      </c>
      <c r="D32" s="109" t="s">
        <v>56</v>
      </c>
      <c r="E32" s="161">
        <v>53.36</v>
      </c>
      <c r="F32" s="116">
        <v>574.36703999999997</v>
      </c>
      <c r="G32" s="116">
        <v>631.80374400000005</v>
      </c>
      <c r="H32" s="64">
        <v>21000</v>
      </c>
      <c r="I32" s="64">
        <f t="shared" si="2"/>
        <v>12061708</v>
      </c>
    </row>
    <row r="33" spans="1:9">
      <c r="A33" s="104">
        <v>31</v>
      </c>
      <c r="B33" s="107" t="s">
        <v>48</v>
      </c>
      <c r="C33" s="104">
        <v>1401</v>
      </c>
      <c r="D33" s="104" t="s">
        <v>71</v>
      </c>
      <c r="E33" s="116">
        <v>41.42</v>
      </c>
      <c r="F33" s="116">
        <v>445.84487999999999</v>
      </c>
      <c r="G33" s="116">
        <v>490.42936800000001</v>
      </c>
      <c r="H33" s="64">
        <v>21000</v>
      </c>
      <c r="I33" s="64">
        <f t="shared" si="2"/>
        <v>9362742</v>
      </c>
    </row>
    <row r="34" spans="1:9">
      <c r="A34" s="104">
        <v>32</v>
      </c>
      <c r="B34" s="107" t="s">
        <v>48</v>
      </c>
      <c r="C34" s="112">
        <v>1402</v>
      </c>
      <c r="D34" s="104" t="s">
        <v>71</v>
      </c>
      <c r="E34" s="161">
        <v>40.71</v>
      </c>
      <c r="F34" s="116">
        <v>438.20243999999997</v>
      </c>
      <c r="G34" s="116">
        <v>482.02268400000003</v>
      </c>
      <c r="H34" s="64">
        <v>21000</v>
      </c>
      <c r="I34" s="64">
        <f t="shared" si="2"/>
        <v>9202251</v>
      </c>
    </row>
    <row r="35" spans="1:9">
      <c r="A35" s="104">
        <v>33</v>
      </c>
      <c r="B35" s="107" t="s">
        <v>48</v>
      </c>
      <c r="C35" s="112">
        <v>1403</v>
      </c>
      <c r="D35" s="108" t="s">
        <v>56</v>
      </c>
      <c r="E35" s="162">
        <v>53.4</v>
      </c>
      <c r="F35" s="116">
        <v>574.79759999999999</v>
      </c>
      <c r="G35" s="116">
        <v>632.27736000000004</v>
      </c>
      <c r="H35" s="64">
        <v>21000</v>
      </c>
      <c r="I35" s="64">
        <f t="shared" si="2"/>
        <v>12070750</v>
      </c>
    </row>
    <row r="36" spans="1:9">
      <c r="A36" s="104">
        <v>34</v>
      </c>
      <c r="B36" s="107" t="s">
        <v>48</v>
      </c>
      <c r="C36" s="104">
        <v>1404</v>
      </c>
      <c r="D36" s="104" t="s">
        <v>56</v>
      </c>
      <c r="E36" s="116">
        <v>53.17</v>
      </c>
      <c r="F36" s="116">
        <v>572.32187999999996</v>
      </c>
      <c r="G36" s="116">
        <v>629.55406800000003</v>
      </c>
      <c r="H36" s="64">
        <v>21000</v>
      </c>
      <c r="I36" s="64">
        <f t="shared" si="2"/>
        <v>12018759</v>
      </c>
    </row>
    <row r="37" spans="1:9">
      <c r="A37" s="104">
        <v>35</v>
      </c>
      <c r="B37" s="107" t="s">
        <v>48</v>
      </c>
      <c r="C37" s="112">
        <v>1405</v>
      </c>
      <c r="D37" s="109" t="s">
        <v>56</v>
      </c>
      <c r="E37" s="161">
        <v>53.36</v>
      </c>
      <c r="F37" s="116">
        <v>574.36703999999997</v>
      </c>
      <c r="G37" s="116">
        <v>631.80374400000005</v>
      </c>
      <c r="H37" s="64">
        <v>21000</v>
      </c>
      <c r="I37" s="64">
        <f t="shared" si="2"/>
        <v>12061708</v>
      </c>
    </row>
    <row r="38" spans="1:9">
      <c r="A38" s="104">
        <v>36</v>
      </c>
      <c r="B38" s="107" t="s">
        <v>97</v>
      </c>
      <c r="C38" s="104">
        <v>1501</v>
      </c>
      <c r="D38" s="104" t="s">
        <v>71</v>
      </c>
      <c r="E38" s="116">
        <v>41.42</v>
      </c>
      <c r="F38" s="116">
        <v>445.84487999999999</v>
      </c>
      <c r="G38" s="116">
        <v>490.42936800000001</v>
      </c>
      <c r="H38" s="64">
        <v>21000</v>
      </c>
      <c r="I38" s="64">
        <f t="shared" si="2"/>
        <v>9362742</v>
      </c>
    </row>
    <row r="39" spans="1:9">
      <c r="A39" s="104">
        <v>37</v>
      </c>
      <c r="B39" s="107" t="s">
        <v>97</v>
      </c>
      <c r="C39" s="112">
        <v>1502</v>
      </c>
      <c r="D39" s="104" t="s">
        <v>71</v>
      </c>
      <c r="E39" s="161">
        <v>40.71</v>
      </c>
      <c r="F39" s="116">
        <v>438.20243999999997</v>
      </c>
      <c r="G39" s="116">
        <v>482.02268400000003</v>
      </c>
      <c r="H39" s="64">
        <v>21000</v>
      </c>
      <c r="I39" s="64">
        <f t="shared" si="2"/>
        <v>9202251</v>
      </c>
    </row>
    <row r="40" spans="1:9">
      <c r="A40" s="104">
        <v>38</v>
      </c>
      <c r="B40" s="107" t="s">
        <v>97</v>
      </c>
      <c r="C40" s="104">
        <v>1504</v>
      </c>
      <c r="D40" s="104" t="s">
        <v>71</v>
      </c>
      <c r="E40" s="116">
        <v>39.61</v>
      </c>
      <c r="F40" s="116">
        <v>426.36203999999998</v>
      </c>
      <c r="G40" s="116">
        <v>468.998244</v>
      </c>
      <c r="H40" s="64">
        <v>21000</v>
      </c>
      <c r="I40" s="64">
        <f t="shared" si="2"/>
        <v>8953603</v>
      </c>
    </row>
    <row r="41" spans="1:9">
      <c r="A41" s="104">
        <v>39</v>
      </c>
      <c r="B41" s="107" t="s">
        <v>97</v>
      </c>
      <c r="C41" s="112">
        <v>1505</v>
      </c>
      <c r="D41" s="109" t="s">
        <v>56</v>
      </c>
      <c r="E41" s="161">
        <v>53.36</v>
      </c>
      <c r="F41" s="116">
        <v>574.36703999999997</v>
      </c>
      <c r="G41" s="116">
        <v>631.80374400000005</v>
      </c>
      <c r="H41" s="64">
        <v>21000</v>
      </c>
      <c r="I41" s="64">
        <f t="shared" si="2"/>
        <v>12061708</v>
      </c>
    </row>
    <row r="42" spans="1:9">
      <c r="A42" s="104">
        <v>40</v>
      </c>
      <c r="B42" s="107" t="s">
        <v>98</v>
      </c>
      <c r="C42" s="104">
        <v>1601</v>
      </c>
      <c r="D42" s="104" t="s">
        <v>71</v>
      </c>
      <c r="E42" s="116">
        <v>41.42</v>
      </c>
      <c r="F42" s="116">
        <v>445.84487999999999</v>
      </c>
      <c r="G42" s="116">
        <v>490.42936800000001</v>
      </c>
      <c r="H42" s="64">
        <v>21000</v>
      </c>
      <c r="I42" s="64">
        <f t="shared" si="2"/>
        <v>9362742</v>
      </c>
    </row>
    <row r="43" spans="1:9">
      <c r="A43" s="104">
        <v>41</v>
      </c>
      <c r="B43" s="107" t="s">
        <v>98</v>
      </c>
      <c r="C43" s="112">
        <v>1602</v>
      </c>
      <c r="D43" s="104" t="s">
        <v>71</v>
      </c>
      <c r="E43" s="161">
        <v>40.71</v>
      </c>
      <c r="F43" s="116">
        <v>438.20243999999997</v>
      </c>
      <c r="G43" s="116">
        <v>482.02268400000003</v>
      </c>
      <c r="H43" s="64">
        <v>21000</v>
      </c>
      <c r="I43" s="64">
        <f t="shared" si="2"/>
        <v>9202251</v>
      </c>
    </row>
    <row r="44" spans="1:9">
      <c r="A44" s="104">
        <v>42</v>
      </c>
      <c r="B44" s="107" t="s">
        <v>98</v>
      </c>
      <c r="C44" s="104">
        <v>1603</v>
      </c>
      <c r="D44" s="108" t="s">
        <v>56</v>
      </c>
      <c r="E44" s="162">
        <v>53.4</v>
      </c>
      <c r="F44" s="116">
        <v>574.79759999999999</v>
      </c>
      <c r="G44" s="116">
        <v>632.27736000000004</v>
      </c>
      <c r="H44" s="64">
        <v>21000</v>
      </c>
      <c r="I44" s="64">
        <f t="shared" si="2"/>
        <v>12070750</v>
      </c>
    </row>
    <row r="45" spans="1:9">
      <c r="A45" s="104">
        <v>43</v>
      </c>
      <c r="B45" s="107" t="s">
        <v>98</v>
      </c>
      <c r="C45" s="104">
        <v>1604</v>
      </c>
      <c r="D45" s="104" t="s">
        <v>56</v>
      </c>
      <c r="E45" s="116">
        <v>53.17</v>
      </c>
      <c r="F45" s="116">
        <v>572.32187999999996</v>
      </c>
      <c r="G45" s="116">
        <v>629.55406800000003</v>
      </c>
      <c r="H45" s="64">
        <v>21000</v>
      </c>
      <c r="I45" s="64">
        <f t="shared" si="2"/>
        <v>12018759</v>
      </c>
    </row>
    <row r="46" spans="1:9">
      <c r="A46" s="104">
        <v>44</v>
      </c>
      <c r="B46" s="107" t="s">
        <v>98</v>
      </c>
      <c r="C46" s="112">
        <v>1605</v>
      </c>
      <c r="D46" s="109" t="s">
        <v>56</v>
      </c>
      <c r="E46" s="161">
        <v>53.36</v>
      </c>
      <c r="F46" s="116">
        <v>574.36703999999997</v>
      </c>
      <c r="G46" s="116">
        <v>631.80374400000005</v>
      </c>
      <c r="H46" s="64">
        <v>21000</v>
      </c>
      <c r="I46" s="64">
        <f t="shared" si="2"/>
        <v>12061708</v>
      </c>
    </row>
    <row r="47" spans="1:9">
      <c r="A47" s="104">
        <v>45</v>
      </c>
      <c r="B47" s="107" t="s">
        <v>99</v>
      </c>
      <c r="C47" s="111">
        <v>1701</v>
      </c>
      <c r="D47" s="104" t="s">
        <v>71</v>
      </c>
      <c r="E47" s="116">
        <v>41.42</v>
      </c>
      <c r="F47" s="116">
        <v>445.84487999999999</v>
      </c>
      <c r="G47" s="116">
        <v>490.42936800000001</v>
      </c>
      <c r="H47" s="64">
        <v>21000</v>
      </c>
      <c r="I47" s="64">
        <f t="shared" si="2"/>
        <v>9362742</v>
      </c>
    </row>
    <row r="48" spans="1:9">
      <c r="A48" s="104">
        <v>46</v>
      </c>
      <c r="B48" s="107" t="s">
        <v>99</v>
      </c>
      <c r="C48" s="111">
        <v>1702</v>
      </c>
      <c r="D48" s="104" t="s">
        <v>71</v>
      </c>
      <c r="E48" s="161">
        <v>40.71</v>
      </c>
      <c r="F48" s="116">
        <v>438.20243999999997</v>
      </c>
      <c r="G48" s="116">
        <v>482.02268400000003</v>
      </c>
      <c r="H48" s="64">
        <v>21000</v>
      </c>
      <c r="I48" s="64">
        <f t="shared" si="2"/>
        <v>9202251</v>
      </c>
    </row>
    <row r="49" spans="1:9">
      <c r="A49" s="104">
        <v>47</v>
      </c>
      <c r="B49" s="107" t="s">
        <v>99</v>
      </c>
      <c r="C49" s="112">
        <v>1703</v>
      </c>
      <c r="D49" s="108" t="s">
        <v>56</v>
      </c>
      <c r="E49" s="162">
        <v>53.4</v>
      </c>
      <c r="F49" s="116">
        <v>574.79759999999999</v>
      </c>
      <c r="G49" s="116">
        <v>632.27736000000004</v>
      </c>
      <c r="H49" s="64">
        <v>21000</v>
      </c>
      <c r="I49" s="64">
        <f t="shared" si="2"/>
        <v>12070750</v>
      </c>
    </row>
    <row r="50" spans="1:9">
      <c r="A50" s="104">
        <v>48</v>
      </c>
      <c r="B50" s="107" t="s">
        <v>99</v>
      </c>
      <c r="C50" s="104">
        <v>1704</v>
      </c>
      <c r="D50" s="104" t="s">
        <v>56</v>
      </c>
      <c r="E50" s="116">
        <v>53.17</v>
      </c>
      <c r="F50" s="116">
        <v>572.32187999999996</v>
      </c>
      <c r="G50" s="116">
        <v>629.55406800000003</v>
      </c>
      <c r="H50" s="64">
        <v>21000</v>
      </c>
      <c r="I50" s="64">
        <f t="shared" si="2"/>
        <v>12018759</v>
      </c>
    </row>
    <row r="51" spans="1:9">
      <c r="A51" s="104">
        <v>49</v>
      </c>
      <c r="B51" s="107" t="s">
        <v>99</v>
      </c>
      <c r="C51" s="111">
        <v>1705</v>
      </c>
      <c r="D51" s="109" t="s">
        <v>56</v>
      </c>
      <c r="E51" s="161">
        <v>53.36</v>
      </c>
      <c r="F51" s="116">
        <v>574.36703999999997</v>
      </c>
      <c r="G51" s="116">
        <v>631.80374400000005</v>
      </c>
      <c r="H51" s="64">
        <v>21000</v>
      </c>
      <c r="I51" s="64">
        <f t="shared" si="2"/>
        <v>12061708</v>
      </c>
    </row>
    <row r="52" spans="1:9">
      <c r="A52" s="104">
        <v>50</v>
      </c>
      <c r="B52" s="107" t="s">
        <v>100</v>
      </c>
      <c r="C52" s="104">
        <v>1801</v>
      </c>
      <c r="D52" s="104" t="s">
        <v>71</v>
      </c>
      <c r="E52" s="116">
        <v>41.42</v>
      </c>
      <c r="F52" s="116">
        <v>445.84487999999999</v>
      </c>
      <c r="G52" s="116">
        <v>490.42936800000001</v>
      </c>
      <c r="H52" s="64">
        <v>21000</v>
      </c>
      <c r="I52" s="64">
        <f t="shared" si="2"/>
        <v>9362742</v>
      </c>
    </row>
    <row r="53" spans="1:9">
      <c r="A53" s="104">
        <v>51</v>
      </c>
      <c r="B53" s="107" t="s">
        <v>100</v>
      </c>
      <c r="C53" s="111">
        <v>1802</v>
      </c>
      <c r="D53" s="104" t="s">
        <v>71</v>
      </c>
      <c r="E53" s="161">
        <v>40.71</v>
      </c>
      <c r="F53" s="116">
        <v>438.20243999999997</v>
      </c>
      <c r="G53" s="116">
        <v>482.02268400000003</v>
      </c>
      <c r="H53" s="64">
        <v>21000</v>
      </c>
      <c r="I53" s="64">
        <f t="shared" si="2"/>
        <v>9202251</v>
      </c>
    </row>
    <row r="54" spans="1:9">
      <c r="A54" s="104">
        <v>52</v>
      </c>
      <c r="B54" s="107" t="s">
        <v>100</v>
      </c>
      <c r="C54" s="104">
        <v>1803</v>
      </c>
      <c r="D54" s="108" t="s">
        <v>56</v>
      </c>
      <c r="E54" s="162">
        <v>53.4</v>
      </c>
      <c r="F54" s="116">
        <v>574.79759999999999</v>
      </c>
      <c r="G54" s="116">
        <v>632.27736000000004</v>
      </c>
      <c r="H54" s="64">
        <v>21000</v>
      </c>
      <c r="I54" s="64">
        <f t="shared" si="2"/>
        <v>12070750</v>
      </c>
    </row>
    <row r="55" spans="1:9">
      <c r="A55" s="104">
        <v>53</v>
      </c>
      <c r="B55" s="107" t="s">
        <v>100</v>
      </c>
      <c r="C55" s="104">
        <v>1804</v>
      </c>
      <c r="D55" s="104" t="s">
        <v>56</v>
      </c>
      <c r="E55" s="116">
        <v>53.17</v>
      </c>
      <c r="F55" s="116">
        <v>572.32187999999996</v>
      </c>
      <c r="G55" s="116">
        <v>629.55406800000003</v>
      </c>
      <c r="H55" s="64">
        <v>21000</v>
      </c>
      <c r="I55" s="64">
        <f t="shared" si="2"/>
        <v>12018759</v>
      </c>
    </row>
    <row r="56" spans="1:9">
      <c r="A56" s="104">
        <v>54</v>
      </c>
      <c r="B56" s="107" t="s">
        <v>100</v>
      </c>
      <c r="C56" s="111">
        <v>1805</v>
      </c>
      <c r="D56" s="109" t="s">
        <v>56</v>
      </c>
      <c r="E56" s="161">
        <v>53.36</v>
      </c>
      <c r="F56" s="116">
        <v>574.36703999999997</v>
      </c>
      <c r="G56" s="116">
        <v>631.80374400000005</v>
      </c>
      <c r="H56" s="64">
        <v>21000</v>
      </c>
      <c r="I56" s="64">
        <f t="shared" si="2"/>
        <v>12061708</v>
      </c>
    </row>
    <row r="57" spans="1:9">
      <c r="A57" s="104">
        <v>55</v>
      </c>
      <c r="B57" s="107" t="s">
        <v>101</v>
      </c>
      <c r="C57" s="111">
        <v>1902</v>
      </c>
      <c r="D57" s="109" t="s">
        <v>71</v>
      </c>
      <c r="E57" s="161">
        <v>40.71</v>
      </c>
      <c r="F57" s="116">
        <v>438.20243999999997</v>
      </c>
      <c r="G57" s="116">
        <v>482.02268400000003</v>
      </c>
      <c r="H57" s="64">
        <v>21000</v>
      </c>
      <c r="I57" s="64">
        <f t="shared" si="2"/>
        <v>9202251</v>
      </c>
    </row>
    <row r="58" spans="1:9">
      <c r="A58" s="104">
        <v>56</v>
      </c>
      <c r="B58" s="107" t="s">
        <v>101</v>
      </c>
      <c r="C58" s="112">
        <v>1903</v>
      </c>
      <c r="D58" s="108" t="s">
        <v>56</v>
      </c>
      <c r="E58" s="162">
        <v>53.4</v>
      </c>
      <c r="F58" s="116">
        <v>574.79759999999999</v>
      </c>
      <c r="G58" s="116">
        <v>632.27736000000004</v>
      </c>
      <c r="H58" s="64">
        <v>21000</v>
      </c>
      <c r="I58" s="64">
        <f t="shared" si="2"/>
        <v>12070750</v>
      </c>
    </row>
    <row r="59" spans="1:9">
      <c r="A59" s="104">
        <v>57</v>
      </c>
      <c r="B59" s="107" t="s">
        <v>101</v>
      </c>
      <c r="C59" s="104">
        <v>1904</v>
      </c>
      <c r="D59" s="104" t="s">
        <v>56</v>
      </c>
      <c r="E59" s="116">
        <v>53.17</v>
      </c>
      <c r="F59" s="116">
        <v>572.32187999999996</v>
      </c>
      <c r="G59" s="116">
        <v>629.55406800000003</v>
      </c>
      <c r="H59" s="64">
        <v>21000</v>
      </c>
      <c r="I59" s="64">
        <f t="shared" si="2"/>
        <v>12018759</v>
      </c>
    </row>
    <row r="60" spans="1:9">
      <c r="A60" s="104">
        <v>58</v>
      </c>
      <c r="B60" s="107" t="s">
        <v>101</v>
      </c>
      <c r="C60" s="111">
        <v>1905</v>
      </c>
      <c r="D60" s="109" t="s">
        <v>56</v>
      </c>
      <c r="E60" s="161">
        <v>53.36</v>
      </c>
      <c r="F60" s="116">
        <v>574.36703999999997</v>
      </c>
      <c r="G60" s="116">
        <v>631.80374400000005</v>
      </c>
      <c r="H60" s="64">
        <v>21000</v>
      </c>
      <c r="I60" s="64">
        <f t="shared" si="2"/>
        <v>12061708</v>
      </c>
    </row>
    <row r="61" spans="1:9">
      <c r="A61" s="195" t="s">
        <v>19</v>
      </c>
      <c r="B61" s="195"/>
      <c r="C61" s="195"/>
      <c r="D61" s="195"/>
      <c r="E61" s="65">
        <f>SUM(E3:E60)</f>
        <v>2635.6100000000015</v>
      </c>
      <c r="F61" s="65">
        <f t="shared" ref="F61:I61" si="5">SUM(F3:F60)</f>
        <v>28369.706040000012</v>
      </c>
      <c r="G61" s="65">
        <f t="shared" si="5"/>
        <v>31206.67664400001</v>
      </c>
      <c r="H61" s="65"/>
      <c r="I61" s="65">
        <f t="shared" si="5"/>
        <v>595763815</v>
      </c>
    </row>
  </sheetData>
  <mergeCells count="4">
    <mergeCell ref="A1:I1"/>
    <mergeCell ref="A61:D61"/>
    <mergeCell ref="M1:U1"/>
    <mergeCell ref="M19:P1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54FBB-1C1E-4242-91DF-D702E48FDBB7}">
  <dimension ref="A1:G34"/>
  <sheetViews>
    <sheetView topLeftCell="A3" workbookViewId="0">
      <selection sqref="A1:G34"/>
    </sheetView>
  </sheetViews>
  <sheetFormatPr defaultRowHeight="14.25"/>
  <cols>
    <col min="1" max="1" width="3.875" customWidth="1"/>
    <col min="2" max="2" width="7.875" bestFit="1" customWidth="1"/>
    <col min="3" max="3" width="8.875" bestFit="1" customWidth="1"/>
    <col min="4" max="4" width="5.75" bestFit="1" customWidth="1"/>
    <col min="5" max="5" width="13.875" hidden="1" customWidth="1"/>
    <col min="6" max="6" width="13.375" customWidth="1"/>
    <col min="7" max="7" width="12.875" customWidth="1"/>
  </cols>
  <sheetData>
    <row r="1" spans="1:7" ht="33">
      <c r="A1" s="101" t="s">
        <v>59</v>
      </c>
      <c r="B1" s="102" t="s">
        <v>122</v>
      </c>
      <c r="C1" s="101" t="s">
        <v>20</v>
      </c>
      <c r="D1" s="101" t="s">
        <v>54</v>
      </c>
      <c r="E1" s="102" t="s">
        <v>150</v>
      </c>
      <c r="F1" s="102" t="s">
        <v>123</v>
      </c>
      <c r="G1" s="102" t="s">
        <v>125</v>
      </c>
    </row>
    <row r="2" spans="1:7" ht="16.5">
      <c r="A2" s="104">
        <v>1</v>
      </c>
      <c r="B2" s="107" t="s">
        <v>55</v>
      </c>
      <c r="C2" s="104">
        <v>103</v>
      </c>
      <c r="D2" s="104" t="s">
        <v>56</v>
      </c>
      <c r="E2" s="116">
        <v>51.25</v>
      </c>
      <c r="F2" s="116">
        <v>551.65499999999997</v>
      </c>
      <c r="G2" s="116">
        <v>606.82050000000004</v>
      </c>
    </row>
    <row r="3" spans="1:7" ht="16.5">
      <c r="A3" s="104">
        <v>2</v>
      </c>
      <c r="B3" s="107" t="s">
        <v>55</v>
      </c>
      <c r="C3" s="104">
        <v>104</v>
      </c>
      <c r="D3" s="104" t="s">
        <v>56</v>
      </c>
      <c r="E3" s="116">
        <v>51.18</v>
      </c>
      <c r="F3" s="116">
        <v>550.90152</v>
      </c>
      <c r="G3" s="116">
        <v>605.99167200000011</v>
      </c>
    </row>
    <row r="4" spans="1:7" ht="16.5">
      <c r="A4" s="104">
        <v>3</v>
      </c>
      <c r="B4" s="107" t="s">
        <v>55</v>
      </c>
      <c r="C4" s="104">
        <v>105</v>
      </c>
      <c r="D4" s="104" t="s">
        <v>56</v>
      </c>
      <c r="E4" s="116">
        <v>51.28</v>
      </c>
      <c r="F4" s="116">
        <v>551.97791999999993</v>
      </c>
      <c r="G4" s="116">
        <v>607.17571199999998</v>
      </c>
    </row>
    <row r="5" spans="1:7" ht="16.5">
      <c r="A5" s="104">
        <v>4</v>
      </c>
      <c r="B5" s="107" t="s">
        <v>36</v>
      </c>
      <c r="C5" s="104">
        <v>203</v>
      </c>
      <c r="D5" s="104" t="s">
        <v>56</v>
      </c>
      <c r="E5" s="116">
        <v>51.25</v>
      </c>
      <c r="F5" s="116">
        <v>551.65499999999997</v>
      </c>
      <c r="G5" s="116">
        <v>606.82050000000004</v>
      </c>
    </row>
    <row r="6" spans="1:7" ht="16.5">
      <c r="A6" s="104">
        <v>5</v>
      </c>
      <c r="B6" s="107" t="s">
        <v>36</v>
      </c>
      <c r="C6" s="104">
        <v>204</v>
      </c>
      <c r="D6" s="104" t="s">
        <v>56</v>
      </c>
      <c r="E6" s="116">
        <v>51.18</v>
      </c>
      <c r="F6" s="116">
        <v>550.90152</v>
      </c>
      <c r="G6" s="116">
        <v>605.99167200000011</v>
      </c>
    </row>
    <row r="7" spans="1:7" ht="16.5">
      <c r="A7" s="104">
        <v>6</v>
      </c>
      <c r="B7" s="107" t="s">
        <v>36</v>
      </c>
      <c r="C7" s="104">
        <v>205</v>
      </c>
      <c r="D7" s="104" t="s">
        <v>56</v>
      </c>
      <c r="E7" s="116">
        <v>51.28</v>
      </c>
      <c r="F7" s="116">
        <v>551.97791999999993</v>
      </c>
      <c r="G7" s="116">
        <v>607.17571199999998</v>
      </c>
    </row>
    <row r="8" spans="1:7" ht="16.5">
      <c r="A8" s="104">
        <v>7</v>
      </c>
      <c r="B8" s="107" t="s">
        <v>37</v>
      </c>
      <c r="C8" s="104">
        <v>303</v>
      </c>
      <c r="D8" s="104" t="s">
        <v>56</v>
      </c>
      <c r="E8" s="116">
        <v>51.25</v>
      </c>
      <c r="F8" s="116">
        <v>551.65499999999997</v>
      </c>
      <c r="G8" s="116">
        <v>606.82050000000004</v>
      </c>
    </row>
    <row r="9" spans="1:7" ht="16.5">
      <c r="A9" s="104">
        <v>8</v>
      </c>
      <c r="B9" s="107" t="s">
        <v>37</v>
      </c>
      <c r="C9" s="104">
        <v>304</v>
      </c>
      <c r="D9" s="104" t="s">
        <v>56</v>
      </c>
      <c r="E9" s="116">
        <v>51.18</v>
      </c>
      <c r="F9" s="116">
        <v>550.90152</v>
      </c>
      <c r="G9" s="116">
        <v>605.99167200000011</v>
      </c>
    </row>
    <row r="10" spans="1:7" ht="16.5">
      <c r="A10" s="104">
        <v>9</v>
      </c>
      <c r="B10" s="107" t="s">
        <v>37</v>
      </c>
      <c r="C10" s="104">
        <v>305</v>
      </c>
      <c r="D10" s="104" t="s">
        <v>56</v>
      </c>
      <c r="E10" s="116">
        <v>51.28</v>
      </c>
      <c r="F10" s="116">
        <v>551.97791999999993</v>
      </c>
      <c r="G10" s="116">
        <v>607.17571199999998</v>
      </c>
    </row>
    <row r="11" spans="1:7" ht="16.5">
      <c r="A11" s="104">
        <v>10</v>
      </c>
      <c r="B11" s="107" t="s">
        <v>38</v>
      </c>
      <c r="C11" s="106">
        <v>403</v>
      </c>
      <c r="D11" s="104" t="s">
        <v>56</v>
      </c>
      <c r="E11" s="116">
        <v>51.25</v>
      </c>
      <c r="F11" s="116">
        <v>551.65499999999997</v>
      </c>
      <c r="G11" s="116">
        <v>606.82050000000004</v>
      </c>
    </row>
    <row r="12" spans="1:7" ht="16.5">
      <c r="A12" s="104">
        <v>11</v>
      </c>
      <c r="B12" s="107" t="s">
        <v>38</v>
      </c>
      <c r="C12" s="106">
        <v>404</v>
      </c>
      <c r="D12" s="104" t="s">
        <v>56</v>
      </c>
      <c r="E12" s="116">
        <v>51.18</v>
      </c>
      <c r="F12" s="116">
        <v>550.90152</v>
      </c>
      <c r="G12" s="116">
        <v>605.99167200000011</v>
      </c>
    </row>
    <row r="13" spans="1:7" ht="16.5">
      <c r="A13" s="104">
        <v>12</v>
      </c>
      <c r="B13" s="107" t="s">
        <v>38</v>
      </c>
      <c r="C13" s="104">
        <v>405</v>
      </c>
      <c r="D13" s="104" t="s">
        <v>56</v>
      </c>
      <c r="E13" s="116">
        <v>51.28</v>
      </c>
      <c r="F13" s="116">
        <v>551.97791999999993</v>
      </c>
      <c r="G13" s="116">
        <v>607.17571199999998</v>
      </c>
    </row>
    <row r="14" spans="1:7" ht="16.5">
      <c r="A14" s="104">
        <v>13</v>
      </c>
      <c r="B14" s="107" t="s">
        <v>39</v>
      </c>
      <c r="C14" s="104">
        <v>503</v>
      </c>
      <c r="D14" s="104" t="s">
        <v>56</v>
      </c>
      <c r="E14" s="116">
        <v>51.25</v>
      </c>
      <c r="F14" s="116">
        <v>551.65499999999997</v>
      </c>
      <c r="G14" s="116">
        <v>606.82050000000004</v>
      </c>
    </row>
    <row r="15" spans="1:7" ht="16.5">
      <c r="A15" s="104">
        <v>14</v>
      </c>
      <c r="B15" s="107" t="s">
        <v>39</v>
      </c>
      <c r="C15" s="104">
        <v>504</v>
      </c>
      <c r="D15" s="104" t="s">
        <v>56</v>
      </c>
      <c r="E15" s="116">
        <v>51.18</v>
      </c>
      <c r="F15" s="116">
        <v>550.90152</v>
      </c>
      <c r="G15" s="116">
        <v>605.99167200000011</v>
      </c>
    </row>
    <row r="16" spans="1:7" ht="16.5">
      <c r="A16" s="104">
        <v>15</v>
      </c>
      <c r="B16" s="107" t="s">
        <v>39</v>
      </c>
      <c r="C16" s="104">
        <v>505</v>
      </c>
      <c r="D16" s="104" t="s">
        <v>56</v>
      </c>
      <c r="E16" s="116">
        <v>51.28</v>
      </c>
      <c r="F16" s="116">
        <v>551.97791999999993</v>
      </c>
      <c r="G16" s="116">
        <v>607.17571199999998</v>
      </c>
    </row>
    <row r="17" spans="1:7" ht="16.5">
      <c r="A17" s="104">
        <v>16</v>
      </c>
      <c r="B17" s="107" t="s">
        <v>40</v>
      </c>
      <c r="C17" s="104">
        <v>603</v>
      </c>
      <c r="D17" s="104" t="s">
        <v>56</v>
      </c>
      <c r="E17" s="116">
        <v>51.25</v>
      </c>
      <c r="F17" s="116">
        <v>551.65499999999997</v>
      </c>
      <c r="G17" s="116">
        <v>606.82050000000004</v>
      </c>
    </row>
    <row r="18" spans="1:7" ht="16.5">
      <c r="A18" s="104">
        <v>17</v>
      </c>
      <c r="B18" s="107" t="s">
        <v>40</v>
      </c>
      <c r="C18" s="104">
        <v>604</v>
      </c>
      <c r="D18" s="104" t="s">
        <v>56</v>
      </c>
      <c r="E18" s="116">
        <v>51.18</v>
      </c>
      <c r="F18" s="116">
        <v>550.90152</v>
      </c>
      <c r="G18" s="116">
        <v>605.99167200000011</v>
      </c>
    </row>
    <row r="19" spans="1:7" ht="16.5">
      <c r="A19" s="104">
        <v>18</v>
      </c>
      <c r="B19" s="107" t="s">
        <v>40</v>
      </c>
      <c r="C19" s="104">
        <v>605</v>
      </c>
      <c r="D19" s="104" t="s">
        <v>56</v>
      </c>
      <c r="E19" s="116">
        <v>51.28</v>
      </c>
      <c r="F19" s="116">
        <v>551.97791999999993</v>
      </c>
      <c r="G19" s="116">
        <v>607.17571199999998</v>
      </c>
    </row>
    <row r="20" spans="1:7" ht="16.5">
      <c r="A20" s="104">
        <v>19</v>
      </c>
      <c r="B20" s="107" t="s">
        <v>41</v>
      </c>
      <c r="C20" s="104">
        <v>703</v>
      </c>
      <c r="D20" s="104" t="s">
        <v>56</v>
      </c>
      <c r="E20" s="116">
        <v>51.25</v>
      </c>
      <c r="F20" s="116">
        <v>551.65499999999997</v>
      </c>
      <c r="G20" s="116">
        <v>606.82050000000004</v>
      </c>
    </row>
    <row r="21" spans="1:7" ht="16.5">
      <c r="A21" s="104">
        <v>20</v>
      </c>
      <c r="B21" s="107" t="s">
        <v>41</v>
      </c>
      <c r="C21" s="104">
        <v>704</v>
      </c>
      <c r="D21" s="104" t="s">
        <v>56</v>
      </c>
      <c r="E21" s="116">
        <v>51.18</v>
      </c>
      <c r="F21" s="116">
        <v>550.90152</v>
      </c>
      <c r="G21" s="116">
        <v>605.99167200000011</v>
      </c>
    </row>
    <row r="22" spans="1:7" ht="16.5">
      <c r="A22" s="104">
        <v>21</v>
      </c>
      <c r="B22" s="107" t="s">
        <v>41</v>
      </c>
      <c r="C22" s="104">
        <v>705</v>
      </c>
      <c r="D22" s="104" t="s">
        <v>56</v>
      </c>
      <c r="E22" s="116">
        <v>51.28</v>
      </c>
      <c r="F22" s="116">
        <v>551.97791999999993</v>
      </c>
      <c r="G22" s="116">
        <v>607.17571199999998</v>
      </c>
    </row>
    <row r="23" spans="1:7" ht="16.5">
      <c r="A23" s="104">
        <v>22</v>
      </c>
      <c r="B23" s="107" t="s">
        <v>42</v>
      </c>
      <c r="C23" s="104">
        <v>805</v>
      </c>
      <c r="D23" s="109" t="s">
        <v>56</v>
      </c>
      <c r="E23" s="116">
        <v>51.28</v>
      </c>
      <c r="F23" s="116">
        <v>551.97791999999993</v>
      </c>
      <c r="G23" s="116">
        <v>607.17571199999998</v>
      </c>
    </row>
    <row r="24" spans="1:7" ht="16.5">
      <c r="A24" s="104">
        <v>23</v>
      </c>
      <c r="B24" s="107" t="s">
        <v>43</v>
      </c>
      <c r="C24" s="104">
        <v>903</v>
      </c>
      <c r="D24" s="104" t="s">
        <v>56</v>
      </c>
      <c r="E24" s="116">
        <v>51.25</v>
      </c>
      <c r="F24" s="116">
        <v>551.65499999999997</v>
      </c>
      <c r="G24" s="116">
        <v>606.82050000000004</v>
      </c>
    </row>
    <row r="25" spans="1:7" ht="16.5">
      <c r="A25" s="104">
        <v>24</v>
      </c>
      <c r="B25" s="107" t="s">
        <v>43</v>
      </c>
      <c r="C25" s="104">
        <v>904</v>
      </c>
      <c r="D25" s="104" t="s">
        <v>56</v>
      </c>
      <c r="E25" s="116">
        <v>51.18</v>
      </c>
      <c r="F25" s="116">
        <v>550.90152</v>
      </c>
      <c r="G25" s="116">
        <v>605.99167200000011</v>
      </c>
    </row>
    <row r="26" spans="1:7" ht="16.5">
      <c r="A26" s="104">
        <v>25</v>
      </c>
      <c r="B26" s="107" t="s">
        <v>43</v>
      </c>
      <c r="C26" s="104">
        <v>905</v>
      </c>
      <c r="D26" s="104" t="s">
        <v>56</v>
      </c>
      <c r="E26" s="116">
        <v>51.28</v>
      </c>
      <c r="F26" s="116">
        <v>551.97791999999993</v>
      </c>
      <c r="G26" s="116">
        <v>607.17571199999998</v>
      </c>
    </row>
    <row r="27" spans="1:7" ht="16.5">
      <c r="A27" s="104">
        <v>26</v>
      </c>
      <c r="B27" s="107" t="s">
        <v>44</v>
      </c>
      <c r="C27" s="104">
        <v>1003</v>
      </c>
      <c r="D27" s="104" t="s">
        <v>56</v>
      </c>
      <c r="E27" s="116">
        <v>51.25</v>
      </c>
      <c r="F27" s="116">
        <v>551.65499999999997</v>
      </c>
      <c r="G27" s="116">
        <v>606.82050000000004</v>
      </c>
    </row>
    <row r="28" spans="1:7" ht="16.5">
      <c r="A28" s="104">
        <v>27</v>
      </c>
      <c r="B28" s="107" t="s">
        <v>44</v>
      </c>
      <c r="C28" s="104">
        <v>1004</v>
      </c>
      <c r="D28" s="104" t="s">
        <v>56</v>
      </c>
      <c r="E28" s="116">
        <v>51.18</v>
      </c>
      <c r="F28" s="116">
        <v>550.90152</v>
      </c>
      <c r="G28" s="116">
        <v>605.99167200000011</v>
      </c>
    </row>
    <row r="29" spans="1:7" ht="16.5">
      <c r="A29" s="104">
        <v>28</v>
      </c>
      <c r="B29" s="107" t="s">
        <v>44</v>
      </c>
      <c r="C29" s="104">
        <v>1005</v>
      </c>
      <c r="D29" s="104" t="s">
        <v>56</v>
      </c>
      <c r="E29" s="116">
        <v>51.28</v>
      </c>
      <c r="F29" s="116">
        <v>551.97791999999993</v>
      </c>
      <c r="G29" s="116">
        <v>607.17571199999998</v>
      </c>
    </row>
    <row r="30" spans="1:7" ht="16.5">
      <c r="A30" s="104">
        <v>29</v>
      </c>
      <c r="B30" s="107" t="s">
        <v>45</v>
      </c>
      <c r="C30" s="104">
        <v>1103</v>
      </c>
      <c r="D30" s="104" t="s">
        <v>56</v>
      </c>
      <c r="E30" s="116">
        <v>51.25</v>
      </c>
      <c r="F30" s="116">
        <v>551.65499999999997</v>
      </c>
      <c r="G30" s="116">
        <v>606.82050000000004</v>
      </c>
    </row>
    <row r="31" spans="1:7" ht="16.5">
      <c r="A31" s="104">
        <v>30</v>
      </c>
      <c r="B31" s="107" t="s">
        <v>45</v>
      </c>
      <c r="C31" s="104">
        <v>1104</v>
      </c>
      <c r="D31" s="104" t="s">
        <v>56</v>
      </c>
      <c r="E31" s="116">
        <v>51.18</v>
      </c>
      <c r="F31" s="116">
        <v>550.90152</v>
      </c>
      <c r="G31" s="116">
        <v>605.99167200000011</v>
      </c>
    </row>
    <row r="32" spans="1:7" ht="16.5">
      <c r="A32" s="104">
        <v>31</v>
      </c>
      <c r="B32" s="107" t="s">
        <v>45</v>
      </c>
      <c r="C32" s="104">
        <v>1105</v>
      </c>
      <c r="D32" s="104" t="s">
        <v>56</v>
      </c>
      <c r="E32" s="116">
        <v>51.28</v>
      </c>
      <c r="F32" s="116">
        <v>551.97791999999993</v>
      </c>
      <c r="G32" s="116">
        <v>607.17571199999998</v>
      </c>
    </row>
    <row r="33" spans="1:7" ht="16.5">
      <c r="A33" s="104">
        <v>32</v>
      </c>
      <c r="B33" s="107" t="s">
        <v>46</v>
      </c>
      <c r="C33" s="104">
        <v>1203</v>
      </c>
      <c r="D33" s="108" t="s">
        <v>56</v>
      </c>
      <c r="E33" s="116">
        <v>51.25</v>
      </c>
      <c r="F33" s="116">
        <v>551.65499999999997</v>
      </c>
      <c r="G33" s="116">
        <v>606.82050000000004</v>
      </c>
    </row>
    <row r="34" spans="1:7" ht="16.5">
      <c r="A34" s="195" t="s">
        <v>19</v>
      </c>
      <c r="B34" s="195"/>
      <c r="C34" s="195"/>
      <c r="D34" s="195"/>
      <c r="E34" s="65">
        <f>SUM(E2:E33)</f>
        <v>1639.6299999999999</v>
      </c>
      <c r="F34" s="65">
        <f t="shared" ref="F34:G34" si="0">SUM(F2:F33)</f>
        <v>17648.977319999998</v>
      </c>
      <c r="G34" s="65">
        <f t="shared" si="0"/>
        <v>19413.875052000003</v>
      </c>
    </row>
  </sheetData>
  <mergeCells count="1">
    <mergeCell ref="A34:D3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C36C8-569C-45A5-B679-B3222619C4D9}">
  <dimension ref="A2:A4"/>
  <sheetViews>
    <sheetView workbookViewId="0">
      <selection activeCell="A4" sqref="A4"/>
    </sheetView>
  </sheetViews>
  <sheetFormatPr defaultRowHeight="14.25"/>
  <cols>
    <col min="1" max="1" width="14.25" bestFit="1" customWidth="1"/>
  </cols>
  <sheetData>
    <row r="2" spans="1:1">
      <c r="A2">
        <v>58970</v>
      </c>
    </row>
    <row r="3" spans="1:1">
      <c r="A3">
        <v>795.58</v>
      </c>
    </row>
    <row r="4" spans="1:1">
      <c r="A4" s="197">
        <f>A2*A3</f>
        <v>46915352.600000001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5B346-8CE8-4CD4-B635-7400A63F6E99}">
  <dimension ref="A3:F24"/>
  <sheetViews>
    <sheetView zoomScale="115" zoomScaleNormal="115" workbookViewId="0">
      <selection activeCell="E7" sqref="E7:E12"/>
    </sheetView>
  </sheetViews>
  <sheetFormatPr defaultRowHeight="15"/>
  <cols>
    <col min="1" max="1" width="9" style="70"/>
    <col min="2" max="2" width="31.625" style="71" customWidth="1"/>
    <col min="3" max="3" width="12.125" style="72" customWidth="1"/>
    <col min="4" max="4" width="9" style="69"/>
    <col min="5" max="5" width="9" style="70"/>
    <col min="6" max="6" width="8.625" style="70" bestFit="1" customWidth="1"/>
    <col min="7" max="257" width="9" style="70"/>
    <col min="258" max="258" width="31.625" style="70" customWidth="1"/>
    <col min="259" max="259" width="12.125" style="70" customWidth="1"/>
    <col min="260" max="261" width="9" style="70"/>
    <col min="262" max="262" width="8.625" style="70" bestFit="1" customWidth="1"/>
    <col min="263" max="513" width="9" style="70"/>
    <col min="514" max="514" width="31.625" style="70" customWidth="1"/>
    <col min="515" max="515" width="12.125" style="70" customWidth="1"/>
    <col min="516" max="517" width="9" style="70"/>
    <col min="518" max="518" width="8.625" style="70" bestFit="1" customWidth="1"/>
    <col min="519" max="769" width="9" style="70"/>
    <col min="770" max="770" width="31.625" style="70" customWidth="1"/>
    <col min="771" max="771" width="12.125" style="70" customWidth="1"/>
    <col min="772" max="773" width="9" style="70"/>
    <col min="774" max="774" width="8.625" style="70" bestFit="1" customWidth="1"/>
    <col min="775" max="1025" width="9" style="70"/>
    <col min="1026" max="1026" width="31.625" style="70" customWidth="1"/>
    <col min="1027" max="1027" width="12.125" style="70" customWidth="1"/>
    <col min="1028" max="1029" width="9" style="70"/>
    <col min="1030" max="1030" width="8.625" style="70" bestFit="1" customWidth="1"/>
    <col min="1031" max="1281" width="9" style="70"/>
    <col min="1282" max="1282" width="31.625" style="70" customWidth="1"/>
    <col min="1283" max="1283" width="12.125" style="70" customWidth="1"/>
    <col min="1284" max="1285" width="9" style="70"/>
    <col min="1286" max="1286" width="8.625" style="70" bestFit="1" customWidth="1"/>
    <col min="1287" max="1537" width="9" style="70"/>
    <col min="1538" max="1538" width="31.625" style="70" customWidth="1"/>
    <col min="1539" max="1539" width="12.125" style="70" customWidth="1"/>
    <col min="1540" max="1541" width="9" style="70"/>
    <col min="1542" max="1542" width="8.625" style="70" bestFit="1" customWidth="1"/>
    <col min="1543" max="1793" width="9" style="70"/>
    <col min="1794" max="1794" width="31.625" style="70" customWidth="1"/>
    <col min="1795" max="1795" width="12.125" style="70" customWidth="1"/>
    <col min="1796" max="1797" width="9" style="70"/>
    <col min="1798" max="1798" width="8.625" style="70" bestFit="1" customWidth="1"/>
    <col min="1799" max="2049" width="9" style="70"/>
    <col min="2050" max="2050" width="31.625" style="70" customWidth="1"/>
    <col min="2051" max="2051" width="12.125" style="70" customWidth="1"/>
    <col min="2052" max="2053" width="9" style="70"/>
    <col min="2054" max="2054" width="8.625" style="70" bestFit="1" customWidth="1"/>
    <col min="2055" max="2305" width="9" style="70"/>
    <col min="2306" max="2306" width="31.625" style="70" customWidth="1"/>
    <col min="2307" max="2307" width="12.125" style="70" customWidth="1"/>
    <col min="2308" max="2309" width="9" style="70"/>
    <col min="2310" max="2310" width="8.625" style="70" bestFit="1" customWidth="1"/>
    <col min="2311" max="2561" width="9" style="70"/>
    <col min="2562" max="2562" width="31.625" style="70" customWidth="1"/>
    <col min="2563" max="2563" width="12.125" style="70" customWidth="1"/>
    <col min="2564" max="2565" width="9" style="70"/>
    <col min="2566" max="2566" width="8.625" style="70" bestFit="1" customWidth="1"/>
    <col min="2567" max="2817" width="9" style="70"/>
    <col min="2818" max="2818" width="31.625" style="70" customWidth="1"/>
    <col min="2819" max="2819" width="12.125" style="70" customWidth="1"/>
    <col min="2820" max="2821" width="9" style="70"/>
    <col min="2822" max="2822" width="8.625" style="70" bestFit="1" customWidth="1"/>
    <col min="2823" max="3073" width="9" style="70"/>
    <col min="3074" max="3074" width="31.625" style="70" customWidth="1"/>
    <col min="3075" max="3075" width="12.125" style="70" customWidth="1"/>
    <col min="3076" max="3077" width="9" style="70"/>
    <col min="3078" max="3078" width="8.625" style="70" bestFit="1" customWidth="1"/>
    <col min="3079" max="3329" width="9" style="70"/>
    <col min="3330" max="3330" width="31.625" style="70" customWidth="1"/>
    <col min="3331" max="3331" width="12.125" style="70" customWidth="1"/>
    <col min="3332" max="3333" width="9" style="70"/>
    <col min="3334" max="3334" width="8.625" style="70" bestFit="1" customWidth="1"/>
    <col min="3335" max="3585" width="9" style="70"/>
    <col min="3586" max="3586" width="31.625" style="70" customWidth="1"/>
    <col min="3587" max="3587" width="12.125" style="70" customWidth="1"/>
    <col min="3588" max="3589" width="9" style="70"/>
    <col min="3590" max="3590" width="8.625" style="70" bestFit="1" customWidth="1"/>
    <col min="3591" max="3841" width="9" style="70"/>
    <col min="3842" max="3842" width="31.625" style="70" customWidth="1"/>
    <col min="3843" max="3843" width="12.125" style="70" customWidth="1"/>
    <col min="3844" max="3845" width="9" style="70"/>
    <col min="3846" max="3846" width="8.625" style="70" bestFit="1" customWidth="1"/>
    <col min="3847" max="4097" width="9" style="70"/>
    <col min="4098" max="4098" width="31.625" style="70" customWidth="1"/>
    <col min="4099" max="4099" width="12.125" style="70" customWidth="1"/>
    <col min="4100" max="4101" width="9" style="70"/>
    <col min="4102" max="4102" width="8.625" style="70" bestFit="1" customWidth="1"/>
    <col min="4103" max="4353" width="9" style="70"/>
    <col min="4354" max="4354" width="31.625" style="70" customWidth="1"/>
    <col min="4355" max="4355" width="12.125" style="70" customWidth="1"/>
    <col min="4356" max="4357" width="9" style="70"/>
    <col min="4358" max="4358" width="8.625" style="70" bestFit="1" customWidth="1"/>
    <col min="4359" max="4609" width="9" style="70"/>
    <col min="4610" max="4610" width="31.625" style="70" customWidth="1"/>
    <col min="4611" max="4611" width="12.125" style="70" customWidth="1"/>
    <col min="4612" max="4613" width="9" style="70"/>
    <col min="4614" max="4614" width="8.625" style="70" bestFit="1" customWidth="1"/>
    <col min="4615" max="4865" width="9" style="70"/>
    <col min="4866" max="4866" width="31.625" style="70" customWidth="1"/>
    <col min="4867" max="4867" width="12.125" style="70" customWidth="1"/>
    <col min="4868" max="4869" width="9" style="70"/>
    <col min="4870" max="4870" width="8.625" style="70" bestFit="1" customWidth="1"/>
    <col min="4871" max="5121" width="9" style="70"/>
    <col min="5122" max="5122" width="31.625" style="70" customWidth="1"/>
    <col min="5123" max="5123" width="12.125" style="70" customWidth="1"/>
    <col min="5124" max="5125" width="9" style="70"/>
    <col min="5126" max="5126" width="8.625" style="70" bestFit="1" customWidth="1"/>
    <col min="5127" max="5377" width="9" style="70"/>
    <col min="5378" max="5378" width="31.625" style="70" customWidth="1"/>
    <col min="5379" max="5379" width="12.125" style="70" customWidth="1"/>
    <col min="5380" max="5381" width="9" style="70"/>
    <col min="5382" max="5382" width="8.625" style="70" bestFit="1" customWidth="1"/>
    <col min="5383" max="5633" width="9" style="70"/>
    <col min="5634" max="5634" width="31.625" style="70" customWidth="1"/>
    <col min="5635" max="5635" width="12.125" style="70" customWidth="1"/>
    <col min="5636" max="5637" width="9" style="70"/>
    <col min="5638" max="5638" width="8.625" style="70" bestFit="1" customWidth="1"/>
    <col min="5639" max="5889" width="9" style="70"/>
    <col min="5890" max="5890" width="31.625" style="70" customWidth="1"/>
    <col min="5891" max="5891" width="12.125" style="70" customWidth="1"/>
    <col min="5892" max="5893" width="9" style="70"/>
    <col min="5894" max="5894" width="8.625" style="70" bestFit="1" customWidth="1"/>
    <col min="5895" max="6145" width="9" style="70"/>
    <col min="6146" max="6146" width="31.625" style="70" customWidth="1"/>
    <col min="6147" max="6147" width="12.125" style="70" customWidth="1"/>
    <col min="6148" max="6149" width="9" style="70"/>
    <col min="6150" max="6150" width="8.625" style="70" bestFit="1" customWidth="1"/>
    <col min="6151" max="6401" width="9" style="70"/>
    <col min="6402" max="6402" width="31.625" style="70" customWidth="1"/>
    <col min="6403" max="6403" width="12.125" style="70" customWidth="1"/>
    <col min="6404" max="6405" width="9" style="70"/>
    <col min="6406" max="6406" width="8.625" style="70" bestFit="1" customWidth="1"/>
    <col min="6407" max="6657" width="9" style="70"/>
    <col min="6658" max="6658" width="31.625" style="70" customWidth="1"/>
    <col min="6659" max="6659" width="12.125" style="70" customWidth="1"/>
    <col min="6660" max="6661" width="9" style="70"/>
    <col min="6662" max="6662" width="8.625" style="70" bestFit="1" customWidth="1"/>
    <col min="6663" max="6913" width="9" style="70"/>
    <col min="6914" max="6914" width="31.625" style="70" customWidth="1"/>
    <col min="6915" max="6915" width="12.125" style="70" customWidth="1"/>
    <col min="6916" max="6917" width="9" style="70"/>
    <col min="6918" max="6918" width="8.625" style="70" bestFit="1" customWidth="1"/>
    <col min="6919" max="7169" width="9" style="70"/>
    <col min="7170" max="7170" width="31.625" style="70" customWidth="1"/>
    <col min="7171" max="7171" width="12.125" style="70" customWidth="1"/>
    <col min="7172" max="7173" width="9" style="70"/>
    <col min="7174" max="7174" width="8.625" style="70" bestFit="1" customWidth="1"/>
    <col min="7175" max="7425" width="9" style="70"/>
    <col min="7426" max="7426" width="31.625" style="70" customWidth="1"/>
    <col min="7427" max="7427" width="12.125" style="70" customWidth="1"/>
    <col min="7428" max="7429" width="9" style="70"/>
    <col min="7430" max="7430" width="8.625" style="70" bestFit="1" customWidth="1"/>
    <col min="7431" max="7681" width="9" style="70"/>
    <col min="7682" max="7682" width="31.625" style="70" customWidth="1"/>
    <col min="7683" max="7683" width="12.125" style="70" customWidth="1"/>
    <col min="7684" max="7685" width="9" style="70"/>
    <col min="7686" max="7686" width="8.625" style="70" bestFit="1" customWidth="1"/>
    <col min="7687" max="7937" width="9" style="70"/>
    <col min="7938" max="7938" width="31.625" style="70" customWidth="1"/>
    <col min="7939" max="7939" width="12.125" style="70" customWidth="1"/>
    <col min="7940" max="7941" width="9" style="70"/>
    <col min="7942" max="7942" width="8.625" style="70" bestFit="1" customWidth="1"/>
    <col min="7943" max="8193" width="9" style="70"/>
    <col min="8194" max="8194" width="31.625" style="70" customWidth="1"/>
    <col min="8195" max="8195" width="12.125" style="70" customWidth="1"/>
    <col min="8196" max="8197" width="9" style="70"/>
    <col min="8198" max="8198" width="8.625" style="70" bestFit="1" customWidth="1"/>
    <col min="8199" max="8449" width="9" style="70"/>
    <col min="8450" max="8450" width="31.625" style="70" customWidth="1"/>
    <col min="8451" max="8451" width="12.125" style="70" customWidth="1"/>
    <col min="8452" max="8453" width="9" style="70"/>
    <col min="8454" max="8454" width="8.625" style="70" bestFit="1" customWidth="1"/>
    <col min="8455" max="8705" width="9" style="70"/>
    <col min="8706" max="8706" width="31.625" style="70" customWidth="1"/>
    <col min="8707" max="8707" width="12.125" style="70" customWidth="1"/>
    <col min="8708" max="8709" width="9" style="70"/>
    <col min="8710" max="8710" width="8.625" style="70" bestFit="1" customWidth="1"/>
    <col min="8711" max="8961" width="9" style="70"/>
    <col min="8962" max="8962" width="31.625" style="70" customWidth="1"/>
    <col min="8963" max="8963" width="12.125" style="70" customWidth="1"/>
    <col min="8964" max="8965" width="9" style="70"/>
    <col min="8966" max="8966" width="8.625" style="70" bestFit="1" customWidth="1"/>
    <col min="8967" max="9217" width="9" style="70"/>
    <col min="9218" max="9218" width="31.625" style="70" customWidth="1"/>
    <col min="9219" max="9219" width="12.125" style="70" customWidth="1"/>
    <col min="9220" max="9221" width="9" style="70"/>
    <col min="9222" max="9222" width="8.625" style="70" bestFit="1" customWidth="1"/>
    <col min="9223" max="9473" width="9" style="70"/>
    <col min="9474" max="9474" width="31.625" style="70" customWidth="1"/>
    <col min="9475" max="9475" width="12.125" style="70" customWidth="1"/>
    <col min="9476" max="9477" width="9" style="70"/>
    <col min="9478" max="9478" width="8.625" style="70" bestFit="1" customWidth="1"/>
    <col min="9479" max="9729" width="9" style="70"/>
    <col min="9730" max="9730" width="31.625" style="70" customWidth="1"/>
    <col min="9731" max="9731" width="12.125" style="70" customWidth="1"/>
    <col min="9732" max="9733" width="9" style="70"/>
    <col min="9734" max="9734" width="8.625" style="70" bestFit="1" customWidth="1"/>
    <col min="9735" max="9985" width="9" style="70"/>
    <col min="9986" max="9986" width="31.625" style="70" customWidth="1"/>
    <col min="9987" max="9987" width="12.125" style="70" customWidth="1"/>
    <col min="9988" max="9989" width="9" style="70"/>
    <col min="9990" max="9990" width="8.625" style="70" bestFit="1" customWidth="1"/>
    <col min="9991" max="10241" width="9" style="70"/>
    <col min="10242" max="10242" width="31.625" style="70" customWidth="1"/>
    <col min="10243" max="10243" width="12.125" style="70" customWidth="1"/>
    <col min="10244" max="10245" width="9" style="70"/>
    <col min="10246" max="10246" width="8.625" style="70" bestFit="1" customWidth="1"/>
    <col min="10247" max="10497" width="9" style="70"/>
    <col min="10498" max="10498" width="31.625" style="70" customWidth="1"/>
    <col min="10499" max="10499" width="12.125" style="70" customWidth="1"/>
    <col min="10500" max="10501" width="9" style="70"/>
    <col min="10502" max="10502" width="8.625" style="70" bestFit="1" customWidth="1"/>
    <col min="10503" max="10753" width="9" style="70"/>
    <col min="10754" max="10754" width="31.625" style="70" customWidth="1"/>
    <col min="10755" max="10755" width="12.125" style="70" customWidth="1"/>
    <col min="10756" max="10757" width="9" style="70"/>
    <col min="10758" max="10758" width="8.625" style="70" bestFit="1" customWidth="1"/>
    <col min="10759" max="11009" width="9" style="70"/>
    <col min="11010" max="11010" width="31.625" style="70" customWidth="1"/>
    <col min="11011" max="11011" width="12.125" style="70" customWidth="1"/>
    <col min="11012" max="11013" width="9" style="70"/>
    <col min="11014" max="11014" width="8.625" style="70" bestFit="1" customWidth="1"/>
    <col min="11015" max="11265" width="9" style="70"/>
    <col min="11266" max="11266" width="31.625" style="70" customWidth="1"/>
    <col min="11267" max="11267" width="12.125" style="70" customWidth="1"/>
    <col min="11268" max="11269" width="9" style="70"/>
    <col min="11270" max="11270" width="8.625" style="70" bestFit="1" customWidth="1"/>
    <col min="11271" max="11521" width="9" style="70"/>
    <col min="11522" max="11522" width="31.625" style="70" customWidth="1"/>
    <col min="11523" max="11523" width="12.125" style="70" customWidth="1"/>
    <col min="11524" max="11525" width="9" style="70"/>
    <col min="11526" max="11526" width="8.625" style="70" bestFit="1" customWidth="1"/>
    <col min="11527" max="11777" width="9" style="70"/>
    <col min="11778" max="11778" width="31.625" style="70" customWidth="1"/>
    <col min="11779" max="11779" width="12.125" style="70" customWidth="1"/>
    <col min="11780" max="11781" width="9" style="70"/>
    <col min="11782" max="11782" width="8.625" style="70" bestFit="1" customWidth="1"/>
    <col min="11783" max="12033" width="9" style="70"/>
    <col min="12034" max="12034" width="31.625" style="70" customWidth="1"/>
    <col min="12035" max="12035" width="12.125" style="70" customWidth="1"/>
    <col min="12036" max="12037" width="9" style="70"/>
    <col min="12038" max="12038" width="8.625" style="70" bestFit="1" customWidth="1"/>
    <col min="12039" max="12289" width="9" style="70"/>
    <col min="12290" max="12290" width="31.625" style="70" customWidth="1"/>
    <col min="12291" max="12291" width="12.125" style="70" customWidth="1"/>
    <col min="12292" max="12293" width="9" style="70"/>
    <col min="12294" max="12294" width="8.625" style="70" bestFit="1" customWidth="1"/>
    <col min="12295" max="12545" width="9" style="70"/>
    <col min="12546" max="12546" width="31.625" style="70" customWidth="1"/>
    <col min="12547" max="12547" width="12.125" style="70" customWidth="1"/>
    <col min="12548" max="12549" width="9" style="70"/>
    <col min="12550" max="12550" width="8.625" style="70" bestFit="1" customWidth="1"/>
    <col min="12551" max="12801" width="9" style="70"/>
    <col min="12802" max="12802" width="31.625" style="70" customWidth="1"/>
    <col min="12803" max="12803" width="12.125" style="70" customWidth="1"/>
    <col min="12804" max="12805" width="9" style="70"/>
    <col min="12806" max="12806" width="8.625" style="70" bestFit="1" customWidth="1"/>
    <col min="12807" max="13057" width="9" style="70"/>
    <col min="13058" max="13058" width="31.625" style="70" customWidth="1"/>
    <col min="13059" max="13059" width="12.125" style="70" customWidth="1"/>
    <col min="13060" max="13061" width="9" style="70"/>
    <col min="13062" max="13062" width="8.625" style="70" bestFit="1" customWidth="1"/>
    <col min="13063" max="13313" width="9" style="70"/>
    <col min="13314" max="13314" width="31.625" style="70" customWidth="1"/>
    <col min="13315" max="13315" width="12.125" style="70" customWidth="1"/>
    <col min="13316" max="13317" width="9" style="70"/>
    <col min="13318" max="13318" width="8.625" style="70" bestFit="1" customWidth="1"/>
    <col min="13319" max="13569" width="9" style="70"/>
    <col min="13570" max="13570" width="31.625" style="70" customWidth="1"/>
    <col min="13571" max="13571" width="12.125" style="70" customWidth="1"/>
    <col min="13572" max="13573" width="9" style="70"/>
    <col min="13574" max="13574" width="8.625" style="70" bestFit="1" customWidth="1"/>
    <col min="13575" max="13825" width="9" style="70"/>
    <col min="13826" max="13826" width="31.625" style="70" customWidth="1"/>
    <col min="13827" max="13827" width="12.125" style="70" customWidth="1"/>
    <col min="13828" max="13829" width="9" style="70"/>
    <col min="13830" max="13830" width="8.625" style="70" bestFit="1" customWidth="1"/>
    <col min="13831" max="14081" width="9" style="70"/>
    <col min="14082" max="14082" width="31.625" style="70" customWidth="1"/>
    <col min="14083" max="14083" width="12.125" style="70" customWidth="1"/>
    <col min="14084" max="14085" width="9" style="70"/>
    <col min="14086" max="14086" width="8.625" style="70" bestFit="1" customWidth="1"/>
    <col min="14087" max="14337" width="9" style="70"/>
    <col min="14338" max="14338" width="31.625" style="70" customWidth="1"/>
    <col min="14339" max="14339" width="12.125" style="70" customWidth="1"/>
    <col min="14340" max="14341" width="9" style="70"/>
    <col min="14342" max="14342" width="8.625" style="70" bestFit="1" customWidth="1"/>
    <col min="14343" max="14593" width="9" style="70"/>
    <col min="14594" max="14594" width="31.625" style="70" customWidth="1"/>
    <col min="14595" max="14595" width="12.125" style="70" customWidth="1"/>
    <col min="14596" max="14597" width="9" style="70"/>
    <col min="14598" max="14598" width="8.625" style="70" bestFit="1" customWidth="1"/>
    <col min="14599" max="14849" width="9" style="70"/>
    <col min="14850" max="14850" width="31.625" style="70" customWidth="1"/>
    <col min="14851" max="14851" width="12.125" style="70" customWidth="1"/>
    <col min="14852" max="14853" width="9" style="70"/>
    <col min="14854" max="14854" width="8.625" style="70" bestFit="1" customWidth="1"/>
    <col min="14855" max="15105" width="9" style="70"/>
    <col min="15106" max="15106" width="31.625" style="70" customWidth="1"/>
    <col min="15107" max="15107" width="12.125" style="70" customWidth="1"/>
    <col min="15108" max="15109" width="9" style="70"/>
    <col min="15110" max="15110" width="8.625" style="70" bestFit="1" customWidth="1"/>
    <col min="15111" max="15361" width="9" style="70"/>
    <col min="15362" max="15362" width="31.625" style="70" customWidth="1"/>
    <col min="15363" max="15363" width="12.125" style="70" customWidth="1"/>
    <col min="15364" max="15365" width="9" style="70"/>
    <col min="15366" max="15366" width="8.625" style="70" bestFit="1" customWidth="1"/>
    <col min="15367" max="15617" width="9" style="70"/>
    <col min="15618" max="15618" width="31.625" style="70" customWidth="1"/>
    <col min="15619" max="15619" width="12.125" style="70" customWidth="1"/>
    <col min="15620" max="15621" width="9" style="70"/>
    <col min="15622" max="15622" width="8.625" style="70" bestFit="1" customWidth="1"/>
    <col min="15623" max="15873" width="9" style="70"/>
    <col min="15874" max="15874" width="31.625" style="70" customWidth="1"/>
    <col min="15875" max="15875" width="12.125" style="70" customWidth="1"/>
    <col min="15876" max="15877" width="9" style="70"/>
    <col min="15878" max="15878" width="8.625" style="70" bestFit="1" customWidth="1"/>
    <col min="15879" max="16129" width="9" style="70"/>
    <col min="16130" max="16130" width="31.625" style="70" customWidth="1"/>
    <col min="16131" max="16131" width="12.125" style="70" customWidth="1"/>
    <col min="16132" max="16133" width="9" style="70"/>
    <col min="16134" max="16134" width="8.625" style="70" bestFit="1" customWidth="1"/>
    <col min="16135" max="16384" width="9" style="70"/>
  </cols>
  <sheetData>
    <row r="3" spans="1:6">
      <c r="A3" s="196" t="s">
        <v>77</v>
      </c>
      <c r="B3" s="196"/>
      <c r="C3" s="196"/>
    </row>
    <row r="5" spans="1:6" ht="15.75" thickBot="1"/>
    <row r="6" spans="1:6" s="68" customFormat="1" ht="21.75" customHeight="1" thickBot="1">
      <c r="A6" s="73" t="s">
        <v>78</v>
      </c>
      <c r="B6" s="74" t="s">
        <v>29</v>
      </c>
      <c r="C6" s="75" t="s">
        <v>79</v>
      </c>
      <c r="D6" s="76"/>
    </row>
    <row r="7" spans="1:6" ht="21.75" customHeight="1">
      <c r="A7" s="77"/>
      <c r="B7" s="78" t="s">
        <v>80</v>
      </c>
      <c r="C7" s="79">
        <v>10</v>
      </c>
      <c r="D7" s="80">
        <f>C7/$C$23</f>
        <v>9.0909090909090912E-2</v>
      </c>
      <c r="E7" s="87">
        <f>D7</f>
        <v>9.0909090909090912E-2</v>
      </c>
    </row>
    <row r="8" spans="1:6" ht="21.75" customHeight="1">
      <c r="A8" s="81">
        <v>1</v>
      </c>
      <c r="B8" s="82" t="s">
        <v>81</v>
      </c>
      <c r="C8" s="79">
        <v>5</v>
      </c>
      <c r="D8" s="80">
        <f t="shared" ref="D8:D22" si="0">C8/$C$23</f>
        <v>4.5454545454545456E-2</v>
      </c>
      <c r="E8" s="87">
        <f>D8</f>
        <v>4.5454545454545456E-2</v>
      </c>
      <c r="F8" s="89"/>
    </row>
    <row r="9" spans="1:6" ht="21.75" customHeight="1">
      <c r="A9" s="81">
        <v>2</v>
      </c>
      <c r="B9" s="82" t="s">
        <v>82</v>
      </c>
      <c r="C9" s="79">
        <v>5</v>
      </c>
      <c r="D9" s="80">
        <f t="shared" si="0"/>
        <v>4.5454545454545456E-2</v>
      </c>
      <c r="E9" s="87">
        <f>D9</f>
        <v>4.5454545454545456E-2</v>
      </c>
      <c r="F9" s="89"/>
    </row>
    <row r="10" spans="1:6" ht="21.75" customHeight="1">
      <c r="A10" s="81">
        <v>3</v>
      </c>
      <c r="B10" s="82" t="s">
        <v>83</v>
      </c>
      <c r="C10" s="79">
        <v>40</v>
      </c>
      <c r="D10" s="80">
        <f t="shared" si="0"/>
        <v>0.36363636363636365</v>
      </c>
      <c r="E10" s="88">
        <f>(D10/23)*5</f>
        <v>7.9051383399209474E-2</v>
      </c>
      <c r="F10" s="89"/>
    </row>
    <row r="11" spans="1:6" ht="21.75" customHeight="1">
      <c r="A11" s="81">
        <v>4</v>
      </c>
      <c r="B11" s="82" t="s">
        <v>84</v>
      </c>
      <c r="C11" s="79">
        <v>7</v>
      </c>
      <c r="D11" s="80">
        <f t="shared" si="0"/>
        <v>6.363636363636363E-2</v>
      </c>
      <c r="E11" s="88">
        <f>(D11/23)*2</f>
        <v>5.5335968379446633E-3</v>
      </c>
      <c r="F11" s="89"/>
    </row>
    <row r="12" spans="1:6" ht="21.75" customHeight="1">
      <c r="A12" s="81">
        <v>5</v>
      </c>
      <c r="B12" s="82" t="s">
        <v>85</v>
      </c>
      <c r="C12" s="79">
        <v>7</v>
      </c>
      <c r="D12" s="80">
        <f t="shared" si="0"/>
        <v>6.363636363636363E-2</v>
      </c>
      <c r="E12" s="88">
        <f>(D12/23)*2</f>
        <v>5.5335968379446633E-3</v>
      </c>
      <c r="F12" s="89"/>
    </row>
    <row r="13" spans="1:6" ht="21.75" customHeight="1">
      <c r="A13" s="81">
        <v>6</v>
      </c>
      <c r="B13" s="82" t="s">
        <v>86</v>
      </c>
      <c r="C13" s="79">
        <v>3.5</v>
      </c>
      <c r="D13" s="80">
        <f t="shared" si="0"/>
        <v>3.1818181818181815E-2</v>
      </c>
      <c r="E13" s="83"/>
    </row>
    <row r="14" spans="1:6" ht="21.75" customHeight="1">
      <c r="A14" s="81">
        <v>7</v>
      </c>
      <c r="B14" s="82" t="s">
        <v>87</v>
      </c>
      <c r="C14" s="79">
        <v>3.5</v>
      </c>
      <c r="D14" s="80">
        <f t="shared" si="0"/>
        <v>3.1818181818181815E-2</v>
      </c>
      <c r="E14" s="83"/>
    </row>
    <row r="15" spans="1:6" ht="21.75" customHeight="1">
      <c r="A15" s="81">
        <v>8</v>
      </c>
      <c r="B15" s="82" t="s">
        <v>88</v>
      </c>
      <c r="C15" s="79">
        <v>5</v>
      </c>
      <c r="D15" s="80">
        <f t="shared" si="0"/>
        <v>4.5454545454545456E-2</v>
      </c>
    </row>
    <row r="16" spans="1:6" ht="21.75" customHeight="1">
      <c r="A16" s="81">
        <v>9</v>
      </c>
      <c r="B16" s="82" t="s">
        <v>89</v>
      </c>
      <c r="C16" s="79">
        <v>10</v>
      </c>
      <c r="D16" s="80">
        <f t="shared" si="0"/>
        <v>9.0909090909090912E-2</v>
      </c>
    </row>
    <row r="17" spans="1:4" ht="21.75" customHeight="1">
      <c r="A17" s="81">
        <v>10</v>
      </c>
      <c r="B17" s="82" t="s">
        <v>90</v>
      </c>
      <c r="C17" s="79">
        <v>1.5</v>
      </c>
      <c r="D17" s="80">
        <f t="shared" si="0"/>
        <v>1.3636363636363636E-2</v>
      </c>
    </row>
    <row r="18" spans="1:4" ht="21.75" customHeight="1">
      <c r="A18" s="81">
        <v>11</v>
      </c>
      <c r="B18" s="82" t="s">
        <v>91</v>
      </c>
      <c r="C18" s="79">
        <v>1.5</v>
      </c>
      <c r="D18" s="80">
        <f t="shared" si="0"/>
        <v>1.3636363636363636E-2</v>
      </c>
    </row>
    <row r="19" spans="1:4" ht="38.25" customHeight="1">
      <c r="A19" s="81">
        <v>12</v>
      </c>
      <c r="B19" s="82" t="s">
        <v>92</v>
      </c>
      <c r="C19" s="79">
        <v>5</v>
      </c>
      <c r="D19" s="80">
        <f t="shared" si="0"/>
        <v>4.5454545454545456E-2</v>
      </c>
    </row>
    <row r="20" spans="1:4" ht="21.75" customHeight="1">
      <c r="A20" s="81">
        <v>13</v>
      </c>
      <c r="B20" s="82" t="s">
        <v>93</v>
      </c>
      <c r="C20" s="79">
        <v>2</v>
      </c>
      <c r="D20" s="80">
        <f t="shared" si="0"/>
        <v>1.8181818181818181E-2</v>
      </c>
    </row>
    <row r="21" spans="1:4" ht="33.75" customHeight="1">
      <c r="A21" s="81">
        <v>14</v>
      </c>
      <c r="B21" s="82" t="s">
        <v>94</v>
      </c>
      <c r="C21" s="79">
        <v>2</v>
      </c>
      <c r="D21" s="80">
        <f t="shared" si="0"/>
        <v>1.8181818181818181E-2</v>
      </c>
    </row>
    <row r="22" spans="1:4" ht="29.25" customHeight="1" thickBot="1">
      <c r="A22" s="81">
        <v>15</v>
      </c>
      <c r="B22" s="84" t="s">
        <v>95</v>
      </c>
      <c r="C22" s="85">
        <v>2</v>
      </c>
      <c r="D22" s="80">
        <f t="shared" si="0"/>
        <v>1.8181818181818181E-2</v>
      </c>
    </row>
    <row r="23" spans="1:4">
      <c r="C23" s="86">
        <f>SUM(C7:C22)</f>
        <v>110</v>
      </c>
      <c r="D23" s="80">
        <f>SUM(D7:D22)</f>
        <v>1</v>
      </c>
    </row>
    <row r="24" spans="1:4">
      <c r="C24" s="86"/>
    </row>
  </sheetData>
  <mergeCells count="1">
    <mergeCell ref="A3:C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Summary</vt:lpstr>
      <vt:lpstr>Land &amp; Stamp Duty &amp; Rent Cost</vt:lpstr>
      <vt:lpstr>Approval Cost</vt:lpstr>
      <vt:lpstr>Construction Area</vt:lpstr>
      <vt:lpstr>Area Statement </vt:lpstr>
      <vt:lpstr>Unsold Flat Inventory</vt:lpstr>
      <vt:lpstr>Tenant Flat Inventory</vt:lpstr>
      <vt:lpstr>Sheet1</vt:lpstr>
      <vt:lpstr>PC</vt:lpstr>
      <vt:lpstr>Sheet3</vt:lpstr>
      <vt:lpstr>Sheet4</vt:lpstr>
      <vt:lpstr>Sheet5</vt:lpstr>
      <vt:lpstr>Sheet6</vt:lpstr>
      <vt:lpstr>Sheet7</vt:lpstr>
      <vt:lpstr>Sheet2</vt:lpstr>
      <vt:lpstr>'Approval Cost'!_Hlk143505873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Desk</dc:creator>
  <cp:lastModifiedBy>Desk</cp:lastModifiedBy>
  <dcterms:created xsi:type="dcterms:W3CDTF">2006-09-16T00:00:00Z</dcterms:created>
  <dcterms:modified xsi:type="dcterms:W3CDTF">2024-08-26T07:19:45Z</dcterms:modified>
</cp:coreProperties>
</file>