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JULY - 2024\"/>
    </mc:Choice>
  </mc:AlternateContent>
  <xr:revisionPtr revIDLastSave="0" documentId="13_ncr:1_{F7843A8F-6E79-4BE5-BD5A-B10CF6A279FF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6" sheetId="18" r:id="rId4"/>
    <sheet name="Sheet5" sheetId="17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Q24" i="4" l="1"/>
  <c r="Q23" i="4"/>
  <c r="Q22" i="4"/>
  <c r="Q21" i="4"/>
  <c r="Q20" i="4"/>
  <c r="Q19" i="4"/>
  <c r="Q18" i="4"/>
  <c r="Q17" i="4"/>
  <c r="P16" i="4"/>
  <c r="Y27" i="4"/>
  <c r="Y24" i="4"/>
  <c r="Y23" i="4"/>
  <c r="P12" i="4"/>
  <c r="Q12" i="4" s="1"/>
  <c r="P11" i="4"/>
  <c r="Q11" i="4" s="1"/>
  <c r="P10" i="4"/>
  <c r="P9" i="4"/>
  <c r="P8" i="4"/>
  <c r="P7" i="4"/>
  <c r="P6" i="4"/>
  <c r="P5" i="4"/>
  <c r="P4" i="4"/>
  <c r="P3" i="4"/>
  <c r="P23" i="4"/>
  <c r="P22" i="4"/>
  <c r="P21" i="4"/>
  <c r="P20" i="4"/>
  <c r="P19" i="4"/>
  <c r="P18" i="4"/>
  <c r="P17" i="4"/>
  <c r="Q16" i="4"/>
  <c r="P13" i="4" l="1"/>
  <c r="Q13" i="4" s="1"/>
  <c r="P24" i="4"/>
  <c r="P25" i="4"/>
  <c r="Q25" i="4" s="1"/>
  <c r="B25" i="4" l="1"/>
  <c r="C25" i="4" s="1"/>
  <c r="D25" i="4" s="1"/>
  <c r="J25" i="4"/>
  <c r="I25" i="4"/>
  <c r="E25" i="4"/>
  <c r="A26" i="4"/>
  <c r="H25" i="4" l="1"/>
  <c r="G25" i="4"/>
  <c r="F25" i="4"/>
  <c r="P14" i="4" l="1"/>
  <c r="Q14" i="4" s="1"/>
  <c r="V27" i="4" l="1"/>
  <c r="V8" i="4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G6" i="4"/>
  <c r="D6" i="4"/>
  <c r="H6" i="4" s="1"/>
  <c r="F6" i="4"/>
  <c r="V24" i="4" l="1"/>
  <c r="V25" i="4" s="1"/>
  <c r="V26" i="4" l="1"/>
  <c r="V29" i="4"/>
  <c r="B18" i="4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4" i="4"/>
  <c r="C24" i="4" s="1"/>
  <c r="D24" i="4" s="1"/>
  <c r="J24" i="4"/>
  <c r="I24" i="4"/>
  <c r="E24" i="4"/>
  <c r="A25" i="4"/>
  <c r="B23" i="4"/>
  <c r="C23" i="4" s="1"/>
  <c r="D23" i="4" s="1"/>
  <c r="J23" i="4"/>
  <c r="I23" i="4"/>
  <c r="E23" i="4"/>
  <c r="A24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3" i="4"/>
  <c r="H21" i="4"/>
  <c r="H24" i="4"/>
  <c r="H22" i="4"/>
  <c r="D20" i="4"/>
  <c r="H20" i="4" s="1"/>
  <c r="G20" i="4"/>
  <c r="F19" i="4"/>
  <c r="F20" i="4"/>
  <c r="F21" i="4"/>
  <c r="F22" i="4"/>
  <c r="F23" i="4"/>
  <c r="F24" i="4"/>
  <c r="G21" i="4"/>
  <c r="G22" i="4"/>
  <c r="G23" i="4"/>
  <c r="G24" i="4"/>
  <c r="G19" i="4" l="1"/>
</calcChain>
</file>

<file path=xl/sharedStrings.xml><?xml version="1.0" encoding="utf-8"?>
<sst xmlns="http://schemas.openxmlformats.org/spreadsheetml/2006/main" count="47" uniqueCount="44">
  <si>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</si>
  <si>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</si>
  <si>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</si>
  <si>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</si>
  <si>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</si>
  <si>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</si>
  <si>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</si>
  <si>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</si>
  <si>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</si>
  <si>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</si>
  <si>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</si>
  <si>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</si>
  <si>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</si>
  <si>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</si>
  <si>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</si>
  <si>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</si>
  <si>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</si>
  <si>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</si>
  <si>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</si>
  <si>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</si>
  <si>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</si>
  <si>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</si>
  <si>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</si>
  <si>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</si>
  <si>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</si>
  <si>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</si>
  <si>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</si>
  <si>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</si>
  <si>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</si>
  <si>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</si>
  <si>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</si>
  <si>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</si>
  <si>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</si>
  <si>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</si>
  <si>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Depreciation (100-10)X24/60</t>
  </si>
  <si>
    <t>rate on C.A</t>
  </si>
  <si>
    <t>Agreement value</t>
  </si>
  <si>
    <t>FLAT NO D 1804 18TH FLOOR OMKAR ALTRA MONTE KURAR VILLAGE WESTERN EXPRESS HIGHWAY MALAD EAST MUMBAI 400097</t>
  </si>
  <si>
    <t>Carpet  Area -Flat No. 1804</t>
  </si>
  <si>
    <t>23.07.2024</t>
  </si>
  <si>
    <t xml:space="preserve">As per part  O.C </t>
  </si>
  <si>
    <t xml:space="preserve">Carpet Area </t>
  </si>
  <si>
    <t>Sq.M</t>
  </si>
  <si>
    <t>SQ.FT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</si>
</sst>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0" fontId="0" fillId="0" borderId="0" xfId="0" applyFill="1" applyAlignment="1">
      <alignment wrapText="1"/>
    </xf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43" fontId="6" fillId="0" borderId="0" xfId="0" applyNumberFormat="1" applyFont="1" applyBorder="1"/>
    <xf numFmtId="0" fontId="5" fillId="0" borderId="1" xfId="0" applyFont="1" applyBorder="1"/>
    <xf numFmtId="43" fontId="5" fillId="0" borderId="1" xfId="1" applyFont="1" applyFill="1" applyBorder="1"/>
    <xf numFmtId="2" fontId="6" fillId="0" borderId="1" xfId="1" applyNumberFormat="1" applyFont="1" applyFill="1" applyBorder="1"/>
    <xf numFmtId="43" fontId="6" fillId="3" borderId="1" xfId="1" applyFont="1" applyFill="1" applyBorder="1"/>
    <xf numFmtId="0" fontId="5" fillId="0" borderId="1" xfId="0" applyFont="1" applyBorder="1" applyAlignment="1">
      <alignment wrapText="1"/>
    </xf>
    <xf numFmtId="43" fontId="6" fillId="0" borderId="1" xfId="1" applyFont="1" applyFill="1" applyBorder="1"/>
    <xf numFmtId="2" fontId="6" fillId="0" borderId="1" xfId="0" applyNumberFormat="1" applyFont="1" applyBorder="1"/>
    <xf numFmtId="0" fontId="6" fillId="0" borderId="1" xfId="0" applyFont="1" applyBorder="1"/>
    <xf numFmtId="0" fontId="6" fillId="3" borderId="1" xfId="0" applyFont="1" applyFill="1" applyBorder="1"/>
    <xf numFmtId="9" fontId="5" fillId="0" borderId="1" xfId="0" applyNumberFormat="1" applyFont="1" applyBorder="1"/>
    <xf numFmtId="10" fontId="6" fillId="0" borderId="1" xfId="0" applyNumberFormat="1" applyFont="1" applyBorder="1"/>
    <xf numFmtId="0" fontId="12" fillId="0" borderId="1" xfId="0" applyFont="1" applyBorder="1"/>
    <xf numFmtId="0" fontId="7" fillId="0" borderId="1" xfId="0" applyFont="1" applyBorder="1"/>
    <xf numFmtId="43" fontId="6" fillId="0" borderId="1" xfId="1" applyFont="1" applyBorder="1"/>
    <xf numFmtId="0" fontId="8" fillId="0" borderId="1" xfId="0" applyFont="1" applyBorder="1"/>
    <xf numFmtId="0" fontId="0" fillId="0" borderId="1" xfId="0" applyBorder="1"/>
    <xf numFmtId="2" fontId="0" fillId="0" borderId="1" xfId="0" applyNumberFormat="1" applyBorder="1"/>
    <xf numFmtId="0" fontId="2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/>
    <xf numFmtId="2" fontId="9" fillId="0" borderId="1" xfId="0" applyNumberFormat="1" applyFont="1" applyBorder="1"/>
    <xf numFmtId="0" fontId="12" fillId="3" borderId="1" xfId="0" applyFont="1" applyFill="1" applyBorder="1"/>
    <xf numFmtId="2" fontId="12" fillId="3" borderId="1" xfId="0" applyNumberFormat="1" applyFont="1" applyFill="1" applyBorder="1"/>
    <xf numFmtId="43" fontId="0" fillId="0" borderId="0" xfId="1" applyFont="1"/>
    <xf numFmtId="2" fontId="0" fillId="0" borderId="0" xfId="0" applyNumberFormat="1" applyBorder="1"/>
    <xf numFmtId="9" fontId="0" fillId="0" borderId="0" xfId="0" applyNumberFormat="1" applyBorder="1"/>
    <xf numFmtId="2" fontId="2" fillId="0" borderId="0" xfId="0" applyNumberFormat="1" applyFont="1" applyBorder="1"/>
    <xf numFmtId="43" fontId="2" fillId="0" borderId="0" xfId="0" applyNumberFormat="1" applyFont="1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43" fontId="0" fillId="0" borderId="0" xfId="0" applyNumberFormat="1" applyBorder="1"/>
    <xf numFmtId="0" fontId="6" fillId="0" borderId="0" xfId="0" applyFont="1" applyFill="1" applyBorder="1" applyAlignment="1">
      <alignment horizontal="righ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442240</xdr:colOff>
      <xdr:row>37</xdr:row>
      <xdr:rowOff>51753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5F4BE4-42BB-4984-9D89-930C5D241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54115" cy="683037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21</xdr:col>
      <xdr:colOff>375555</xdr:colOff>
      <xdr:row>40</xdr:row>
      <xdr:rowOff>89938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57BE9D-D6F2-46B4-BF09-BED3F309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23063" y="0"/>
          <a:ext cx="6487430" cy="7440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420009</xdr:colOff>
      <xdr:row>38</xdr:row>
      <xdr:rowOff>984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230862-E651-47ED-9CF7-CA322FC17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516009" cy="70494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458115</xdr:colOff>
      <xdr:row>37</xdr:row>
      <xdr:rowOff>134326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84725AA-8914-45CE-ACCC-A50DBF84C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0"/>
          <a:ext cx="6554115" cy="69923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17</xdr:col>
      <xdr:colOff>10462</xdr:colOff>
      <xdr:row>38</xdr:row>
      <xdr:rowOff>48615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6A4B8B-E8F9-48F6-86ED-37AD58B0C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6716062" cy="709711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27</xdr:col>
      <xdr:colOff>572431</xdr:colOff>
      <xdr:row>42</xdr:row>
      <xdr:rowOff>143985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DCC947-E4E3-44BA-89B7-FC3DDF460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190500"/>
          <a:ext cx="6668431" cy="7954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391430</xdr:colOff>
      <xdr:row>38</xdr:row>
      <xdr:rowOff>20036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071B3D-E5F1-49F0-9B21-E93BCBB06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487430" cy="706853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496220</xdr:colOff>
      <xdr:row>40</xdr:row>
      <xdr:rowOff>77248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E7C5840-B3C3-412A-8599-7A42E60C4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0"/>
          <a:ext cx="6592220" cy="7506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477167</xdr:colOff>
      <xdr:row>37</xdr:row>
      <xdr:rowOff>134326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05DEAE-8A2B-4D3D-9571-1EBF9A0D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573167" cy="69923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244308</xdr:colOff>
      <xdr:row>45</xdr:row>
      <xdr:rowOff>153591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182376-3B06-440F-9205-71E2FCD46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1500" y="190500"/>
          <a:ext cx="6382641" cy="853559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26</xdr:col>
      <xdr:colOff>16905</xdr:colOff>
      <xdr:row>45</xdr:row>
      <xdr:rowOff>58328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3091A09-B799-4997-80B2-F3B598DE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93667" y="190500"/>
          <a:ext cx="7382905" cy="8440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15</xdr:col>
      <xdr:colOff>420094</xdr:colOff>
      <xdr:row>45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9F1E12-1BC7-4CCD-8202-544EBC61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7125694" cy="842127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28</xdr:col>
      <xdr:colOff>39126</xdr:colOff>
      <xdr:row>46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A2F689-A12A-4B95-A8B0-4A1AA3A3C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190500"/>
          <a:ext cx="7354326" cy="8726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</xdr:row>
      <xdr:rowOff>0</xdr:rowOff>
    </xdr:from>
    <xdr:to>
      <xdr:col>30</xdr:col>
      <xdr:colOff>459264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A11406-E08C-4515-8630-30B13DAF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2833" y="190500"/>
          <a:ext cx="7211431" cy="875469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0</xdr:rowOff>
    </xdr:from>
    <xdr:to>
      <xdr:col>42</xdr:col>
      <xdr:colOff>545001</xdr:colOff>
      <xdr:row>45</xdr:row>
      <xdr:rowOff>125012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250EE2-0181-4240-A2C1-66F903D12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28833" y="190500"/>
          <a:ext cx="7297168" cy="8507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23</xdr:col>
      <xdr:colOff>589183</xdr:colOff>
      <xdr:row>44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4CC242-EA41-4097-A538-5F3DBFA25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86625" y="190500"/>
          <a:ext cx="7268589" cy="8230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9"/>
  <sheetViews>
    <sheetView tabSelected="1" topLeftCell="B10" zoomScale="90" zoomScaleNormal="90" workbookViewId="0">
      <selection activeCell="T36" sqref="T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20.42578125" style="17" customWidth="1"/>
    <col min="17" max="17" width="15.5703125" style="17" customWidth="1"/>
    <col min="18" max="18" width="15.42578125" customWidth="1"/>
    <col min="19" max="19" width="5.28515625" customWidth="1"/>
    <col min="20" max="20" width="29.85546875" customWidth="1"/>
    <col min="22" max="22" width="17.28515625" style="17" customWidth="1"/>
    <col min="23" max="23" width="12.85546875" customWidth="1"/>
    <col min="24" max="24" width="18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16" t="s">
        <v>5</v>
      </c>
      <c r="Q1" s="16" t="s">
        <v>6</v>
      </c>
      <c r="R1" s="1" t="s">
        <v>1</v>
      </c>
      <c r="T1" s="21"/>
      <c r="U1" s="21"/>
      <c r="V1" s="22"/>
      <c r="W1" s="21"/>
      <c r="X1" s="21"/>
      <c r="Y1" s="21"/>
    </row>
    <row r="2" spans="1:26" s="1" customFormat="1" ht="44.25" customHeight="1" x14ac:dyDescent="0.25">
      <c r="A2" s="68" t="s">
        <v>26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14"/>
      <c r="T2" s="70" t="s">
        <v>37</v>
      </c>
      <c r="U2" s="70"/>
      <c r="V2" s="70"/>
      <c r="W2" s="70"/>
      <c r="X2" s="70"/>
      <c r="Y2" s="70"/>
    </row>
    <row r="3" spans="1:26" s="13" customFormat="1" x14ac:dyDescent="0.25">
      <c r="A3" s="11">
        <f t="shared" ref="A3:A6" si="0">N3</f>
        <v>0</v>
      </c>
      <c r="B3" s="11">
        <f t="shared" ref="B3:B6" si="1">Q3</f>
        <v>846</v>
      </c>
      <c r="C3" s="11">
        <f>B3*1.1</f>
        <v>930.6</v>
      </c>
      <c r="D3" s="11">
        <f t="shared" ref="D3:D6" si="2">C3*1.2</f>
        <v>1116.72</v>
      </c>
      <c r="E3" s="12">
        <f t="shared" ref="E3:E6" si="3">R3</f>
        <v>24500000</v>
      </c>
      <c r="F3" s="11">
        <f t="shared" ref="F3:F6" si="4">ROUND((E3/B3),0)</f>
        <v>28960</v>
      </c>
      <c r="G3" s="11">
        <f t="shared" ref="G3:G6" si="5">ROUND((E3/C3),0)</f>
        <v>26327</v>
      </c>
      <c r="H3" s="11">
        <f t="shared" ref="H3:H6" si="6">ROUND((E3/D3),0)</f>
        <v>21939</v>
      </c>
      <c r="I3" s="11" t="e">
        <f>#REF!</f>
        <v>#REF!</v>
      </c>
      <c r="J3" s="11" t="e">
        <f>#REF!</f>
        <v>#REF!</v>
      </c>
      <c r="O3">
        <v>0</v>
      </c>
      <c r="P3" s="17">
        <f t="shared" ref="P3:P12" si="7">O3/1.2</f>
        <v>0</v>
      </c>
      <c r="Q3" s="17">
        <v>846</v>
      </c>
      <c r="R3" s="2">
        <v>24500000</v>
      </c>
      <c r="S3" s="15"/>
      <c r="T3" s="69"/>
      <c r="U3" s="69"/>
      <c r="V3" s="69"/>
      <c r="W3" s="69"/>
      <c r="X3" s="69"/>
      <c r="Y3" s="69"/>
    </row>
    <row r="4" spans="1:26" s="13" customFormat="1" x14ac:dyDescent="0.25">
      <c r="A4" s="11">
        <f t="shared" si="0"/>
        <v>0</v>
      </c>
      <c r="B4" s="11">
        <f t="shared" si="1"/>
        <v>1380</v>
      </c>
      <c r="C4" s="11">
        <f t="shared" ref="C4:C8" si="8">B4*1.1</f>
        <v>1518.0000000000002</v>
      </c>
      <c r="D4" s="11">
        <f t="shared" si="2"/>
        <v>1821.6000000000001</v>
      </c>
      <c r="E4" s="12">
        <f t="shared" si="3"/>
        <v>41800000</v>
      </c>
      <c r="F4" s="11">
        <f t="shared" si="4"/>
        <v>30290</v>
      </c>
      <c r="G4" s="11">
        <f t="shared" si="5"/>
        <v>27536</v>
      </c>
      <c r="H4" s="11">
        <f t="shared" si="6"/>
        <v>22947</v>
      </c>
      <c r="I4" s="11" t="e">
        <f>#REF!</f>
        <v>#REF!</v>
      </c>
      <c r="J4" s="11" t="e">
        <f>#REF!</f>
        <v>#REF!</v>
      </c>
      <c r="O4">
        <v>0</v>
      </c>
      <c r="P4" s="17">
        <f t="shared" si="7"/>
        <v>0</v>
      </c>
      <c r="Q4" s="17">
        <v>1380</v>
      </c>
      <c r="R4" s="2">
        <v>41800000</v>
      </c>
      <c r="S4" s="15"/>
      <c r="V4" s="18"/>
    </row>
    <row r="5" spans="1:26" s="13" customFormat="1" ht="19.5" customHeight="1" x14ac:dyDescent="0.25">
      <c r="A5" s="11">
        <f t="shared" si="0"/>
        <v>0</v>
      </c>
      <c r="B5" s="11">
        <f t="shared" si="1"/>
        <v>933</v>
      </c>
      <c r="C5" s="11">
        <f t="shared" si="8"/>
        <v>1026.3000000000002</v>
      </c>
      <c r="D5" s="11">
        <f t="shared" si="2"/>
        <v>1231.5600000000002</v>
      </c>
      <c r="E5" s="12">
        <f t="shared" si="3"/>
        <v>29700000</v>
      </c>
      <c r="F5" s="11">
        <f t="shared" si="4"/>
        <v>31833</v>
      </c>
      <c r="G5" s="11">
        <f t="shared" si="5"/>
        <v>28939</v>
      </c>
      <c r="H5" s="11">
        <f t="shared" si="6"/>
        <v>24116</v>
      </c>
      <c r="I5" s="11" t="e">
        <f>#REF!</f>
        <v>#REF!</v>
      </c>
      <c r="J5" s="11" t="e">
        <f>#REF!</f>
        <v>#REF!</v>
      </c>
      <c r="O5">
        <v>0</v>
      </c>
      <c r="P5" s="17">
        <f t="shared" si="7"/>
        <v>0</v>
      </c>
      <c r="Q5" s="17">
        <v>933</v>
      </c>
      <c r="R5" s="2">
        <v>29700000</v>
      </c>
      <c r="S5" s="15"/>
      <c r="T5" s="39" t="s">
        <v>11</v>
      </c>
      <c r="U5" s="40"/>
      <c r="V5" s="41">
        <v>27500</v>
      </c>
      <c r="W5" s="42" t="s">
        <v>35</v>
      </c>
      <c r="X5" s="10"/>
    </row>
    <row r="6" spans="1:26" s="13" customFormat="1" ht="37.5" customHeight="1" x14ac:dyDescent="0.25">
      <c r="A6" s="11">
        <f t="shared" si="0"/>
        <v>0</v>
      </c>
      <c r="B6" s="11">
        <f t="shared" si="1"/>
        <v>1833</v>
      </c>
      <c r="C6" s="11">
        <f t="shared" si="8"/>
        <v>2016.3000000000002</v>
      </c>
      <c r="D6" s="11">
        <f t="shared" si="2"/>
        <v>2419.56</v>
      </c>
      <c r="E6" s="12">
        <f t="shared" si="3"/>
        <v>53500000</v>
      </c>
      <c r="F6" s="11">
        <f t="shared" si="4"/>
        <v>29187</v>
      </c>
      <c r="G6" s="11">
        <f t="shared" si="5"/>
        <v>26534</v>
      </c>
      <c r="H6" s="11">
        <f t="shared" si="6"/>
        <v>22111</v>
      </c>
      <c r="I6" s="11" t="e">
        <f>#REF!</f>
        <v>#REF!</v>
      </c>
      <c r="J6" s="11" t="e">
        <f>#REF!</f>
        <v>#REF!</v>
      </c>
      <c r="O6">
        <v>0</v>
      </c>
      <c r="P6" s="17">
        <f t="shared" si="7"/>
        <v>0</v>
      </c>
      <c r="Q6" s="17">
        <v>1833</v>
      </c>
      <c r="R6" s="2">
        <v>53500000</v>
      </c>
      <c r="S6" s="15"/>
      <c r="T6" s="43" t="s">
        <v>12</v>
      </c>
      <c r="U6" s="40"/>
      <c r="V6" s="41">
        <v>3000</v>
      </c>
      <c r="W6" s="44"/>
      <c r="X6" s="10"/>
    </row>
    <row r="7" spans="1:26" s="13" customFormat="1" ht="15.75" x14ac:dyDescent="0.25">
      <c r="A7" s="11">
        <f t="shared" ref="A7" si="9">N7</f>
        <v>0</v>
      </c>
      <c r="B7" s="11">
        <f t="shared" ref="B7" si="10">Q7</f>
        <v>1286</v>
      </c>
      <c r="C7" s="11">
        <f t="shared" si="8"/>
        <v>1414.6000000000001</v>
      </c>
      <c r="D7" s="11">
        <f t="shared" ref="D7" si="11">C7*1.2</f>
        <v>1697.5200000000002</v>
      </c>
      <c r="E7" s="12">
        <f t="shared" ref="E7" si="12">R7</f>
        <v>38500000</v>
      </c>
      <c r="F7" s="11">
        <f t="shared" ref="F7" si="13">ROUND((E7/B7),0)</f>
        <v>29938</v>
      </c>
      <c r="G7" s="11">
        <f t="shared" ref="G7" si="14">ROUND((E7/C7),0)</f>
        <v>27216</v>
      </c>
      <c r="H7" s="11">
        <f t="shared" ref="H7" si="15">ROUND((E7/D7),0)</f>
        <v>22680</v>
      </c>
      <c r="I7" s="11" t="e">
        <f>#REF!</f>
        <v>#REF!</v>
      </c>
      <c r="J7" s="11" t="e">
        <f>#REF!</f>
        <v>#REF!</v>
      </c>
      <c r="O7">
        <v>0</v>
      </c>
      <c r="P7" s="17">
        <f t="shared" si="7"/>
        <v>0</v>
      </c>
      <c r="Q7" s="17">
        <v>1286</v>
      </c>
      <c r="R7" s="2">
        <v>38500000</v>
      </c>
      <c r="S7" s="15"/>
      <c r="T7" s="39" t="s">
        <v>13</v>
      </c>
      <c r="U7" s="40"/>
      <c r="V7" s="41">
        <f>V5-V6</f>
        <v>24500</v>
      </c>
      <c r="W7" s="44"/>
      <c r="X7" s="10"/>
    </row>
    <row r="8" spans="1:26" s="13" customFormat="1" ht="15.75" x14ac:dyDescent="0.25">
      <c r="A8" s="11">
        <f t="shared" ref="A8:A12" si="16">N8</f>
        <v>0</v>
      </c>
      <c r="B8" s="11">
        <f t="shared" ref="B8:B12" si="17">Q8</f>
        <v>3311</v>
      </c>
      <c r="C8" s="11">
        <f t="shared" si="8"/>
        <v>3642.1000000000004</v>
      </c>
      <c r="D8" s="11">
        <f t="shared" ref="D8:D12" si="18">C8*1.2</f>
        <v>4370.5200000000004</v>
      </c>
      <c r="E8" s="12">
        <f t="shared" ref="E8:E12" si="19">R8</f>
        <v>78000000</v>
      </c>
      <c r="F8" s="11">
        <f t="shared" ref="F8:F12" si="20">ROUND((E8/B8),0)</f>
        <v>23558</v>
      </c>
      <c r="G8" s="11">
        <f t="shared" ref="G8:G12" si="21">ROUND((E8/C8),0)</f>
        <v>21416</v>
      </c>
      <c r="H8" s="11">
        <f t="shared" ref="H8:H12" si="22">ROUND((E8/D8),0)</f>
        <v>17847</v>
      </c>
      <c r="I8" s="11" t="e">
        <f>#REF!</f>
        <v>#REF!</v>
      </c>
      <c r="J8" s="11" t="e">
        <f>#REF!</f>
        <v>#REF!</v>
      </c>
      <c r="O8">
        <v>0</v>
      </c>
      <c r="P8" s="17">
        <f t="shared" si="7"/>
        <v>0</v>
      </c>
      <c r="Q8" s="17">
        <v>3311</v>
      </c>
      <c r="R8" s="2">
        <v>78000000</v>
      </c>
      <c r="S8" s="15"/>
      <c r="T8" s="39" t="s">
        <v>14</v>
      </c>
      <c r="U8" s="40"/>
      <c r="V8" s="41">
        <f>V6</f>
        <v>3000</v>
      </c>
      <c r="W8" s="44"/>
      <c r="X8" s="10"/>
    </row>
    <row r="9" spans="1:26" s="13" customFormat="1" ht="15.75" x14ac:dyDescent="0.25">
      <c r="A9" s="11">
        <f t="shared" si="16"/>
        <v>0</v>
      </c>
      <c r="B9" s="11">
        <f t="shared" si="17"/>
        <v>940</v>
      </c>
      <c r="C9" s="11">
        <f>B9*1.2</f>
        <v>1128</v>
      </c>
      <c r="D9" s="11">
        <f t="shared" si="18"/>
        <v>1353.6</v>
      </c>
      <c r="E9" s="12">
        <f t="shared" si="19"/>
        <v>27900000</v>
      </c>
      <c r="F9" s="11">
        <f t="shared" si="20"/>
        <v>29681</v>
      </c>
      <c r="G9" s="11">
        <f t="shared" si="21"/>
        <v>24734</v>
      </c>
      <c r="H9" s="11">
        <f t="shared" si="22"/>
        <v>20612</v>
      </c>
      <c r="I9" s="11" t="e">
        <f>#REF!</f>
        <v>#REF!</v>
      </c>
      <c r="J9" s="11" t="e">
        <f>#REF!</f>
        <v>#REF!</v>
      </c>
      <c r="O9">
        <v>0</v>
      </c>
      <c r="P9" s="17">
        <f t="shared" si="7"/>
        <v>0</v>
      </c>
      <c r="Q9" s="17">
        <v>940</v>
      </c>
      <c r="R9" s="2">
        <v>27900000</v>
      </c>
      <c r="S9" s="15"/>
      <c r="T9" s="39" t="s">
        <v>15</v>
      </c>
      <c r="U9" s="39"/>
      <c r="V9" s="45">
        <v>0</v>
      </c>
      <c r="W9" s="46">
        <v>2024</v>
      </c>
      <c r="X9" s="26"/>
    </row>
    <row r="10" spans="1:26" s="13" customFormat="1" ht="15.75" x14ac:dyDescent="0.25">
      <c r="A10" s="11">
        <f t="shared" si="16"/>
        <v>0</v>
      </c>
      <c r="B10" s="11">
        <f t="shared" si="17"/>
        <v>1173</v>
      </c>
      <c r="C10" s="11">
        <f>B10*1.2</f>
        <v>1407.6</v>
      </c>
      <c r="D10" s="11">
        <f t="shared" si="18"/>
        <v>1689.12</v>
      </c>
      <c r="E10" s="12">
        <f t="shared" si="19"/>
        <v>32800000</v>
      </c>
      <c r="F10" s="11">
        <f t="shared" si="20"/>
        <v>27962</v>
      </c>
      <c r="G10" s="11">
        <f t="shared" si="21"/>
        <v>23302</v>
      </c>
      <c r="H10" s="11">
        <f t="shared" si="22"/>
        <v>19418</v>
      </c>
      <c r="I10" s="11" t="e">
        <f>#REF!</f>
        <v>#REF!</v>
      </c>
      <c r="J10" s="11" t="e">
        <f>#REF!</f>
        <v>#REF!</v>
      </c>
      <c r="O10">
        <v>0</v>
      </c>
      <c r="P10" s="17">
        <f t="shared" si="7"/>
        <v>0</v>
      </c>
      <c r="Q10" s="17">
        <v>1173</v>
      </c>
      <c r="R10" s="2">
        <v>32800000</v>
      </c>
      <c r="S10" s="15"/>
      <c r="T10" s="39" t="s">
        <v>16</v>
      </c>
      <c r="U10" s="39"/>
      <c r="V10" s="45">
        <f>V11-V9</f>
        <v>60</v>
      </c>
      <c r="W10" s="47">
        <v>2022</v>
      </c>
      <c r="X10" s="72" t="s">
        <v>40</v>
      </c>
      <c r="Y10" s="34"/>
      <c r="Z10" s="34"/>
    </row>
    <row r="11" spans="1:26" s="13" customFormat="1" ht="15.75" x14ac:dyDescent="0.25">
      <c r="A11" s="11">
        <f t="shared" si="16"/>
        <v>0</v>
      </c>
      <c r="B11" s="11">
        <f t="shared" si="17"/>
        <v>0</v>
      </c>
      <c r="C11" s="11">
        <f>B11*1.2</f>
        <v>0</v>
      </c>
      <c r="D11" s="11">
        <f t="shared" si="18"/>
        <v>0</v>
      </c>
      <c r="E11" s="12">
        <f t="shared" si="19"/>
        <v>0</v>
      </c>
      <c r="F11" s="11" t="e">
        <f t="shared" si="20"/>
        <v>#DIV/0!</v>
      </c>
      <c r="G11" s="11" t="e">
        <f t="shared" si="21"/>
        <v>#DIV/0!</v>
      </c>
      <c r="H11" s="11" t="e">
        <f t="shared" si="22"/>
        <v>#DIV/0!</v>
      </c>
      <c r="I11" s="11" t="e">
        <f>#REF!</f>
        <v>#REF!</v>
      </c>
      <c r="J11" s="11" t="e">
        <f>#REF!</f>
        <v>#REF!</v>
      </c>
      <c r="O11">
        <v>0</v>
      </c>
      <c r="P11" s="17">
        <f t="shared" si="7"/>
        <v>0</v>
      </c>
      <c r="Q11" s="17">
        <f t="shared" ref="Q11:Q12" si="23">P11/1.2</f>
        <v>0</v>
      </c>
      <c r="R11" s="2">
        <v>0</v>
      </c>
      <c r="S11" s="15"/>
      <c r="T11" s="39" t="s">
        <v>17</v>
      </c>
      <c r="U11" s="39"/>
      <c r="V11" s="45">
        <v>60</v>
      </c>
      <c r="W11" s="46"/>
      <c r="X11" s="26"/>
      <c r="Y11" s="31"/>
      <c r="Z11" s="31"/>
    </row>
    <row r="12" spans="1:26" s="13" customFormat="1" ht="22.5" customHeight="1" x14ac:dyDescent="0.25">
      <c r="A12" s="11">
        <f t="shared" si="16"/>
        <v>0</v>
      </c>
      <c r="B12" s="11">
        <f t="shared" si="17"/>
        <v>0</v>
      </c>
      <c r="C12" s="11">
        <f t="shared" ref="C12" si="24">B12*1.2</f>
        <v>0</v>
      </c>
      <c r="D12" s="11">
        <f t="shared" si="18"/>
        <v>0</v>
      </c>
      <c r="E12" s="12">
        <f t="shared" si="19"/>
        <v>0</v>
      </c>
      <c r="F12" s="11" t="e">
        <f t="shared" si="20"/>
        <v>#DIV/0!</v>
      </c>
      <c r="G12" s="11" t="e">
        <f t="shared" si="21"/>
        <v>#DIV/0!</v>
      </c>
      <c r="H12" s="11" t="e">
        <f t="shared" si="22"/>
        <v>#DIV/0!</v>
      </c>
      <c r="I12" s="11" t="e">
        <f>#REF!</f>
        <v>#REF!</v>
      </c>
      <c r="J12" s="11" t="e">
        <f>#REF!</f>
        <v>#REF!</v>
      </c>
      <c r="O12">
        <v>0</v>
      </c>
      <c r="P12" s="17">
        <f t="shared" si="7"/>
        <v>0</v>
      </c>
      <c r="Q12" s="17">
        <f t="shared" si="23"/>
        <v>0</v>
      </c>
      <c r="R12" s="2">
        <v>0</v>
      </c>
      <c r="S12" s="15"/>
      <c r="T12" s="43" t="s">
        <v>34</v>
      </c>
      <c r="U12" s="39"/>
      <c r="V12" s="45">
        <f>(100-10)*V9/V11</f>
        <v>0</v>
      </c>
      <c r="W12" s="46"/>
      <c r="X12" s="26"/>
      <c r="Y12" s="31"/>
    </row>
    <row r="13" spans="1:26" s="13" customFormat="1" ht="15.75" x14ac:dyDescent="0.25">
      <c r="A13" s="11">
        <f t="shared" ref="A13:A14" si="25">N13</f>
        <v>0</v>
      </c>
      <c r="B13" s="11">
        <f t="shared" ref="B13:B14" si="26">Q13</f>
        <v>0</v>
      </c>
      <c r="C13" s="11">
        <f t="shared" ref="C13:C14" si="27">B13*1.2</f>
        <v>0</v>
      </c>
      <c r="D13" s="11">
        <f t="shared" ref="D13:D14" si="28">C13*1.2</f>
        <v>0</v>
      </c>
      <c r="E13" s="12">
        <f t="shared" ref="E13:E14" si="29">R13</f>
        <v>0</v>
      </c>
      <c r="F13" s="11" t="e">
        <f t="shared" ref="F13:F14" si="30">ROUND((E13/B13),0)</f>
        <v>#DIV/0!</v>
      </c>
      <c r="G13" s="11" t="e">
        <f t="shared" ref="G13:G14" si="31">ROUND((E13/C13),0)</f>
        <v>#DIV/0!</v>
      </c>
      <c r="H13" s="11" t="e">
        <f t="shared" ref="H13:H14" si="32">ROUND((E13/D13),0)</f>
        <v>#DIV/0!</v>
      </c>
      <c r="I13" s="11" t="e">
        <f>#REF!</f>
        <v>#REF!</v>
      </c>
      <c r="J13" s="11" t="e">
        <f>#REF!</f>
        <v>#REF!</v>
      </c>
      <c r="O13">
        <v>0</v>
      </c>
      <c r="P13" s="17">
        <f t="shared" ref="P13" si="33">O13/1.2</f>
        <v>0</v>
      </c>
      <c r="Q13" s="17">
        <f t="shared" ref="Q13" si="34">P13/1.2</f>
        <v>0</v>
      </c>
      <c r="R13" s="2">
        <v>0</v>
      </c>
      <c r="S13" s="15"/>
      <c r="T13" s="39"/>
      <c r="U13" s="48"/>
      <c r="V13" s="45">
        <f>V12%</f>
        <v>0</v>
      </c>
      <c r="W13" s="49"/>
      <c r="X13" s="27"/>
      <c r="Y13" s="31"/>
      <c r="Z13" s="31"/>
    </row>
    <row r="14" spans="1:26" s="13" customFormat="1" ht="15.75" x14ac:dyDescent="0.25">
      <c r="A14" s="11">
        <f t="shared" si="25"/>
        <v>0</v>
      </c>
      <c r="B14" s="11">
        <f t="shared" si="26"/>
        <v>0</v>
      </c>
      <c r="C14" s="11">
        <f t="shared" si="27"/>
        <v>0</v>
      </c>
      <c r="D14" s="11">
        <f t="shared" si="28"/>
        <v>0</v>
      </c>
      <c r="E14" s="12">
        <f t="shared" si="29"/>
        <v>0</v>
      </c>
      <c r="F14" s="11" t="e">
        <f t="shared" si="30"/>
        <v>#DIV/0!</v>
      </c>
      <c r="G14" s="11" t="e">
        <f t="shared" si="31"/>
        <v>#DIV/0!</v>
      </c>
      <c r="H14" s="11" t="e">
        <f t="shared" si="32"/>
        <v>#DIV/0!</v>
      </c>
      <c r="I14" s="11" t="e">
        <f>#REF!</f>
        <v>#REF!</v>
      </c>
      <c r="J14" s="11" t="e">
        <f>#REF!</f>
        <v>#REF!</v>
      </c>
      <c r="O14">
        <v>0</v>
      </c>
      <c r="P14" s="17">
        <f t="shared" ref="P14" si="35">O14/1.2</f>
        <v>0</v>
      </c>
      <c r="Q14" s="17">
        <f t="shared" ref="Q14" si="36">P14/1.2</f>
        <v>0</v>
      </c>
      <c r="R14" s="2">
        <v>0</v>
      </c>
      <c r="S14" s="15"/>
      <c r="T14" s="39" t="s">
        <v>18</v>
      </c>
      <c r="U14" s="40"/>
      <c r="V14" s="41">
        <f>V8*V13</f>
        <v>0</v>
      </c>
      <c r="W14" s="44"/>
      <c r="X14" s="10"/>
      <c r="Y14" s="31"/>
      <c r="Z14" s="31"/>
    </row>
    <row r="15" spans="1:26" s="13" customFormat="1" ht="36.75" customHeight="1" x14ac:dyDescent="0.25">
      <c r="A15" s="67" t="s">
        <v>27</v>
      </c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23"/>
      <c r="T15" s="39" t="s">
        <v>19</v>
      </c>
      <c r="U15" s="40"/>
      <c r="V15" s="41">
        <f>V8-V14</f>
        <v>3000</v>
      </c>
      <c r="W15" s="44"/>
      <c r="X15" s="10"/>
      <c r="Y15" s="31"/>
      <c r="Z15" s="31"/>
    </row>
    <row r="16" spans="1:26" s="13" customFormat="1" ht="15.75" x14ac:dyDescent="0.25">
      <c r="A16" s="11">
        <f t="shared" ref="A16:A18" si="37">N16</f>
        <v>0</v>
      </c>
      <c r="B16" s="11">
        <f t="shared" ref="B16:B18" si="38">Q16</f>
        <v>1658.5530000000001</v>
      </c>
      <c r="C16" s="11">
        <f>B16*1.1</f>
        <v>1824.4083000000003</v>
      </c>
      <c r="D16" s="11">
        <f t="shared" ref="D16:D18" si="39">C16*1.2</f>
        <v>2189.2899600000001</v>
      </c>
      <c r="E16" s="12">
        <f t="shared" ref="E16:E18" si="40">R16</f>
        <v>37500000</v>
      </c>
      <c r="F16" s="11">
        <f t="shared" ref="F16:F18" si="41">ROUND((E16/B16),0)</f>
        <v>22610</v>
      </c>
      <c r="G16" s="11">
        <f t="shared" ref="G16:G18" si="42">ROUND((E16/C16),0)</f>
        <v>20555</v>
      </c>
      <c r="H16" s="11">
        <f t="shared" ref="H16:H18" si="43">ROUND((E16/D16),0)</f>
        <v>17129</v>
      </c>
      <c r="I16" s="11" t="e">
        <f>#REF!</f>
        <v>#REF!</v>
      </c>
      <c r="J16" s="11" t="e">
        <f>#REF!</f>
        <v>#REF!</v>
      </c>
      <c r="O16">
        <v>0</v>
      </c>
      <c r="P16" s="17">
        <f>184.9*10.764</f>
        <v>1990.2636</v>
      </c>
      <c r="Q16" s="17">
        <f t="shared" ref="Q16" si="44">P16/1.2</f>
        <v>1658.5530000000001</v>
      </c>
      <c r="R16" s="2">
        <v>37500000</v>
      </c>
      <c r="S16" s="2"/>
      <c r="T16" s="39" t="s">
        <v>13</v>
      </c>
      <c r="U16" s="40"/>
      <c r="V16" s="41">
        <f>V7</f>
        <v>24500</v>
      </c>
      <c r="W16" s="44"/>
      <c r="X16" s="10"/>
      <c r="Y16" s="31"/>
      <c r="Z16" s="31"/>
    </row>
    <row r="17" spans="1:26" s="13" customFormat="1" ht="15.75" x14ac:dyDescent="0.25">
      <c r="A17" s="11">
        <f t="shared" si="37"/>
        <v>0</v>
      </c>
      <c r="B17" s="11">
        <f t="shared" si="38"/>
        <v>3310.7911199999994</v>
      </c>
      <c r="C17" s="11">
        <f t="shared" ref="C17:C20" si="45">B17*1.1</f>
        <v>3641.8702319999998</v>
      </c>
      <c r="D17" s="11">
        <f t="shared" si="39"/>
        <v>4370.2442783999995</v>
      </c>
      <c r="E17" s="12">
        <f t="shared" si="40"/>
        <v>48032800</v>
      </c>
      <c r="F17" s="11">
        <f t="shared" si="41"/>
        <v>14508</v>
      </c>
      <c r="G17" s="11">
        <f t="shared" si="42"/>
        <v>13189</v>
      </c>
      <c r="H17" s="11">
        <f t="shared" si="43"/>
        <v>10991</v>
      </c>
      <c r="I17" s="11" t="e">
        <f>#REF!</f>
        <v>#REF!</v>
      </c>
      <c r="J17" s="11" t="e">
        <f>#REF!</f>
        <v>#REF!</v>
      </c>
      <c r="O17">
        <v>0</v>
      </c>
      <c r="P17" s="17">
        <f t="shared" ref="P17:P23" si="46">O17/1.2</f>
        <v>0</v>
      </c>
      <c r="Q17" s="17">
        <f>307.58*10.764</f>
        <v>3310.7911199999994</v>
      </c>
      <c r="R17" s="2">
        <v>48032800</v>
      </c>
      <c r="S17" s="2"/>
      <c r="T17" s="39"/>
      <c r="U17" s="40"/>
      <c r="V17" s="41"/>
      <c r="W17" s="44"/>
      <c r="X17" s="10"/>
      <c r="Z17" s="31"/>
    </row>
    <row r="18" spans="1:26" s="13" customFormat="1" ht="15.75" x14ac:dyDescent="0.25">
      <c r="A18" s="11">
        <f t="shared" si="37"/>
        <v>0</v>
      </c>
      <c r="B18" s="11">
        <f t="shared" si="38"/>
        <v>1048.7365199999999</v>
      </c>
      <c r="C18" s="11">
        <f t="shared" si="45"/>
        <v>1153.6101719999999</v>
      </c>
      <c r="D18" s="11">
        <f t="shared" si="39"/>
        <v>1384.3322063999999</v>
      </c>
      <c r="E18" s="12">
        <f t="shared" si="40"/>
        <v>34333179</v>
      </c>
      <c r="F18" s="11">
        <f t="shared" si="41"/>
        <v>32738</v>
      </c>
      <c r="G18" s="11">
        <f t="shared" si="42"/>
        <v>29762</v>
      </c>
      <c r="H18" s="11">
        <f t="shared" si="43"/>
        <v>24801</v>
      </c>
      <c r="I18" s="11" t="e">
        <f>#REF!</f>
        <v>#REF!</v>
      </c>
      <c r="J18" s="11" t="e">
        <f>#REF!</f>
        <v>#REF!</v>
      </c>
      <c r="O18">
        <v>0</v>
      </c>
      <c r="P18" s="17">
        <f t="shared" si="46"/>
        <v>0</v>
      </c>
      <c r="Q18" s="17">
        <f>97.43*10.764</f>
        <v>1048.7365199999999</v>
      </c>
      <c r="R18" s="2">
        <v>34333179</v>
      </c>
      <c r="S18" s="2"/>
      <c r="T18" s="39" t="s">
        <v>20</v>
      </c>
      <c r="U18" s="40"/>
      <c r="V18" s="41">
        <f>V16+V15</f>
        <v>27500</v>
      </c>
      <c r="W18" s="44"/>
      <c r="X18" s="10"/>
      <c r="Y18" s="31"/>
      <c r="Z18" s="31"/>
    </row>
    <row r="19" spans="1:26" s="13" customFormat="1" ht="15.75" x14ac:dyDescent="0.25">
      <c r="A19" s="11">
        <f t="shared" ref="A19:A22" si="47">N19</f>
        <v>0</v>
      </c>
      <c r="B19" s="11">
        <f t="shared" ref="B19:B22" si="48">Q19</f>
        <v>4055.6599199999996</v>
      </c>
      <c r="C19" s="11">
        <f t="shared" si="45"/>
        <v>4461.2259119999999</v>
      </c>
      <c r="D19" s="11">
        <f t="shared" ref="D19:D22" si="49">C19*1.2</f>
        <v>5353.4710943999999</v>
      </c>
      <c r="E19" s="12">
        <f t="shared" ref="E19:E22" si="50">R19</f>
        <v>86271000</v>
      </c>
      <c r="F19" s="11">
        <f t="shared" ref="F19:F22" si="51">ROUND((E19/B19),0)</f>
        <v>21272</v>
      </c>
      <c r="G19" s="11">
        <f t="shared" ref="G19:G22" si="52">ROUND((E19/C19),0)</f>
        <v>19338</v>
      </c>
      <c r="H19" s="11">
        <f t="shared" ref="H19:H22" si="53">ROUND((E19/D19),0)</f>
        <v>16115</v>
      </c>
      <c r="I19" s="11" t="e">
        <f>#REF!</f>
        <v>#REF!</v>
      </c>
      <c r="J19" s="11" t="e">
        <f>#REF!</f>
        <v>#REF!</v>
      </c>
      <c r="O19">
        <v>0</v>
      </c>
      <c r="P19" s="17">
        <f t="shared" si="46"/>
        <v>0</v>
      </c>
      <c r="Q19" s="17">
        <f>376.78*10.764</f>
        <v>4055.6599199999996</v>
      </c>
      <c r="R19" s="2">
        <v>86271000</v>
      </c>
      <c r="S19" s="2"/>
      <c r="T19" s="39"/>
      <c r="U19" s="39"/>
      <c r="V19" s="45"/>
      <c r="W19" s="46"/>
      <c r="X19" s="26"/>
      <c r="Y19" s="32"/>
      <c r="Z19" s="31"/>
    </row>
    <row r="20" spans="1:26" s="13" customFormat="1" ht="15.75" x14ac:dyDescent="0.25">
      <c r="A20" s="11">
        <f t="shared" si="47"/>
        <v>0</v>
      </c>
      <c r="B20" s="11">
        <f t="shared" si="48"/>
        <v>1048.7365199999999</v>
      </c>
      <c r="C20" s="11">
        <f t="shared" si="45"/>
        <v>1153.6101719999999</v>
      </c>
      <c r="D20" s="11">
        <f t="shared" si="49"/>
        <v>1384.3322063999999</v>
      </c>
      <c r="E20" s="12">
        <f t="shared" si="50"/>
        <v>34333179</v>
      </c>
      <c r="F20" s="11">
        <f t="shared" si="51"/>
        <v>32738</v>
      </c>
      <c r="G20" s="11">
        <f t="shared" si="52"/>
        <v>29762</v>
      </c>
      <c r="H20" s="11">
        <f t="shared" si="53"/>
        <v>24801</v>
      </c>
      <c r="I20" s="11" t="e">
        <f>#REF!</f>
        <v>#REF!</v>
      </c>
      <c r="J20" s="11" t="e">
        <f>#REF!</f>
        <v>#REF!</v>
      </c>
      <c r="O20">
        <v>0</v>
      </c>
      <c r="P20" s="17">
        <f t="shared" si="46"/>
        <v>0</v>
      </c>
      <c r="Q20" s="17">
        <f>97.43*10.764</f>
        <v>1048.7365199999999</v>
      </c>
      <c r="R20" s="2">
        <v>34333179</v>
      </c>
      <c r="S20" s="2"/>
      <c r="T20" s="50" t="s">
        <v>38</v>
      </c>
      <c r="U20" s="51"/>
      <c r="V20" s="41">
        <v>1658</v>
      </c>
      <c r="W20" s="46" t="s">
        <v>29</v>
      </c>
      <c r="X20" s="26"/>
      <c r="Y20" s="13" t="s">
        <v>42</v>
      </c>
    </row>
    <row r="21" spans="1:26" ht="15.75" x14ac:dyDescent="0.25">
      <c r="A21" s="4">
        <f t="shared" si="47"/>
        <v>0</v>
      </c>
      <c r="B21" s="4">
        <f t="shared" si="48"/>
        <v>1048.7365199999999</v>
      </c>
      <c r="C21" s="4">
        <f t="shared" ref="C21:C22" si="54">B21*1.2</f>
        <v>1258.4838239999999</v>
      </c>
      <c r="D21" s="4">
        <f t="shared" si="49"/>
        <v>1510.1805887999999</v>
      </c>
      <c r="E21" s="5">
        <f t="shared" si="50"/>
        <v>50614528</v>
      </c>
      <c r="F21" s="11">
        <f t="shared" si="51"/>
        <v>48262</v>
      </c>
      <c r="G21" s="11">
        <f t="shared" si="52"/>
        <v>40219</v>
      </c>
      <c r="H21" s="8">
        <f t="shared" si="53"/>
        <v>33516</v>
      </c>
      <c r="I21" s="4" t="e">
        <f>#REF!</f>
        <v>#REF!</v>
      </c>
      <c r="J21" s="4" t="e">
        <f>#REF!</f>
        <v>#REF!</v>
      </c>
      <c r="O21">
        <v>0</v>
      </c>
      <c r="P21" s="17">
        <f t="shared" si="46"/>
        <v>0</v>
      </c>
      <c r="Q21" s="17">
        <f>97.43*10.764</f>
        <v>1048.7365199999999</v>
      </c>
      <c r="R21" s="2">
        <v>50614528</v>
      </c>
      <c r="S21" s="2"/>
      <c r="T21" s="51" t="s">
        <v>30</v>
      </c>
      <c r="U21" s="51"/>
      <c r="V21" s="52">
        <f>V18*V20</f>
        <v>45595000</v>
      </c>
      <c r="W21" s="53"/>
      <c r="X21" s="33" t="s">
        <v>41</v>
      </c>
      <c r="Y21">
        <v>80.209999999999994</v>
      </c>
    </row>
    <row r="22" spans="1:26" ht="15.75" customHeight="1" x14ac:dyDescent="0.25">
      <c r="A22" s="4">
        <f t="shared" si="47"/>
        <v>0</v>
      </c>
      <c r="B22" s="4">
        <f t="shared" si="48"/>
        <v>3310.7911199999994</v>
      </c>
      <c r="C22" s="4">
        <f t="shared" si="54"/>
        <v>3972.9493439999992</v>
      </c>
      <c r="D22" s="4">
        <f t="shared" si="49"/>
        <v>4767.5392127999985</v>
      </c>
      <c r="E22" s="5">
        <f t="shared" si="50"/>
        <v>67395177</v>
      </c>
      <c r="F22" s="11">
        <f t="shared" si="51"/>
        <v>20356</v>
      </c>
      <c r="G22" s="11">
        <f t="shared" si="52"/>
        <v>16964</v>
      </c>
      <c r="H22" s="8">
        <f t="shared" si="53"/>
        <v>14136</v>
      </c>
      <c r="I22" s="4" t="e">
        <f>#REF!</f>
        <v>#REF!</v>
      </c>
      <c r="J22" s="4" t="e">
        <f>#REF!</f>
        <v>#REF!</v>
      </c>
      <c r="O22">
        <v>0</v>
      </c>
      <c r="P22" s="17">
        <f t="shared" si="46"/>
        <v>0</v>
      </c>
      <c r="Q22" s="17">
        <f>307.58*10.764</f>
        <v>3310.7911199999994</v>
      </c>
      <c r="R22" s="2">
        <v>67395177</v>
      </c>
      <c r="S22" s="2"/>
      <c r="T22" s="51"/>
      <c r="U22" s="51"/>
      <c r="V22" s="52"/>
      <c r="W22" s="53"/>
      <c r="X22" s="33"/>
      <c r="Y22" s="9">
        <v>73.87</v>
      </c>
    </row>
    <row r="23" spans="1:26" ht="19.5" customHeight="1" x14ac:dyDescent="0.25">
      <c r="A23" s="4" t="e">
        <f>#REF!</f>
        <v>#REF!</v>
      </c>
      <c r="B23" s="4">
        <f>Q23</f>
        <v>1833.2168399999998</v>
      </c>
      <c r="C23" s="4">
        <f>B23*1.2</f>
        <v>2199.8602079999996</v>
      </c>
      <c r="D23" s="4">
        <f>C23*1.2</f>
        <v>2639.8322495999996</v>
      </c>
      <c r="E23" s="5">
        <f>R23</f>
        <v>42033000</v>
      </c>
      <c r="F23" s="11">
        <f>ROUND((E23/B23),0)</f>
        <v>22929</v>
      </c>
      <c r="G23" s="8">
        <f>ROUND((E23/C23),0)</f>
        <v>19107</v>
      </c>
      <c r="H23" s="8">
        <f>ROUND((E23/D23),0)</f>
        <v>15923</v>
      </c>
      <c r="I23" s="4" t="e">
        <f>#REF!</f>
        <v>#REF!</v>
      </c>
      <c r="J23" s="4" t="e">
        <f>#REF!</f>
        <v>#REF!</v>
      </c>
      <c r="O23">
        <v>0</v>
      </c>
      <c r="P23" s="17">
        <f t="shared" si="46"/>
        <v>0</v>
      </c>
      <c r="Q23" s="17">
        <f>170.31*10.764</f>
        <v>1833.2168399999998</v>
      </c>
      <c r="R23" s="2">
        <v>42033000</v>
      </c>
      <c r="S23" s="2"/>
      <c r="T23" s="51"/>
      <c r="U23" s="54"/>
      <c r="V23" s="52"/>
      <c r="W23" s="54"/>
      <c r="X23" s="28"/>
      <c r="Y23" s="36">
        <f>Y21+Y22</f>
        <v>154.07999999999998</v>
      </c>
      <c r="Z23" s="6"/>
    </row>
    <row r="24" spans="1:26" ht="15.75" x14ac:dyDescent="0.25">
      <c r="A24" s="4">
        <f>N23</f>
        <v>0</v>
      </c>
      <c r="B24" s="4">
        <f>Q24</f>
        <v>1048.7365199999999</v>
      </c>
      <c r="C24" s="4">
        <f>B24*1.2</f>
        <v>1258.4838239999999</v>
      </c>
      <c r="D24" s="4">
        <f>C24*1.2</f>
        <v>1510.1805887999999</v>
      </c>
      <c r="E24" s="5">
        <f>R24</f>
        <v>34333179</v>
      </c>
      <c r="F24" s="11">
        <f>ROUND((E24/B24),0)</f>
        <v>32738</v>
      </c>
      <c r="G24" s="8">
        <f>ROUND((E24/C24),0)</f>
        <v>27281</v>
      </c>
      <c r="H24" s="8">
        <f>ROUND((E24/D24),0)</f>
        <v>22734</v>
      </c>
      <c r="I24" s="4" t="e">
        <f>#REF!</f>
        <v>#REF!</v>
      </c>
      <c r="J24" s="4" t="e">
        <f>#REF!</f>
        <v>#REF!</v>
      </c>
      <c r="O24">
        <v>0</v>
      </c>
      <c r="P24" s="17">
        <f t="shared" ref="P24" si="55">O24/1.2</f>
        <v>0</v>
      </c>
      <c r="Q24" s="17">
        <f>97.43*10.764</f>
        <v>1048.7365199999999</v>
      </c>
      <c r="R24" s="2">
        <v>34333179</v>
      </c>
      <c r="S24" s="2"/>
      <c r="T24" s="56" t="s">
        <v>28</v>
      </c>
      <c r="U24" s="56"/>
      <c r="V24" s="44">
        <f>V21+V22+V23</f>
        <v>45595000</v>
      </c>
      <c r="W24" s="57"/>
      <c r="X24" s="38"/>
      <c r="Y24" s="25">
        <f>Y23*10.764</f>
        <v>1658.5171199999997</v>
      </c>
      <c r="Z24" s="6" t="s">
        <v>43</v>
      </c>
    </row>
    <row r="25" spans="1:26" ht="15.75" x14ac:dyDescent="0.25">
      <c r="A25" s="4">
        <f>N24</f>
        <v>0</v>
      </c>
      <c r="B25" s="4">
        <f t="shared" ref="B25" si="56">Q25</f>
        <v>0</v>
      </c>
      <c r="C25" s="4">
        <f t="shared" ref="C25" si="57">B25*1.2</f>
        <v>0</v>
      </c>
      <c r="D25" s="4">
        <f t="shared" ref="D25" si="58">C25*1.2</f>
        <v>0</v>
      </c>
      <c r="E25" s="5">
        <f t="shared" ref="E25" si="59">R25</f>
        <v>0</v>
      </c>
      <c r="F25" s="11" t="e">
        <f t="shared" ref="F25" si="60">ROUND((E25/B25),0)</f>
        <v>#DIV/0!</v>
      </c>
      <c r="G25" s="8" t="e">
        <f t="shared" ref="G25" si="61">ROUND((E25/C25),0)</f>
        <v>#DIV/0!</v>
      </c>
      <c r="H25" s="8" t="e">
        <f t="shared" ref="H25" si="62">ROUND((E25/D25),0)</f>
        <v>#DIV/0!</v>
      </c>
      <c r="I25" s="4" t="e">
        <f>#REF!</f>
        <v>#REF!</v>
      </c>
      <c r="J25" s="4" t="e">
        <f>#REF!</f>
        <v>#REF!</v>
      </c>
      <c r="O25">
        <v>0</v>
      </c>
      <c r="P25" s="17">
        <f t="shared" ref="P25" si="63">O25/1.2</f>
        <v>0</v>
      </c>
      <c r="Q25" s="17">
        <f t="shared" ref="Q25" si="64">P25/1.2</f>
        <v>0</v>
      </c>
      <c r="R25" s="2">
        <v>0</v>
      </c>
      <c r="S25" s="2"/>
      <c r="T25" s="51" t="s">
        <v>21</v>
      </c>
      <c r="U25" s="51"/>
      <c r="V25" s="44">
        <f>V24*0.9</f>
        <v>41035500</v>
      </c>
      <c r="W25" s="46"/>
      <c r="X25" s="28"/>
    </row>
    <row r="26" spans="1:26" ht="15.75" x14ac:dyDescent="0.25">
      <c r="A26" s="4">
        <f>N25</f>
        <v>0</v>
      </c>
      <c r="T26" s="51" t="s">
        <v>22</v>
      </c>
      <c r="U26" s="51"/>
      <c r="V26" s="52">
        <f>V24*0.8</f>
        <v>36476000</v>
      </c>
      <c r="W26" s="57"/>
      <c r="X26" s="29"/>
      <c r="Y26" s="9"/>
    </row>
    <row r="27" spans="1:26" ht="15.75" x14ac:dyDescent="0.25">
      <c r="T27" s="51" t="s">
        <v>23</v>
      </c>
      <c r="U27" s="51"/>
      <c r="V27" s="52">
        <f>V6*V20</f>
        <v>4974000</v>
      </c>
      <c r="W27" s="58"/>
      <c r="X27" s="29"/>
      <c r="Y27" s="9">
        <f>184.9*10.764</f>
        <v>1990.2636</v>
      </c>
    </row>
    <row r="28" spans="1:26" ht="16.5" customHeight="1" x14ac:dyDescent="0.25">
      <c r="G28" s="8"/>
      <c r="T28" s="39" t="s">
        <v>24</v>
      </c>
      <c r="U28" s="39"/>
      <c r="V28" s="59"/>
      <c r="W28" s="57"/>
      <c r="X28" s="28"/>
    </row>
    <row r="29" spans="1:26" ht="21" customHeight="1" x14ac:dyDescent="0.25">
      <c r="P29" s="19" t="s">
        <v>31</v>
      </c>
      <c r="Q29" s="20"/>
      <c r="R29" s="20"/>
      <c r="T29" s="60" t="s">
        <v>25</v>
      </c>
      <c r="U29" s="60"/>
      <c r="V29" s="61">
        <f>V24*0.025/12</f>
        <v>94989.583333333328</v>
      </c>
      <c r="W29" s="60"/>
      <c r="X29" s="66"/>
      <c r="Y29" s="6"/>
    </row>
    <row r="30" spans="1:26" ht="20.25" customHeight="1" x14ac:dyDescent="0.25">
      <c r="G30" s="6"/>
      <c r="H30" s="6"/>
      <c r="P30" s="19"/>
      <c r="Q30" s="20"/>
      <c r="T30" s="54"/>
      <c r="U30" s="54"/>
      <c r="V30" s="55"/>
      <c r="W30" s="54"/>
      <c r="X30" s="71"/>
      <c r="Y30" s="13"/>
    </row>
    <row r="31" spans="1:26" x14ac:dyDescent="0.25">
      <c r="P31" s="35"/>
      <c r="Q31" s="20"/>
      <c r="R31" s="24"/>
    </row>
    <row r="32" spans="1:26" x14ac:dyDescent="0.25">
      <c r="P32" s="17" t="s">
        <v>36</v>
      </c>
      <c r="Q32" s="62">
        <v>37500000</v>
      </c>
      <c r="R32" t="s">
        <v>39</v>
      </c>
      <c r="X32" s="9"/>
    </row>
    <row r="34" spans="15:20" x14ac:dyDescent="0.25">
      <c r="T34" s="9"/>
    </row>
    <row r="35" spans="15:20" x14ac:dyDescent="0.25">
      <c r="O35" s="30"/>
      <c r="P35" s="63"/>
      <c r="Q35" s="63"/>
      <c r="R35" s="30"/>
    </row>
    <row r="36" spans="15:20" x14ac:dyDescent="0.25">
      <c r="O36" s="30"/>
      <c r="P36" s="63"/>
      <c r="Q36" s="63"/>
      <c r="R36" s="30"/>
    </row>
    <row r="37" spans="15:20" x14ac:dyDescent="0.25">
      <c r="O37" s="30"/>
      <c r="P37" s="63"/>
      <c r="Q37" s="63"/>
      <c r="R37" s="64"/>
    </row>
    <row r="38" spans="15:20" x14ac:dyDescent="0.25">
      <c r="O38" s="30"/>
      <c r="P38" s="65"/>
      <c r="Q38" s="65"/>
      <c r="R38" s="37"/>
    </row>
    <row r="39" spans="15:20" x14ac:dyDescent="0.25">
      <c r="O39" s="30"/>
      <c r="P39" s="63"/>
      <c r="Q39" s="63"/>
      <c r="R39" s="30"/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M2" sqref="M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L1" sqref="L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Z32" sqref="Z32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R2" sqref="R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zoomScaleNormal="100" workbookViewId="0">
      <selection activeCell="M2" sqref="M2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E2" sqref="E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Q2" sqref="Q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F2" sqref="AF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Sheet6</vt:lpstr>
      <vt:lpstr>Sheet5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2024-07-30T11:51:59Z</dcterms:modified>
</cp:coreProperties>
</file>