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Fort\Bhavik Arvindkumar Shah\Flat No. 3603 &amp; 3604\"/>
    </mc:Choice>
  </mc:AlternateContent>
  <xr:revisionPtr revIDLastSave="0" documentId="13_ncr:1_{621565B1-FF43-44E3-9DF8-07EDB2C8E92F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23" l="1"/>
  <c r="G19" i="23"/>
  <c r="F84" i="23"/>
  <c r="F23" i="23"/>
  <c r="F10" i="23"/>
  <c r="F11" i="23" s="1"/>
  <c r="F7" i="23"/>
  <c r="F8" i="23" s="1"/>
  <c r="F6" i="23"/>
  <c r="F5" i="23"/>
  <c r="F14" i="23" s="1"/>
  <c r="G25" i="23" l="1"/>
  <c r="G20" i="23"/>
  <c r="G21" i="23"/>
  <c r="F12" i="23"/>
  <c r="F13" i="23" s="1"/>
  <c r="F16" i="23" s="1"/>
  <c r="F19" i="23" s="1"/>
  <c r="H19" i="23" s="1"/>
  <c r="F20" i="23" l="1"/>
  <c r="H20" i="23" s="1"/>
  <c r="F25" i="23"/>
  <c r="F21" i="23"/>
  <c r="H21" i="23" s="1"/>
  <c r="I37" i="4" l="1"/>
  <c r="G46" i="4" l="1"/>
  <c r="G45" i="4"/>
  <c r="G48" i="4"/>
  <c r="G50" i="4" s="1"/>
  <c r="G40" i="4"/>
  <c r="G42" i="4" s="1"/>
  <c r="G37" i="4"/>
  <c r="H38" i="4"/>
  <c r="D45" i="4"/>
  <c r="D40" i="4"/>
  <c r="H46" i="4" l="1"/>
  <c r="G49" i="4"/>
  <c r="H48" i="4"/>
  <c r="H40" i="4"/>
  <c r="G41" i="4"/>
  <c r="D34" i="4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l="1"/>
  <c r="C19" i="23" s="1"/>
  <c r="C21" i="23" l="1"/>
  <c r="C25" i="23"/>
  <c r="C20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<sst xmlns="http://schemas.openxmlformats.org/spreadsheetml/2006/main" count="161" uniqueCount="94">
  <si>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</si>
  <si>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</si>
  <si>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</si>
  <si>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</si>
  <si>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</si>
  <si>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</si>
  <si>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</si>
  <si>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</si>
  <si>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</si>
  <si>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</si>
  <si>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</si>
  <si>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</si>
  <si>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</si>
  <si>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</si>
  <si>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</si>
  <si>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</si>
  <si>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</si>
  <si>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</si>
  <si>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</si>
  <si>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</si>
  <si>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</si>
  <si>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</si>
  <si>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</si>
  <si>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</si>
  <si>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</si>
  <si>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</si>
  <si>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</si>
  <si>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</si>
  <si>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</si>
  <si>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</si>
  <si>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</si>
  <si>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</si>
  <si>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</si>
  <si>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</si>
  <si>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</si>
  <si>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</si>
  <si>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</si>
  <si>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</si>
  <si>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</si>
  <si>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</si>
  <si>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</si>
  <si>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</si>
  <si>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</si>
  <si>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</si>
  <si>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</si>
  <si>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</si>
  <si>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</si>
  <si>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</si>
  <si>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</si>
  <si>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</si>
  <si>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</si>
  <si>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</si>
  <si>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</si>
  <si>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</si>
  <si>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</si>
  <si>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</si>
  <si>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</si>
  <si>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</si>
  <si>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</si>
  <si>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</si>
  <si>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</si>
  <si>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</si>
  <si>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</si>
  <si>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</si>
  <si>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</si>
  <si>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</si>
  <si>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</si>
  <si>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</si>
  <si>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</si>
  <si>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</si>
  <si>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</si>
  <si>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</si>
  <si>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</si>
  <si>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</si>
  <si>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</si>
  <si>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</si>
  <si>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</si>
  <si>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</si>
  <si>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</si>
  <si>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</si>
  <si>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</si>
  <si>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</si>
  <si>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</si>
  <si>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</si>
  <si>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TITHE VALUES - 2021</t>
  </si>
  <si>
    <t>YOC - 2017</t>
  </si>
  <si>
    <t>BUA</t>
  </si>
  <si>
    <t>RATE</t>
  </si>
  <si>
    <t>FLAT NO. 1903</t>
  </si>
  <si>
    <t>FLAT NO. 1904</t>
  </si>
  <si>
    <t>FLAT NO. 3603 &amp; 3604</t>
  </si>
  <si>
    <t>3603 &amp; 3604</t>
  </si>
  <si>
    <t>1903 &amp; 1904</t>
  </si>
  <si>
    <t>Discussed with umang 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</si>
</sst>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141281.40399999998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170681.40399999998</v>
      </c>
      <c r="D9" s="58" t="s">
        <v>62</v>
      </c>
      <c r="E9" s="59">
        <f>C9/10.764</f>
        <v>15856.689334819768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1968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56</v>
      </c>
      <c r="D13" s="65">
        <f>D12-C13</f>
        <v>44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2"/>
      <c r="L1" s="72"/>
      <c r="M1" s="72"/>
      <c r="N1" s="72"/>
      <c r="O1" s="72"/>
      <c r="P1" s="72"/>
      <c r="Q1" s="72"/>
      <c r="R1" s="72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A28" sqref="A28:C3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  <col min="6" max="6" width="17.140625" style="16" customWidth="1"/>
    <col min="7" max="7" width="12.57031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8"/>
      <c r="C3" s="19">
        <v>46000</v>
      </c>
      <c r="D3" s="22" t="s">
        <v>75</v>
      </c>
      <c r="E3" s="6" t="s">
        <v>83</v>
      </c>
      <c r="F3" s="19">
        <v>46800</v>
      </c>
      <c r="G3" s="22" t="s">
        <v>75</v>
      </c>
      <c r="H3" s="6" t="s">
        <v>83</v>
      </c>
    </row>
    <row r="4" spans="1:8" ht="30" x14ac:dyDescent="0.25">
      <c r="A4" s="21" t="s">
        <v>14</v>
      </c>
      <c r="B4" s="18"/>
      <c r="C4" s="19">
        <v>3300</v>
      </c>
      <c r="D4" s="22"/>
      <c r="F4" s="19">
        <v>3300</v>
      </c>
      <c r="G4" s="22"/>
    </row>
    <row r="5" spans="1:8" x14ac:dyDescent="0.25">
      <c r="A5" s="15" t="s">
        <v>15</v>
      </c>
      <c r="B5" s="18"/>
      <c r="C5" s="19">
        <f>C3-C4</f>
        <v>42700</v>
      </c>
      <c r="D5" s="22"/>
      <c r="F5" s="19">
        <f>F3-F4</f>
        <v>43500</v>
      </c>
      <c r="G5" s="22"/>
    </row>
    <row r="6" spans="1:8" x14ac:dyDescent="0.25">
      <c r="A6" s="15" t="s">
        <v>16</v>
      </c>
      <c r="B6" s="18"/>
      <c r="C6" s="19">
        <f>C4</f>
        <v>3300</v>
      </c>
      <c r="D6" s="22"/>
      <c r="F6" s="19">
        <f>F4</f>
        <v>3300</v>
      </c>
      <c r="G6" s="22"/>
    </row>
    <row r="7" spans="1:8" x14ac:dyDescent="0.25">
      <c r="A7" s="15" t="s">
        <v>17</v>
      </c>
      <c r="B7" s="23"/>
      <c r="C7" s="24">
        <f>D7-D8</f>
        <v>56</v>
      </c>
      <c r="D7" s="24">
        <v>2024</v>
      </c>
      <c r="F7" s="24">
        <f>G7-G8</f>
        <v>56</v>
      </c>
      <c r="G7" s="24">
        <v>2024</v>
      </c>
    </row>
    <row r="8" spans="1:8" x14ac:dyDescent="0.25">
      <c r="A8" s="15" t="s">
        <v>18</v>
      </c>
      <c r="B8" s="23"/>
      <c r="C8" s="24">
        <f>C9-C7</f>
        <v>4</v>
      </c>
      <c r="D8" s="24">
        <v>1968</v>
      </c>
      <c r="F8" s="24">
        <f>F9-F7</f>
        <v>4</v>
      </c>
      <c r="G8" s="24">
        <v>1968</v>
      </c>
    </row>
    <row r="9" spans="1:8" x14ac:dyDescent="0.25">
      <c r="A9" s="15" t="s">
        <v>19</v>
      </c>
      <c r="B9" s="23"/>
      <c r="C9" s="24">
        <v>60</v>
      </c>
      <c r="D9" s="24"/>
      <c r="F9" s="24">
        <v>60</v>
      </c>
      <c r="G9" s="24"/>
    </row>
    <row r="10" spans="1:8" ht="30" x14ac:dyDescent="0.25">
      <c r="A10" s="21" t="s">
        <v>20</v>
      </c>
      <c r="B10" s="23"/>
      <c r="C10" s="24">
        <f>90*C7/C9</f>
        <v>84</v>
      </c>
      <c r="D10" s="24"/>
      <c r="F10" s="24">
        <f>90*F7/F9</f>
        <v>84</v>
      </c>
      <c r="G10" s="24"/>
    </row>
    <row r="11" spans="1:8" x14ac:dyDescent="0.25">
      <c r="A11" s="15"/>
      <c r="B11" s="25"/>
      <c r="C11" s="26">
        <f>C10%</f>
        <v>0.84</v>
      </c>
      <c r="D11" s="26"/>
      <c r="F11" s="26">
        <f>F10%</f>
        <v>0.84</v>
      </c>
      <c r="G11" s="26"/>
    </row>
    <row r="12" spans="1:8" x14ac:dyDescent="0.25">
      <c r="A12" s="15" t="s">
        <v>21</v>
      </c>
      <c r="B12" s="18"/>
      <c r="C12" s="19">
        <f>C6*C11</f>
        <v>2772</v>
      </c>
      <c r="D12" s="22"/>
      <c r="F12" s="19">
        <f>F6*F11</f>
        <v>2772</v>
      </c>
      <c r="G12" s="22"/>
    </row>
    <row r="13" spans="1:8" x14ac:dyDescent="0.25">
      <c r="A13" s="15" t="s">
        <v>22</v>
      </c>
      <c r="B13" s="18"/>
      <c r="C13" s="19">
        <f>C6-C12</f>
        <v>528</v>
      </c>
      <c r="D13" s="22"/>
      <c r="F13" s="19">
        <f>F6-F12</f>
        <v>528</v>
      </c>
      <c r="G13" s="22"/>
    </row>
    <row r="14" spans="1:8" x14ac:dyDescent="0.25">
      <c r="A14" s="15" t="s">
        <v>15</v>
      </c>
      <c r="B14" s="18"/>
      <c r="C14" s="19">
        <f>C5</f>
        <v>42700</v>
      </c>
      <c r="D14" s="22"/>
      <c r="F14" s="19">
        <f>F5</f>
        <v>43500</v>
      </c>
      <c r="G14" s="22"/>
    </row>
    <row r="15" spans="1:8" x14ac:dyDescent="0.25">
      <c r="B15" s="18"/>
      <c r="C15" s="19"/>
      <c r="D15" s="22"/>
      <c r="F15" s="19"/>
      <c r="G15" s="22"/>
    </row>
    <row r="16" spans="1:8" x14ac:dyDescent="0.25">
      <c r="A16" s="27" t="s">
        <v>23</v>
      </c>
      <c r="B16" s="28"/>
      <c r="C16" s="20">
        <f>C13+C14</f>
        <v>43228</v>
      </c>
      <c r="D16" s="24"/>
      <c r="F16" s="20">
        <f>F13+F14</f>
        <v>44028</v>
      </c>
      <c r="G16" s="20">
        <v>2000</v>
      </c>
    </row>
    <row r="17" spans="1:8" x14ac:dyDescent="0.25">
      <c r="B17" s="24"/>
      <c r="C17" s="24" t="s">
        <v>92</v>
      </c>
      <c r="D17" s="34"/>
      <c r="F17" s="24" t="s">
        <v>91</v>
      </c>
      <c r="G17" s="24"/>
    </row>
    <row r="18" spans="1:8" x14ac:dyDescent="0.25">
      <c r="A18" s="71" t="str">
        <f>E3</f>
        <v>ACA</v>
      </c>
      <c r="B18" s="7"/>
      <c r="C18" s="29">
        <v>963</v>
      </c>
      <c r="F18" s="29">
        <v>1333</v>
      </c>
      <c r="G18" s="29">
        <v>1333</v>
      </c>
    </row>
    <row r="19" spans="1:8" x14ac:dyDescent="0.25">
      <c r="A19" s="15" t="s">
        <v>73</v>
      </c>
      <c r="B19" s="6"/>
      <c r="C19" s="30">
        <f>C18*C16</f>
        <v>41628564</v>
      </c>
      <c r="D19" s="31"/>
      <c r="F19" s="30">
        <f>F18*F16</f>
        <v>58689324</v>
      </c>
      <c r="G19" s="30">
        <f>G18*G16</f>
        <v>2666000</v>
      </c>
      <c r="H19" s="65">
        <f>F19+G19</f>
        <v>61355324</v>
      </c>
    </row>
    <row r="20" spans="1:8" x14ac:dyDescent="0.25">
      <c r="A20" s="15" t="s">
        <v>24</v>
      </c>
      <c r="C20" s="31">
        <f>C19*90%</f>
        <v>37465707.600000001</v>
      </c>
      <c r="D20" s="31"/>
      <c r="F20" s="31">
        <f>F19*90%</f>
        <v>52820391.600000001</v>
      </c>
      <c r="G20" s="31">
        <f>G19*90%</f>
        <v>2399400</v>
      </c>
      <c r="H20" s="65">
        <f t="shared" ref="H20:H21" si="0">F20+G20</f>
        <v>55219791.600000001</v>
      </c>
    </row>
    <row r="21" spans="1:8" x14ac:dyDescent="0.25">
      <c r="A21" s="15" t="s">
        <v>25</v>
      </c>
      <c r="C21" s="31">
        <f>C19*80%</f>
        <v>33302851.200000003</v>
      </c>
      <c r="D21" s="31"/>
      <c r="F21" s="31">
        <f>F19*80%</f>
        <v>46951459.200000003</v>
      </c>
      <c r="G21" s="31">
        <f>G19*80%</f>
        <v>2132800</v>
      </c>
      <c r="H21" s="65">
        <f t="shared" si="0"/>
        <v>49084259.200000003</v>
      </c>
    </row>
    <row r="22" spans="1:8" x14ac:dyDescent="0.25">
      <c r="A22" s="15"/>
      <c r="D22"/>
    </row>
    <row r="23" spans="1:8" x14ac:dyDescent="0.25">
      <c r="A23" s="32" t="s">
        <v>26</v>
      </c>
      <c r="B23" s="33"/>
      <c r="C23" s="34">
        <f>C4*C18</f>
        <v>3177900</v>
      </c>
      <c r="D23"/>
      <c r="F23" s="34">
        <f>F4*F18</f>
        <v>4398900</v>
      </c>
      <c r="G23" s="34">
        <f>G4*G18</f>
        <v>0</v>
      </c>
    </row>
    <row r="24" spans="1:8" x14ac:dyDescent="0.25">
      <c r="A24" s="15" t="s">
        <v>27</v>
      </c>
      <c r="D24"/>
    </row>
    <row r="25" spans="1:8" x14ac:dyDescent="0.25">
      <c r="A25" s="35" t="s">
        <v>28</v>
      </c>
      <c r="B25" s="16"/>
      <c r="C25" s="31">
        <f>C19*0.025/12</f>
        <v>86726.175000000003</v>
      </c>
      <c r="D25"/>
      <c r="F25" s="31">
        <f>F19*0.025/12</f>
        <v>122269.425</v>
      </c>
      <c r="G25" s="31">
        <f>G19*0.025/12</f>
        <v>5554.166666666667</v>
      </c>
    </row>
    <row r="26" spans="1:8" x14ac:dyDescent="0.25">
      <c r="C26" s="31"/>
      <c r="D26"/>
      <c r="F26" s="31"/>
      <c r="G26"/>
    </row>
    <row r="27" spans="1:8" x14ac:dyDescent="0.25">
      <c r="C27" s="31"/>
      <c r="D27"/>
      <c r="F27" s="31"/>
      <c r="G27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F35"/>
    </row>
    <row r="36" spans="1:7" x14ac:dyDescent="0.25">
      <c r="C36"/>
      <c r="F36"/>
    </row>
    <row r="37" spans="1:7" x14ac:dyDescent="0.25">
      <c r="C37"/>
      <c r="F37"/>
    </row>
    <row r="38" spans="1:7" x14ac:dyDescent="0.25">
      <c r="C38"/>
      <c r="F38"/>
    </row>
    <row r="39" spans="1:7" x14ac:dyDescent="0.25">
      <c r="C39"/>
      <c r="F39"/>
    </row>
    <row r="40" spans="1:7" x14ac:dyDescent="0.25">
      <c r="C40"/>
      <c r="F40"/>
    </row>
    <row r="46" spans="1:7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workbookViewId="0">
      <selection activeCell="F25" sqref="F2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85</v>
      </c>
    </row>
    <row r="24" spans="1:19" s="10" customFormat="1" x14ac:dyDescent="0.25">
      <c r="F24" s="68" t="s">
        <v>93</v>
      </c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 t="s">
        <v>90</v>
      </c>
    </row>
    <row r="28" spans="1:19" s="10" customFormat="1" x14ac:dyDescent="0.25">
      <c r="C28" s="67" t="s">
        <v>74</v>
      </c>
      <c r="D28" s="67"/>
      <c r="F28" s="52" t="s">
        <v>83</v>
      </c>
      <c r="G28" s="52">
        <v>1333</v>
      </c>
    </row>
    <row r="29" spans="1:19" s="10" customFormat="1" x14ac:dyDescent="0.25">
      <c r="C29" s="67" t="s">
        <v>1</v>
      </c>
      <c r="D29" s="67"/>
      <c r="F29" s="52" t="s">
        <v>71</v>
      </c>
      <c r="G29" s="52">
        <v>1600</v>
      </c>
      <c r="H29" s="10">
        <f>G29/G28</f>
        <v>1.2003000750187547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 t="s">
        <v>84</v>
      </c>
      <c r="D31" s="70"/>
      <c r="F31" s="70" t="s">
        <v>73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 t="s">
        <v>86</v>
      </c>
      <c r="D32" s="70">
        <v>1600</v>
      </c>
      <c r="F32" s="70" t="s">
        <v>24</v>
      </c>
      <c r="G32" s="70">
        <f>G31*90%</f>
        <v>0</v>
      </c>
    </row>
    <row r="33" spans="3:9" s="10" customFormat="1" x14ac:dyDescent="0.25">
      <c r="C33" s="70" t="s">
        <v>87</v>
      </c>
      <c r="D33" s="70">
        <v>36000</v>
      </c>
      <c r="F33" s="70" t="s">
        <v>25</v>
      </c>
      <c r="G33" s="70">
        <f>G31*80%</f>
        <v>0</v>
      </c>
    </row>
    <row r="34" spans="3:9" s="10" customFormat="1" x14ac:dyDescent="0.25">
      <c r="C34" s="70" t="s">
        <v>73</v>
      </c>
      <c r="D34" s="70">
        <f>D32*D33</f>
        <v>57600000</v>
      </c>
    </row>
    <row r="35" spans="3:9" s="10" customFormat="1" x14ac:dyDescent="0.25">
      <c r="C35" s="70"/>
      <c r="D35" s="70"/>
    </row>
    <row r="36" spans="3:9" s="10" customFormat="1" x14ac:dyDescent="0.25">
      <c r="C36" s="10" t="s">
        <v>88</v>
      </c>
      <c r="F36" s="69" t="s">
        <v>88</v>
      </c>
    </row>
    <row r="37" spans="3:9" s="10" customFormat="1" x14ac:dyDescent="0.25">
      <c r="C37" s="70" t="s">
        <v>84</v>
      </c>
      <c r="D37" s="70"/>
      <c r="F37" s="52" t="s">
        <v>83</v>
      </c>
      <c r="G37" s="52">
        <f>528+20</f>
        <v>548</v>
      </c>
      <c r="I37" s="10">
        <f>G37+G45</f>
        <v>963</v>
      </c>
    </row>
    <row r="38" spans="3:9" s="10" customFormat="1" x14ac:dyDescent="0.25">
      <c r="C38" s="70" t="s">
        <v>86</v>
      </c>
      <c r="D38" s="70">
        <v>657</v>
      </c>
      <c r="F38" s="52" t="s">
        <v>71</v>
      </c>
      <c r="G38" s="52">
        <v>657</v>
      </c>
      <c r="H38" s="10">
        <f>G38/G37</f>
        <v>1.198905109489051</v>
      </c>
    </row>
    <row r="39" spans="3:9" s="10" customFormat="1" x14ac:dyDescent="0.25">
      <c r="C39" s="70" t="s">
        <v>87</v>
      </c>
      <c r="D39" s="70">
        <v>36000</v>
      </c>
      <c r="F39" s="52" t="s">
        <v>72</v>
      </c>
      <c r="G39" s="52"/>
    </row>
    <row r="40" spans="3:9" s="10" customFormat="1" x14ac:dyDescent="0.25">
      <c r="C40" s="70" t="s">
        <v>73</v>
      </c>
      <c r="D40" s="70">
        <f>D38*D39</f>
        <v>23652000</v>
      </c>
      <c r="F40" s="70" t="s">
        <v>73</v>
      </c>
      <c r="G40" s="70">
        <f>G38*G39</f>
        <v>0</v>
      </c>
      <c r="H40" s="10">
        <f>G40/D38</f>
        <v>0</v>
      </c>
    </row>
    <row r="41" spans="3:9" x14ac:dyDescent="0.25">
      <c r="C41" s="10" t="s">
        <v>89</v>
      </c>
      <c r="D41" s="10"/>
      <c r="F41" s="70" t="s">
        <v>24</v>
      </c>
      <c r="G41" s="70">
        <f>G40*90%</f>
        <v>0</v>
      </c>
      <c r="H41" s="10"/>
    </row>
    <row r="42" spans="3:9" x14ac:dyDescent="0.25">
      <c r="C42" s="70" t="s">
        <v>84</v>
      </c>
      <c r="D42" s="70"/>
      <c r="F42" s="70" t="s">
        <v>25</v>
      </c>
      <c r="G42" s="70">
        <f>G40*80%</f>
        <v>0</v>
      </c>
      <c r="H42" s="10"/>
    </row>
    <row r="43" spans="3:9" x14ac:dyDescent="0.25">
      <c r="C43" s="70" t="s">
        <v>86</v>
      </c>
      <c r="D43" s="70">
        <v>498</v>
      </c>
    </row>
    <row r="44" spans="3:9" x14ac:dyDescent="0.25">
      <c r="C44" s="70" t="s">
        <v>87</v>
      </c>
      <c r="D44" s="70">
        <v>36000</v>
      </c>
      <c r="F44" s="69" t="s">
        <v>89</v>
      </c>
      <c r="G44" s="10"/>
      <c r="H44" s="10"/>
    </row>
    <row r="45" spans="3:9" x14ac:dyDescent="0.25">
      <c r="C45" s="70" t="s">
        <v>73</v>
      </c>
      <c r="D45" s="70">
        <f>D43*D44</f>
        <v>17928000</v>
      </c>
      <c r="F45" s="52" t="s">
        <v>83</v>
      </c>
      <c r="G45" s="52">
        <f>408+7</f>
        <v>415</v>
      </c>
      <c r="H45" s="10"/>
    </row>
    <row r="46" spans="3:9" x14ac:dyDescent="0.25">
      <c r="F46" s="52" t="s">
        <v>71</v>
      </c>
      <c r="G46" s="52">
        <f>G45*1.2</f>
        <v>498</v>
      </c>
      <c r="H46" s="10">
        <f>G46/G45</f>
        <v>1.2</v>
      </c>
    </row>
    <row r="47" spans="3:9" x14ac:dyDescent="0.25">
      <c r="F47" s="52" t="s">
        <v>72</v>
      </c>
      <c r="G47" s="52"/>
      <c r="H47" s="10"/>
    </row>
    <row r="48" spans="3:9" x14ac:dyDescent="0.25">
      <c r="F48" s="70" t="s">
        <v>73</v>
      </c>
      <c r="G48" s="70">
        <f>G46*G47</f>
        <v>0</v>
      </c>
      <c r="H48" s="10" t="e">
        <f>G48/D46</f>
        <v>#DIV/0!</v>
      </c>
    </row>
    <row r="49" spans="6:8" x14ac:dyDescent="0.25">
      <c r="F49" s="70" t="s">
        <v>24</v>
      </c>
      <c r="G49" s="70">
        <f>G48*90%</f>
        <v>0</v>
      </c>
      <c r="H49" s="10"/>
    </row>
    <row r="50" spans="6:8" x14ac:dyDescent="0.25">
      <c r="F50" s="70" t="s">
        <v>25</v>
      </c>
      <c r="G50" s="70">
        <f>G48*80%</f>
        <v>0</v>
      </c>
      <c r="H50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2024-08-07T07:43:24Z</dcterms:modified>
</cp:coreProperties>
</file>