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ajakta\July\10246 &amp; 10247\10247\"/>
    </mc:Choice>
  </mc:AlternateContent>
  <bookViews>
    <workbookView xWindow="0" yWindow="0" windowWidth="24000" windowHeight="9630" tabRatio="932" activeTab="2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9" i="23" l="1"/>
  <c r="M37" i="23"/>
  <c r="E23" i="23"/>
  <c r="F18" i="23"/>
  <c r="E21" i="23"/>
  <c r="E20" i="23"/>
  <c r="E19" i="23"/>
  <c r="J36" i="23"/>
  <c r="O23" i="23" l="1"/>
  <c r="E12" i="23"/>
  <c r="P13" i="23"/>
  <c r="K36" i="23"/>
  <c r="J40" i="23"/>
  <c r="J41" i="23" s="1"/>
  <c r="J43" i="23" s="1"/>
  <c r="K43" i="23" s="1"/>
  <c r="N7" i="23"/>
  <c r="L23" i="23"/>
  <c r="L20" i="23"/>
  <c r="N21" i="23"/>
  <c r="N20" i="23"/>
  <c r="N19" i="23"/>
  <c r="M19" i="23"/>
  <c r="L19" i="23"/>
  <c r="L16" i="23" l="1"/>
  <c r="L14" i="23"/>
  <c r="J20" i="23" l="1"/>
  <c r="K20" i="23" s="1"/>
  <c r="J21" i="23"/>
  <c r="K21" i="23"/>
  <c r="K19" i="23"/>
  <c r="E7" i="23" l="1"/>
  <c r="E8" i="23" s="1"/>
  <c r="E6" i="23"/>
  <c r="E5" i="23"/>
  <c r="E14" i="23" s="1"/>
  <c r="M23" i="23"/>
  <c r="M25" i="23"/>
  <c r="L10" i="23"/>
  <c r="L11" i="23" s="1"/>
  <c r="L7" i="23"/>
  <c r="L8" i="23" s="1"/>
  <c r="L6" i="23"/>
  <c r="L5" i="23"/>
  <c r="E10" i="23" l="1"/>
  <c r="E11" i="23" s="1"/>
  <c r="E16" i="23" s="1"/>
  <c r="L12" i="23"/>
  <c r="P10" i="23"/>
  <c r="L25" i="23" l="1"/>
  <c r="E25" i="23"/>
  <c r="L21" i="23"/>
  <c r="J23" i="23"/>
  <c r="J19" i="23"/>
  <c r="I84" i="23"/>
  <c r="I23" i="23"/>
  <c r="I7" i="23"/>
  <c r="I8" i="23" s="1"/>
  <c r="I6" i="23"/>
  <c r="I5" i="23"/>
  <c r="I14" i="23" s="1"/>
  <c r="I10" i="23" l="1"/>
  <c r="I11" i="23" s="1"/>
  <c r="I12" i="23" s="1"/>
  <c r="I13" i="23" s="1"/>
  <c r="I16" i="23" s="1"/>
  <c r="I19" i="23" s="1"/>
  <c r="J25" i="23"/>
  <c r="I20" i="23" l="1"/>
  <c r="I25" i="23"/>
  <c r="I21" i="23"/>
  <c r="I37" i="4" l="1"/>
  <c r="G46" i="4" l="1"/>
  <c r="G45" i="4"/>
  <c r="G48" i="4"/>
  <c r="G50" i="4" s="1"/>
  <c r="G40" i="4"/>
  <c r="G42" i="4" s="1"/>
  <c r="G37" i="4"/>
  <c r="H38" i="4"/>
  <c r="D45" i="4"/>
  <c r="D40" i="4"/>
  <c r="H46" i="4" l="1"/>
  <c r="G49" i="4"/>
  <c r="H48" i="4"/>
  <c r="H40" i="4"/>
  <c r="G41" i="4"/>
  <c r="D34" i="4"/>
  <c r="C5" i="25" l="1"/>
  <c r="C4" i="25"/>
  <c r="C3" i="25"/>
  <c r="P2" i="4"/>
  <c r="Q2" i="4"/>
  <c r="P3" i="4"/>
  <c r="Q3" i="4" s="1"/>
  <c r="B3" i="4" s="1"/>
  <c r="C3" i="4" s="1"/>
  <c r="D3" i="4" s="1"/>
  <c r="P4" i="4"/>
  <c r="Q4" i="4"/>
  <c r="P5" i="4"/>
  <c r="Q5" i="4" s="1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2" i="25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H4" i="4" s="1"/>
  <c r="E3" i="4"/>
  <c r="E2" i="4"/>
  <c r="H29" i="4"/>
  <c r="G31" i="4"/>
  <c r="G33" i="4" s="1"/>
  <c r="C20" i="25"/>
  <c r="C16" i="25"/>
  <c r="C17" i="25" s="1"/>
  <c r="H9" i="4" l="1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l="1"/>
  <c r="C19" i="23" s="1"/>
  <c r="C21" i="23" l="1"/>
  <c r="C25" i="23"/>
  <c r="C20" i="23"/>
  <c r="P21" i="4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<sst xmlns="http://schemas.openxmlformats.org/spreadsheetml/2006/main" count="170" uniqueCount="98">
  <si>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</si>
  <si>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</si>
  <si>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</si>
  <si>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</si>
  <si>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</si>
  <si>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</si>
  <si>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</si>
  <si>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</si>
  <si>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</si>
  <si>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</si>
  <si>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</si>
  <si>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</si>
  <si>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</si>
  <si>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</si>
  <si>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</si>
  <si>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</si>
  <si>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</si>
  <si>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</si>
  <si>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</si>
  <si>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</si>
  <si>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</si>
  <si>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</si>
  <si>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</si>
  <si>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</si>
  <si>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</si>
  <si>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</si>
  <si>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</si>
  <si>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</si>
  <si>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</si>
  <si>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</si>
  <si>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</si>
  <si>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</si>
  <si>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</si>
  <si>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</si>
  <si>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</si>
  <si>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</si>
  <si>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</si>
  <si>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</si>
  <si>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</si>
  <si>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</si>
  <si>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</si>
  <si>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</si>
  <si>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</si>
  <si>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</si>
  <si>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</si>
  <si>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</si>
  <si>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</si>
  <si>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</si>
  <si>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</si>
  <si>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</si>
  <si>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</si>
  <si>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</si>
  <si>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</si>
  <si>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</si>
  <si>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</si>
  <si>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</si>
  <si>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</si>
  <si>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</si>
  <si>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</si>
  <si>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</si>
  <si>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</si>
  <si>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</si>
  <si>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</si>
  <si>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</si>
  <si>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</si>
  <si>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</si>
  <si>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</si>
  <si>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</si>
  <si>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</si>
  <si>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</si>
  <si>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</si>
  <si>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</si>
  <si>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</si>
  <si>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</si>
  <si>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</si>
  <si>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</si>
  <si>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</si>
  <si>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</si>
  <si>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</si>
  <si>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</si>
  <si>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</si>
  <si>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</si>
  <si>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</si>
  <si>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</si>
  <si>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TITHE VALUES - 2021</t>
  </si>
  <si>
    <t>YOC - 2017</t>
  </si>
  <si>
    <t>BUA</t>
  </si>
  <si>
    <t>RATE</t>
  </si>
  <si>
    <t>FLAT NO. 1903</t>
  </si>
  <si>
    <t>FLAT NO. 1904</t>
  </si>
  <si>
    <t>FLAT NO. 3603 &amp; 3604</t>
  </si>
  <si>
    <t>3603 &amp; 3604</t>
  </si>
  <si>
    <t>1903 &amp; 1904</t>
  </si>
  <si>
    <t>Discussed with umang sir</t>
  </si>
  <si>
    <t xml:space="preserve">Page </t>
  </si>
  <si>
    <t>Area</t>
  </si>
  <si>
    <t>Boiunday</t>
  </si>
  <si>
    <t>Floors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</si>
</sst>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b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5" fillId="0" borderId="0" xfId="0" applyFont="1"/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43" fontId="5" fillId="0" borderId="0" xfId="0" applyNumberFormat="1" applyFont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5" fillId="5" borderId="2" xfId="0" applyFont="1" applyFill="1" applyBorder="1"/>
    <xf numFmtId="0" fontId="5" fillId="5" borderId="3" xfId="0" applyFont="1" applyFill="1" applyBorder="1"/>
    <xf numFmtId="0" fontId="0" fillId="5" borderId="0" xfId="0" applyFill="1"/>
    <xf numFmtId="0" fontId="5" fillId="5" borderId="0" xfId="0" applyFont="1" applyFill="1"/>
    <xf numFmtId="0" fontId="5" fillId="5" borderId="5" xfId="0" applyFont="1" applyFill="1" applyBorder="1"/>
    <xf numFmtId="43" fontId="6" fillId="5" borderId="0" xfId="1" applyFont="1" applyFill="1" applyBorder="1"/>
    <xf numFmtId="0" fontId="2" fillId="5" borderId="0" xfId="0" applyFont="1" applyFill="1"/>
    <xf numFmtId="0" fontId="6" fillId="5" borderId="0" xfId="0" applyFont="1" applyFill="1"/>
    <xf numFmtId="10" fontId="6" fillId="5" borderId="0" xfId="0" applyNumberFormat="1" applyFont="1" applyFill="1"/>
    <xf numFmtId="43" fontId="6" fillId="5" borderId="0" xfId="0" applyNumberFormat="1" applyFont="1" applyFill="1"/>
    <xf numFmtId="43" fontId="5" fillId="5" borderId="0" xfId="0" applyNumberFormat="1" applyFont="1" applyFill="1"/>
    <xf numFmtId="43" fontId="5" fillId="5" borderId="7" xfId="0" applyNumberFormat="1" applyFont="1" applyFill="1" applyBorder="1"/>
    <xf numFmtId="0" fontId="5" fillId="0" borderId="0" xfId="0" applyFont="1" applyBorder="1"/>
    <xf numFmtId="43" fontId="5" fillId="0" borderId="0" xfId="0" applyNumberFormat="1" applyFont="1" applyBorder="1"/>
    <xf numFmtId="165" fontId="0" fillId="5" borderId="0" xfId="0" applyNumberFormat="1" applyFill="1"/>
    <xf numFmtId="1" fontId="0" fillId="0" borderId="0" xfId="0" applyNumberFormat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1" fillId="0" borderId="0" xfId="0" applyFont="1"/>
    <xf numFmtId="43" fontId="11" fillId="0" borderId="0" xfId="1" applyFont="1" applyBorder="1"/>
    <xf numFmtId="43" fontId="11" fillId="0" borderId="0" xfId="1" applyFont="1" applyFill="1" applyBorder="1"/>
    <xf numFmtId="10" fontId="11" fillId="0" borderId="0" xfId="0" applyNumberFormat="1" applyFont="1"/>
    <xf numFmtId="43" fontId="11" fillId="2" borderId="0" xfId="1" applyFont="1" applyFill="1" applyBorder="1"/>
    <xf numFmtId="0" fontId="11" fillId="2" borderId="0" xfId="0" applyFont="1" applyFill="1"/>
    <xf numFmtId="43" fontId="11" fillId="0" borderId="0" xfId="0" applyNumberFormat="1" applyFont="1"/>
    <xf numFmtId="43" fontId="1" fillId="0" borderId="0" xfId="0" applyNumberFormat="1" applyFont="1"/>
    <xf numFmtId="43" fontId="1" fillId="0" borderId="7" xfId="0" applyNumberFormat="1" applyFont="1" applyBorder="1"/>
    <xf numFmtId="43" fontId="1" fillId="0" borderId="0" xfId="1" applyFont="1"/>
    <xf numFmtId="165" fontId="1" fillId="0" borderId="0" xfId="1" applyNumberFormat="1" applyFont="1"/>
    <xf numFmtId="0" fontId="1" fillId="0" borderId="1" xfId="0" applyFont="1" applyBorder="1"/>
    <xf numFmtId="0" fontId="1" fillId="0" borderId="4" xfId="0" applyFont="1" applyBorder="1"/>
    <xf numFmtId="43" fontId="12" fillId="0" borderId="0" xfId="1" applyFont="1" applyBorder="1"/>
    <xf numFmtId="0" fontId="1" fillId="0" borderId="4" xfId="0" applyFont="1" applyBorder="1" applyAlignment="1">
      <alignment wrapText="1"/>
    </xf>
    <xf numFmtId="0" fontId="12" fillId="0" borderId="0" xfId="0" applyFont="1"/>
    <xf numFmtId="9" fontId="12" fillId="0" borderId="0" xfId="0" applyNumberFormat="1" applyFont="1"/>
    <xf numFmtId="0" fontId="1" fillId="2" borderId="4" xfId="0" applyFont="1" applyFill="1" applyBorder="1"/>
    <xf numFmtId="43" fontId="12" fillId="2" borderId="0" xfId="1" applyFont="1" applyFill="1" applyBorder="1"/>
    <xf numFmtId="0" fontId="11" fillId="2" borderId="4" xfId="0" applyFont="1" applyFill="1" applyBorder="1"/>
    <xf numFmtId="0" fontId="1" fillId="2" borderId="0" xfId="0" applyFont="1" applyFill="1"/>
    <xf numFmtId="0" fontId="1" fillId="0" borderId="6" xfId="0" applyFont="1" applyBorder="1"/>
    <xf numFmtId="0" fontId="1" fillId="0" borderId="7" xfId="0" applyFont="1" applyBorder="1"/>
    <xf numFmtId="9" fontId="1" fillId="0" borderId="0" xfId="0" applyNumberFormat="1" applyFont="1"/>
    <xf numFmtId="0" fontId="9" fillId="0" borderId="8" xfId="0" applyFont="1" applyBorder="1" applyAlignment="1">
      <alignment horizontal="center"/>
    </xf>
    <xf numFmtId="165" fontId="5" fillId="5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1"/>
  <sheetViews>
    <sheetView workbookViewId="0">
      <selection activeCell="E15" sqref="E15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20" t="s">
        <v>76</v>
      </c>
      <c r="C3" s="31">
        <f>374860*0.85</f>
        <v>318631</v>
      </c>
      <c r="D3" s="20"/>
      <c r="E3" s="20"/>
      <c r="F3" s="20"/>
      <c r="H3" s="34" t="s">
        <v>37</v>
      </c>
      <c r="I3" s="34"/>
      <c r="J3" s="34" t="s">
        <v>38</v>
      </c>
      <c r="K3" s="34" t="s">
        <v>39</v>
      </c>
      <c r="L3" s="34" t="s">
        <v>40</v>
      </c>
    </row>
    <row r="4" spans="2:12" x14ac:dyDescent="0.25">
      <c r="B4" s="20" t="s">
        <v>82</v>
      </c>
      <c r="C4" s="31">
        <f>C3*10%</f>
        <v>31863.100000000002</v>
      </c>
      <c r="D4" s="20"/>
      <c r="E4" s="20"/>
      <c r="F4" s="20"/>
      <c r="H4" s="35" t="s">
        <v>41</v>
      </c>
      <c r="I4" s="20" t="s">
        <v>42</v>
      </c>
      <c r="J4" s="20" t="s">
        <v>43</v>
      </c>
      <c r="K4" s="20">
        <v>2554.8123374210331</v>
      </c>
      <c r="L4" s="20">
        <v>2248.2348569305091</v>
      </c>
    </row>
    <row r="5" spans="2:12" x14ac:dyDescent="0.25">
      <c r="B5" s="20" t="s">
        <v>77</v>
      </c>
      <c r="C5" s="36">
        <f>C3+C4</f>
        <v>350494.1</v>
      </c>
      <c r="D5" s="37" t="s">
        <v>62</v>
      </c>
      <c r="E5" s="38">
        <f>C5/10.764</f>
        <v>32561.696395392046</v>
      </c>
      <c r="F5" s="37" t="s">
        <v>63</v>
      </c>
      <c r="H5" s="39" t="s">
        <v>44</v>
      </c>
      <c r="I5" s="35">
        <v>0.95</v>
      </c>
      <c r="J5" s="20"/>
      <c r="K5" s="20" t="s">
        <v>45</v>
      </c>
      <c r="L5" s="20" t="s">
        <v>42</v>
      </c>
    </row>
    <row r="6" spans="2:12" x14ac:dyDescent="0.25">
      <c r="B6" s="20" t="s">
        <v>78</v>
      </c>
      <c r="C6" s="31">
        <v>29400</v>
      </c>
      <c r="D6" s="20"/>
      <c r="E6" s="20"/>
      <c r="F6" s="20"/>
      <c r="H6" s="40" t="s">
        <v>46</v>
      </c>
      <c r="I6" s="35">
        <v>0.9</v>
      </c>
      <c r="J6" s="20" t="s">
        <v>47</v>
      </c>
      <c r="K6" s="20" t="s">
        <v>48</v>
      </c>
      <c r="L6" s="20" t="s">
        <v>49</v>
      </c>
    </row>
    <row r="7" spans="2:12" x14ac:dyDescent="0.25">
      <c r="B7" s="20" t="s">
        <v>79</v>
      </c>
      <c r="C7" s="31">
        <f>C5-C6</f>
        <v>321094.09999999998</v>
      </c>
      <c r="D7" s="20"/>
      <c r="E7" s="20"/>
      <c r="F7" s="20"/>
      <c r="H7" s="39" t="s">
        <v>50</v>
      </c>
      <c r="I7" s="35">
        <v>0.8</v>
      </c>
      <c r="J7" s="20"/>
      <c r="K7" s="39" t="s">
        <v>46</v>
      </c>
      <c r="L7" s="35">
        <v>0.05</v>
      </c>
    </row>
    <row r="8" spans="2:12" ht="30" x14ac:dyDescent="0.25">
      <c r="B8" s="41" t="s">
        <v>80</v>
      </c>
      <c r="C8" s="31">
        <f>C7*D13%</f>
        <v>141281.40399999998</v>
      </c>
      <c r="D8" s="20"/>
      <c r="E8" s="20"/>
      <c r="F8" s="20"/>
      <c r="H8" s="39" t="s">
        <v>51</v>
      </c>
      <c r="I8" s="35">
        <v>0.7</v>
      </c>
      <c r="J8" s="20"/>
      <c r="K8" s="42" t="s">
        <v>52</v>
      </c>
      <c r="L8" s="35">
        <v>0.1</v>
      </c>
    </row>
    <row r="9" spans="2:12" x14ac:dyDescent="0.25">
      <c r="B9" s="20" t="s">
        <v>81</v>
      </c>
      <c r="C9" s="36">
        <f>C6+C8</f>
        <v>170681.40399999998</v>
      </c>
      <c r="D9" s="37" t="s">
        <v>62</v>
      </c>
      <c r="E9" s="38">
        <f>C9/10.764</f>
        <v>15856.689334819768</v>
      </c>
      <c r="F9" s="37" t="s">
        <v>63</v>
      </c>
      <c r="H9" s="39" t="s">
        <v>53</v>
      </c>
      <c r="I9" s="35">
        <v>0.6</v>
      </c>
      <c r="J9" s="20"/>
      <c r="K9" s="20" t="s">
        <v>54</v>
      </c>
      <c r="L9" s="35">
        <v>0.15</v>
      </c>
    </row>
    <row r="10" spans="2:12" x14ac:dyDescent="0.25">
      <c r="C10" s="43"/>
      <c r="H10" s="20" t="s">
        <v>55</v>
      </c>
      <c r="I10" s="35">
        <v>0.5</v>
      </c>
      <c r="J10" s="20"/>
      <c r="K10" s="20" t="s">
        <v>56</v>
      </c>
      <c r="L10" s="35">
        <v>0.2</v>
      </c>
    </row>
    <row r="11" spans="2:12" x14ac:dyDescent="0.25">
      <c r="B11" s="26" t="s">
        <v>68</v>
      </c>
      <c r="C11" s="45">
        <f>Calculation!D7</f>
        <v>2024</v>
      </c>
      <c r="H11" s="20" t="s">
        <v>57</v>
      </c>
      <c r="I11" s="35">
        <v>0.4</v>
      </c>
      <c r="J11" s="20"/>
      <c r="K11" s="20"/>
      <c r="L11" s="20"/>
    </row>
    <row r="12" spans="2:12" x14ac:dyDescent="0.25">
      <c r="B12" s="26" t="s">
        <v>69</v>
      </c>
      <c r="C12" s="45">
        <f>Calculation!D8</f>
        <v>1968</v>
      </c>
      <c r="D12" s="44">
        <v>100</v>
      </c>
      <c r="H12" s="20" t="s">
        <v>58</v>
      </c>
      <c r="I12" s="35">
        <v>0.3</v>
      </c>
      <c r="J12" s="20"/>
      <c r="K12" s="20"/>
      <c r="L12" s="20"/>
    </row>
    <row r="13" spans="2:12" x14ac:dyDescent="0.25">
      <c r="B13" s="26" t="s">
        <v>70</v>
      </c>
      <c r="C13" s="45">
        <f>C11-C12</f>
        <v>56</v>
      </c>
      <c r="D13" s="44">
        <f>D12-C13</f>
        <v>44</v>
      </c>
    </row>
    <row r="15" spans="2:12" x14ac:dyDescent="0.25">
      <c r="B15" s="20" t="s">
        <v>59</v>
      </c>
      <c r="C15" s="31">
        <v>93700</v>
      </c>
      <c r="D15" s="20"/>
      <c r="E15" s="20"/>
      <c r="F15" s="20"/>
    </row>
    <row r="16" spans="2:12" x14ac:dyDescent="0.25">
      <c r="B16" s="20" t="s">
        <v>60</v>
      </c>
      <c r="C16" s="31">
        <f>C15*5%</f>
        <v>4685</v>
      </c>
      <c r="D16" s="20"/>
      <c r="E16" s="20"/>
      <c r="F16" s="20"/>
    </row>
    <row r="17" spans="2:6" x14ac:dyDescent="0.25">
      <c r="B17" s="20" t="s">
        <v>61</v>
      </c>
      <c r="C17" s="36">
        <f>C15+C16</f>
        <v>98385</v>
      </c>
      <c r="D17" s="37" t="s">
        <v>62</v>
      </c>
      <c r="E17" s="38">
        <f>C17/10.764</f>
        <v>9140.1895206243044</v>
      </c>
      <c r="F17" s="37" t="s">
        <v>63</v>
      </c>
    </row>
    <row r="18" spans="2:6" x14ac:dyDescent="0.25">
      <c r="B18" s="20" t="s">
        <v>65</v>
      </c>
      <c r="C18" s="31">
        <v>26620</v>
      </c>
      <c r="D18" s="20"/>
      <c r="E18" s="20"/>
      <c r="F18" s="20"/>
    </row>
    <row r="19" spans="2:6" x14ac:dyDescent="0.25">
      <c r="B19" s="20" t="s">
        <v>66</v>
      </c>
      <c r="C19" s="31">
        <f>C17-C18</f>
        <v>71765</v>
      </c>
      <c r="D19" s="20"/>
      <c r="E19" s="20"/>
      <c r="F19" s="20"/>
    </row>
    <row r="20" spans="2:6" ht="45" x14ac:dyDescent="0.25">
      <c r="B20" s="41" t="s">
        <v>67</v>
      </c>
      <c r="C20" s="31">
        <f>C18*80%</f>
        <v>21296</v>
      </c>
      <c r="D20" s="20"/>
      <c r="E20" s="20"/>
      <c r="F20" s="20"/>
    </row>
    <row r="21" spans="2:6" x14ac:dyDescent="0.25">
      <c r="B21" s="20" t="s">
        <v>64</v>
      </c>
      <c r="C21" s="36">
        <f>C19+C20</f>
        <v>93061</v>
      </c>
      <c r="D21" s="37" t="s">
        <v>62</v>
      </c>
      <c r="E21" s="38">
        <f>C21/10.764</f>
        <v>8645.5778520995918</v>
      </c>
      <c r="F21" s="37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17" t="s">
        <v>29</v>
      </c>
      <c r="B1" s="17" t="s">
        <v>30</v>
      </c>
      <c r="C1" s="17" t="s">
        <v>31</v>
      </c>
      <c r="D1" s="17" t="s">
        <v>30</v>
      </c>
      <c r="E1" s="18" t="s">
        <v>32</v>
      </c>
      <c r="F1" s="18" t="s">
        <v>33</v>
      </c>
      <c r="G1" s="18" t="s">
        <v>34</v>
      </c>
      <c r="H1" s="18" t="s">
        <v>34</v>
      </c>
      <c r="I1" s="19" t="s">
        <v>35</v>
      </c>
      <c r="J1" s="19" t="s">
        <v>36</v>
      </c>
      <c r="K1" s="93"/>
      <c r="L1" s="93"/>
      <c r="M1" s="93"/>
      <c r="N1" s="93"/>
      <c r="O1" s="93"/>
      <c r="P1" s="93"/>
      <c r="Q1" s="93"/>
      <c r="R1" s="93"/>
    </row>
    <row r="2" spans="1:23" ht="16.5" x14ac:dyDescent="0.3">
      <c r="A2" s="17">
        <v>0</v>
      </c>
      <c r="B2" s="17">
        <v>0</v>
      </c>
      <c r="C2" s="17">
        <v>0</v>
      </c>
      <c r="D2" s="17">
        <v>0</v>
      </c>
      <c r="E2" s="18">
        <f t="shared" ref="E2:I23" si="0">B2/12</f>
        <v>0</v>
      </c>
      <c r="F2" s="18">
        <f t="shared" ref="F2:F30" si="1">D2/12</f>
        <v>0</v>
      </c>
      <c r="G2" s="18">
        <f t="shared" ref="G2:G30" si="2">A2+E2</f>
        <v>0</v>
      </c>
      <c r="H2" s="18">
        <f t="shared" ref="H2:H30" si="3">C2+F2</f>
        <v>0</v>
      </c>
      <c r="I2" s="19">
        <f t="shared" ref="I2:I22" si="4">G2*H2</f>
        <v>0</v>
      </c>
      <c r="J2" s="19">
        <f>I2</f>
        <v>0</v>
      </c>
      <c r="K2" s="20"/>
      <c r="L2" s="20"/>
      <c r="M2" s="20"/>
      <c r="N2" s="21"/>
      <c r="O2" s="20"/>
      <c r="P2" s="20"/>
      <c r="Q2" s="20"/>
      <c r="R2" s="20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17">
        <v>0</v>
      </c>
      <c r="B3" s="17">
        <v>0</v>
      </c>
      <c r="C3" s="17">
        <v>0</v>
      </c>
      <c r="D3" s="17">
        <v>0</v>
      </c>
      <c r="E3" s="18">
        <f t="shared" si="0"/>
        <v>0</v>
      </c>
      <c r="F3" s="18">
        <f t="shared" si="1"/>
        <v>0</v>
      </c>
      <c r="G3" s="18">
        <f t="shared" si="2"/>
        <v>0</v>
      </c>
      <c r="H3" s="18">
        <f t="shared" si="3"/>
        <v>0</v>
      </c>
      <c r="I3" s="19">
        <f t="shared" si="4"/>
        <v>0</v>
      </c>
      <c r="J3" s="19">
        <f>J2+I3</f>
        <v>0</v>
      </c>
      <c r="K3" s="20"/>
      <c r="L3" s="20"/>
      <c r="M3" s="20"/>
      <c r="N3" s="21"/>
      <c r="O3" s="20"/>
      <c r="P3" s="20"/>
      <c r="Q3" s="20"/>
      <c r="R3" s="20"/>
      <c r="S3" s="1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17">
        <v>0</v>
      </c>
      <c r="B4" s="17">
        <v>0</v>
      </c>
      <c r="C4" s="17">
        <v>0</v>
      </c>
      <c r="D4" s="17">
        <v>0</v>
      </c>
      <c r="E4" s="18">
        <f t="shared" si="0"/>
        <v>0</v>
      </c>
      <c r="F4" s="18">
        <f t="shared" si="1"/>
        <v>0</v>
      </c>
      <c r="G4" s="18">
        <f t="shared" si="2"/>
        <v>0</v>
      </c>
      <c r="H4" s="18">
        <f t="shared" si="3"/>
        <v>0</v>
      </c>
      <c r="I4" s="19">
        <f t="shared" si="4"/>
        <v>0</v>
      </c>
      <c r="J4" s="19">
        <f t="shared" ref="J4:J30" si="5">J3+I4</f>
        <v>0</v>
      </c>
      <c r="K4" s="20"/>
      <c r="L4" s="20"/>
      <c r="M4" s="20"/>
      <c r="N4" s="20"/>
      <c r="O4" s="20"/>
      <c r="P4" s="20"/>
      <c r="Q4" s="20"/>
      <c r="R4" s="20"/>
      <c r="S4" s="22" t="s">
        <v>44</v>
      </c>
      <c r="T4" s="15">
        <v>0.95</v>
      </c>
      <c r="V4" t="s">
        <v>45</v>
      </c>
      <c r="W4" t="s">
        <v>42</v>
      </c>
    </row>
    <row r="5" spans="1:23" ht="16.5" x14ac:dyDescent="0.3">
      <c r="A5" s="17">
        <v>0</v>
      </c>
      <c r="B5" s="17">
        <v>0</v>
      </c>
      <c r="C5" s="17">
        <v>0</v>
      </c>
      <c r="D5" s="17">
        <v>0</v>
      </c>
      <c r="E5" s="18">
        <f t="shared" si="0"/>
        <v>0</v>
      </c>
      <c r="F5" s="18">
        <f t="shared" si="1"/>
        <v>0</v>
      </c>
      <c r="G5" s="18">
        <f t="shared" si="2"/>
        <v>0</v>
      </c>
      <c r="H5" s="18">
        <f t="shared" si="3"/>
        <v>0</v>
      </c>
      <c r="I5" s="19">
        <f t="shared" si="4"/>
        <v>0</v>
      </c>
      <c r="J5" s="19">
        <f t="shared" si="5"/>
        <v>0</v>
      </c>
      <c r="K5" s="20"/>
      <c r="L5" s="20"/>
      <c r="M5" s="20"/>
      <c r="N5" s="20">
        <f t="shared" ref="N5:N11" si="6">L5*M5</f>
        <v>0</v>
      </c>
      <c r="O5" s="20"/>
      <c r="P5" s="20"/>
      <c r="Q5" s="20"/>
      <c r="R5" s="21"/>
      <c r="S5" s="23" t="s">
        <v>46</v>
      </c>
      <c r="T5" s="15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17">
        <v>0</v>
      </c>
      <c r="B6" s="17">
        <v>0</v>
      </c>
      <c r="C6" s="17">
        <v>0</v>
      </c>
      <c r="D6" s="17">
        <v>0</v>
      </c>
      <c r="E6" s="18">
        <f t="shared" si="0"/>
        <v>0</v>
      </c>
      <c r="F6" s="18">
        <f t="shared" si="1"/>
        <v>0</v>
      </c>
      <c r="G6" s="18">
        <f t="shared" si="2"/>
        <v>0</v>
      </c>
      <c r="H6" s="18">
        <f t="shared" si="3"/>
        <v>0</v>
      </c>
      <c r="I6" s="19">
        <f t="shared" si="4"/>
        <v>0</v>
      </c>
      <c r="J6" s="19">
        <f t="shared" si="5"/>
        <v>0</v>
      </c>
      <c r="K6" s="20"/>
      <c r="L6" s="20"/>
      <c r="M6" s="20"/>
      <c r="N6" s="20">
        <f t="shared" si="6"/>
        <v>0</v>
      </c>
      <c r="O6" s="20"/>
      <c r="P6" s="20"/>
      <c r="Q6" s="20"/>
      <c r="R6" s="21"/>
      <c r="S6" s="22" t="s">
        <v>50</v>
      </c>
      <c r="T6" s="15">
        <v>0.8</v>
      </c>
      <c r="V6" s="22" t="s">
        <v>46</v>
      </c>
      <c r="W6" s="15">
        <v>0.05</v>
      </c>
    </row>
    <row r="7" spans="1:23" ht="16.5" x14ac:dyDescent="0.3">
      <c r="A7" s="17">
        <v>0</v>
      </c>
      <c r="B7" s="17">
        <v>0</v>
      </c>
      <c r="C7" s="17">
        <v>0</v>
      </c>
      <c r="D7" s="17">
        <v>0</v>
      </c>
      <c r="E7" s="18">
        <f t="shared" si="0"/>
        <v>0</v>
      </c>
      <c r="F7" s="18">
        <f t="shared" si="1"/>
        <v>0</v>
      </c>
      <c r="G7" s="18">
        <f t="shared" si="2"/>
        <v>0</v>
      </c>
      <c r="H7" s="18">
        <f t="shared" si="3"/>
        <v>0</v>
      </c>
      <c r="I7" s="19">
        <f t="shared" si="4"/>
        <v>0</v>
      </c>
      <c r="J7" s="19">
        <f t="shared" si="5"/>
        <v>0</v>
      </c>
      <c r="K7" s="20"/>
      <c r="L7" s="20"/>
      <c r="M7" s="20"/>
      <c r="N7" s="20">
        <f t="shared" si="6"/>
        <v>0</v>
      </c>
      <c r="O7" s="20"/>
      <c r="P7" s="20"/>
      <c r="Q7" s="20"/>
      <c r="R7" s="21"/>
      <c r="S7" s="22" t="s">
        <v>51</v>
      </c>
      <c r="T7" s="15">
        <v>0.7</v>
      </c>
      <c r="V7" s="24" t="s">
        <v>52</v>
      </c>
      <c r="W7" s="15">
        <v>0.1</v>
      </c>
    </row>
    <row r="8" spans="1:23" ht="16.5" x14ac:dyDescent="0.3">
      <c r="A8" s="17">
        <v>0</v>
      </c>
      <c r="B8" s="17">
        <v>0</v>
      </c>
      <c r="C8" s="17">
        <v>0</v>
      </c>
      <c r="D8" s="17">
        <v>0</v>
      </c>
      <c r="E8" s="18">
        <f t="shared" si="0"/>
        <v>0</v>
      </c>
      <c r="F8" s="18">
        <f t="shared" si="1"/>
        <v>0</v>
      </c>
      <c r="G8" s="18">
        <f t="shared" si="2"/>
        <v>0</v>
      </c>
      <c r="H8" s="18">
        <f t="shared" si="3"/>
        <v>0</v>
      </c>
      <c r="I8" s="19">
        <f t="shared" si="4"/>
        <v>0</v>
      </c>
      <c r="J8" s="19">
        <f t="shared" si="5"/>
        <v>0</v>
      </c>
      <c r="K8" s="20"/>
      <c r="L8" s="20"/>
      <c r="M8" s="20"/>
      <c r="N8" s="20">
        <f t="shared" si="6"/>
        <v>0</v>
      </c>
      <c r="O8" s="20"/>
      <c r="P8" s="20"/>
      <c r="Q8" s="20"/>
      <c r="R8" s="21"/>
      <c r="S8" s="22" t="s">
        <v>53</v>
      </c>
      <c r="T8" s="15">
        <v>0.6</v>
      </c>
      <c r="V8" t="s">
        <v>54</v>
      </c>
      <c r="W8" s="15">
        <v>0.15</v>
      </c>
    </row>
    <row r="9" spans="1:23" ht="16.5" x14ac:dyDescent="0.3">
      <c r="A9" s="17">
        <v>0</v>
      </c>
      <c r="B9" s="17">
        <v>0</v>
      </c>
      <c r="C9" s="17">
        <v>0</v>
      </c>
      <c r="D9" s="17">
        <v>0</v>
      </c>
      <c r="E9" s="18">
        <f t="shared" si="0"/>
        <v>0</v>
      </c>
      <c r="F9" s="18">
        <f t="shared" si="1"/>
        <v>0</v>
      </c>
      <c r="G9" s="18">
        <f t="shared" si="2"/>
        <v>0</v>
      </c>
      <c r="H9" s="18">
        <f t="shared" si="3"/>
        <v>0</v>
      </c>
      <c r="I9" s="19">
        <f t="shared" si="4"/>
        <v>0</v>
      </c>
      <c r="J9" s="19">
        <f t="shared" si="5"/>
        <v>0</v>
      </c>
      <c r="K9" s="20"/>
      <c r="L9" s="20"/>
      <c r="M9" s="20"/>
      <c r="N9" s="20">
        <f t="shared" si="6"/>
        <v>0</v>
      </c>
      <c r="O9" s="20"/>
      <c r="P9" s="20"/>
      <c r="Q9" s="20"/>
      <c r="R9" s="21"/>
      <c r="S9" t="s">
        <v>55</v>
      </c>
      <c r="T9" s="15">
        <v>0.5</v>
      </c>
      <c r="V9" t="s">
        <v>56</v>
      </c>
      <c r="W9" s="15">
        <v>0.2</v>
      </c>
    </row>
    <row r="10" spans="1:23" ht="16.5" x14ac:dyDescent="0.3">
      <c r="A10" s="17">
        <v>0</v>
      </c>
      <c r="B10" s="17">
        <v>0</v>
      </c>
      <c r="C10" s="17">
        <v>0</v>
      </c>
      <c r="D10" s="17">
        <v>0</v>
      </c>
      <c r="E10" s="18">
        <f t="shared" si="0"/>
        <v>0</v>
      </c>
      <c r="F10" s="18">
        <f t="shared" si="1"/>
        <v>0</v>
      </c>
      <c r="G10" s="18">
        <f t="shared" si="2"/>
        <v>0</v>
      </c>
      <c r="H10" s="18">
        <f t="shared" si="3"/>
        <v>0</v>
      </c>
      <c r="I10" s="19">
        <f t="shared" si="4"/>
        <v>0</v>
      </c>
      <c r="J10" s="19">
        <f t="shared" si="5"/>
        <v>0</v>
      </c>
      <c r="K10" s="20"/>
      <c r="L10" s="20"/>
      <c r="M10" s="20"/>
      <c r="N10" s="20">
        <f t="shared" si="6"/>
        <v>0</v>
      </c>
      <c r="O10" s="20"/>
      <c r="P10" s="20"/>
      <c r="Q10" s="20"/>
      <c r="R10" s="21"/>
      <c r="S10" t="s">
        <v>57</v>
      </c>
      <c r="T10" s="15">
        <v>0.4</v>
      </c>
    </row>
    <row r="11" spans="1:23" ht="16.5" x14ac:dyDescent="0.3">
      <c r="A11" s="17">
        <v>0</v>
      </c>
      <c r="B11" s="17">
        <v>0</v>
      </c>
      <c r="C11" s="17">
        <v>0</v>
      </c>
      <c r="D11" s="17">
        <v>0</v>
      </c>
      <c r="E11" s="18">
        <f t="shared" si="0"/>
        <v>0</v>
      </c>
      <c r="F11" s="18">
        <f t="shared" si="1"/>
        <v>0</v>
      </c>
      <c r="G11" s="18">
        <f t="shared" si="2"/>
        <v>0</v>
      </c>
      <c r="H11" s="18">
        <f t="shared" si="3"/>
        <v>0</v>
      </c>
      <c r="I11" s="19">
        <f t="shared" si="4"/>
        <v>0</v>
      </c>
      <c r="J11" s="19">
        <f t="shared" si="5"/>
        <v>0</v>
      </c>
      <c r="K11" s="20"/>
      <c r="L11" s="20"/>
      <c r="M11" s="20"/>
      <c r="N11" s="20">
        <f t="shared" si="6"/>
        <v>0</v>
      </c>
      <c r="O11" s="20"/>
      <c r="P11" s="20"/>
      <c r="Q11" s="20"/>
      <c r="R11" s="21"/>
      <c r="T11" s="15"/>
    </row>
    <row r="12" spans="1:23" ht="16.5" x14ac:dyDescent="0.3">
      <c r="A12" s="17">
        <v>0</v>
      </c>
      <c r="B12" s="17">
        <v>0</v>
      </c>
      <c r="C12" s="17">
        <v>0</v>
      </c>
      <c r="D12" s="17">
        <v>0</v>
      </c>
      <c r="E12" s="18">
        <f t="shared" si="0"/>
        <v>0</v>
      </c>
      <c r="F12" s="18">
        <f t="shared" si="1"/>
        <v>0</v>
      </c>
      <c r="G12" s="18">
        <f t="shared" si="2"/>
        <v>0</v>
      </c>
      <c r="H12" s="18">
        <f t="shared" si="3"/>
        <v>0</v>
      </c>
      <c r="I12" s="25">
        <f t="shared" si="4"/>
        <v>0</v>
      </c>
      <c r="J12" s="19">
        <f>J11+I12</f>
        <v>0</v>
      </c>
      <c r="K12" s="20"/>
      <c r="L12" s="20"/>
      <c r="M12" s="20"/>
      <c r="N12" s="26">
        <f>SUM(N5:N11)</f>
        <v>0</v>
      </c>
      <c r="O12" s="20"/>
      <c r="P12" s="20"/>
      <c r="Q12" s="20"/>
      <c r="R12" s="21"/>
      <c r="S12" t="s">
        <v>58</v>
      </c>
      <c r="T12" s="15">
        <v>0.3</v>
      </c>
    </row>
    <row r="13" spans="1:23" ht="16.5" x14ac:dyDescent="0.3">
      <c r="A13" s="17">
        <v>0</v>
      </c>
      <c r="B13" s="17">
        <v>0</v>
      </c>
      <c r="C13" s="17">
        <v>0</v>
      </c>
      <c r="D13" s="17">
        <v>0</v>
      </c>
      <c r="E13" s="18">
        <f t="shared" si="0"/>
        <v>0</v>
      </c>
      <c r="F13" s="18">
        <f t="shared" si="1"/>
        <v>0</v>
      </c>
      <c r="G13" s="18">
        <f t="shared" si="2"/>
        <v>0</v>
      </c>
      <c r="H13" s="18">
        <f t="shared" si="3"/>
        <v>0</v>
      </c>
      <c r="I13" s="19">
        <f t="shared" si="4"/>
        <v>0</v>
      </c>
      <c r="J13" s="19">
        <f t="shared" si="5"/>
        <v>0</v>
      </c>
      <c r="K13" s="20"/>
      <c r="L13" s="20"/>
      <c r="M13" s="20"/>
      <c r="N13" s="20"/>
      <c r="O13" s="20"/>
      <c r="P13" s="20"/>
      <c r="Q13" s="20"/>
      <c r="R13" s="21"/>
    </row>
    <row r="14" spans="1:23" ht="16.5" x14ac:dyDescent="0.3">
      <c r="A14" s="17">
        <v>0</v>
      </c>
      <c r="B14" s="17">
        <v>0</v>
      </c>
      <c r="C14" s="17">
        <v>0</v>
      </c>
      <c r="D14" s="17">
        <v>0</v>
      </c>
      <c r="E14" s="18">
        <f t="shared" si="0"/>
        <v>0</v>
      </c>
      <c r="F14" s="18">
        <f t="shared" si="1"/>
        <v>0</v>
      </c>
      <c r="G14" s="18">
        <f t="shared" si="2"/>
        <v>0</v>
      </c>
      <c r="H14" s="18">
        <f t="shared" si="3"/>
        <v>0</v>
      </c>
      <c r="I14" s="19">
        <f t="shared" si="4"/>
        <v>0</v>
      </c>
      <c r="J14" s="19">
        <f t="shared" si="5"/>
        <v>0</v>
      </c>
      <c r="K14" s="20"/>
      <c r="L14" s="20"/>
      <c r="M14" s="20"/>
      <c r="N14" s="26">
        <f>L14*M14</f>
        <v>0</v>
      </c>
      <c r="O14" s="20"/>
      <c r="P14" s="20"/>
      <c r="Q14" s="20"/>
      <c r="R14" s="21"/>
    </row>
    <row r="15" spans="1:23" ht="16.5" x14ac:dyDescent="0.3">
      <c r="A15" s="17">
        <v>0</v>
      </c>
      <c r="B15" s="17">
        <v>0</v>
      </c>
      <c r="C15" s="17">
        <v>0</v>
      </c>
      <c r="D15" s="17">
        <v>0</v>
      </c>
      <c r="E15" s="27">
        <f t="shared" si="0"/>
        <v>0</v>
      </c>
      <c r="F15" s="27">
        <f t="shared" si="1"/>
        <v>0</v>
      </c>
      <c r="G15" s="27">
        <f t="shared" si="2"/>
        <v>0</v>
      </c>
      <c r="H15" s="27">
        <f t="shared" si="3"/>
        <v>0</v>
      </c>
      <c r="I15" s="25">
        <f t="shared" si="4"/>
        <v>0</v>
      </c>
      <c r="J15" s="19">
        <f t="shared" si="5"/>
        <v>0</v>
      </c>
      <c r="K15" s="20"/>
      <c r="L15" s="20"/>
      <c r="M15" s="20"/>
      <c r="N15" s="20"/>
      <c r="O15" s="20"/>
      <c r="P15" s="20"/>
      <c r="Q15" s="20"/>
      <c r="R15" s="21"/>
    </row>
    <row r="16" spans="1:23" ht="16.5" x14ac:dyDescent="0.3">
      <c r="A16" s="17">
        <v>0</v>
      </c>
      <c r="B16" s="17">
        <v>0</v>
      </c>
      <c r="C16" s="17">
        <v>0</v>
      </c>
      <c r="D16" s="17">
        <v>0</v>
      </c>
      <c r="E16" s="18">
        <f>B16/12</f>
        <v>0</v>
      </c>
      <c r="F16" s="18">
        <f>D16/12</f>
        <v>0</v>
      </c>
      <c r="G16" s="18">
        <f>A16+E16</f>
        <v>0</v>
      </c>
      <c r="H16" s="18">
        <f>C16+F16</f>
        <v>0</v>
      </c>
      <c r="I16" s="19">
        <f t="shared" si="4"/>
        <v>0</v>
      </c>
      <c r="J16" s="19">
        <f t="shared" si="5"/>
        <v>0</v>
      </c>
      <c r="K16" s="20"/>
      <c r="L16" s="20"/>
      <c r="M16" s="20"/>
      <c r="N16" s="21"/>
      <c r="O16" s="20"/>
      <c r="P16" s="20"/>
      <c r="Q16" s="20"/>
      <c r="R16" s="21"/>
    </row>
    <row r="17" spans="1:21" ht="16.5" x14ac:dyDescent="0.3">
      <c r="A17" s="17">
        <v>0</v>
      </c>
      <c r="B17" s="17">
        <v>0</v>
      </c>
      <c r="C17" s="17">
        <v>0</v>
      </c>
      <c r="D17" s="17">
        <v>0</v>
      </c>
      <c r="E17" s="18">
        <f>B17/12</f>
        <v>0</v>
      </c>
      <c r="F17" s="18">
        <f>D17/12</f>
        <v>0</v>
      </c>
      <c r="G17" s="18">
        <f>A17+E17</f>
        <v>0</v>
      </c>
      <c r="H17" s="18">
        <f>C17+F17</f>
        <v>0</v>
      </c>
      <c r="I17" s="19">
        <f t="shared" si="4"/>
        <v>0</v>
      </c>
      <c r="J17" s="19">
        <f t="shared" si="5"/>
        <v>0</v>
      </c>
      <c r="K17" s="20"/>
      <c r="L17" s="20"/>
      <c r="M17" s="20"/>
      <c r="N17" s="21"/>
      <c r="O17" s="20"/>
      <c r="P17" s="20"/>
      <c r="Q17" s="20"/>
      <c r="R17" s="21"/>
    </row>
    <row r="18" spans="1:21" ht="16.5" x14ac:dyDescent="0.3">
      <c r="A18" s="17">
        <v>0</v>
      </c>
      <c r="B18" s="17">
        <v>0</v>
      </c>
      <c r="C18" s="17">
        <v>0</v>
      </c>
      <c r="D18" s="17">
        <v>0</v>
      </c>
      <c r="E18" s="27">
        <f>B18/12</f>
        <v>0</v>
      </c>
      <c r="F18" s="27">
        <f>D18/12</f>
        <v>0</v>
      </c>
      <c r="G18" s="27">
        <f>A18+E18</f>
        <v>0</v>
      </c>
      <c r="H18" s="27">
        <f>C18+F18</f>
        <v>0</v>
      </c>
      <c r="I18" s="25">
        <f>G18*H18</f>
        <v>0</v>
      </c>
      <c r="J18" s="19">
        <f t="shared" si="5"/>
        <v>0</v>
      </c>
      <c r="K18" s="20"/>
      <c r="L18" s="20"/>
      <c r="M18" s="20"/>
      <c r="N18" s="21"/>
      <c r="O18" s="20"/>
      <c r="P18" s="20"/>
      <c r="Q18" s="20"/>
      <c r="R18" s="21"/>
    </row>
    <row r="19" spans="1:21" ht="16.5" x14ac:dyDescent="0.3">
      <c r="A19" s="17">
        <v>0</v>
      </c>
      <c r="B19" s="17">
        <v>0</v>
      </c>
      <c r="C19" s="17">
        <v>0</v>
      </c>
      <c r="D19" s="17">
        <v>0</v>
      </c>
      <c r="E19" s="27">
        <f t="shared" si="0"/>
        <v>0</v>
      </c>
      <c r="F19" s="27">
        <f t="shared" si="1"/>
        <v>0</v>
      </c>
      <c r="G19" s="27">
        <f t="shared" si="2"/>
        <v>0</v>
      </c>
      <c r="H19" s="27">
        <f t="shared" si="3"/>
        <v>0</v>
      </c>
      <c r="I19" s="25">
        <f t="shared" si="4"/>
        <v>0</v>
      </c>
      <c r="J19" s="19">
        <f t="shared" si="5"/>
        <v>0</v>
      </c>
      <c r="K19" s="20"/>
      <c r="L19" s="20"/>
      <c r="M19" s="20"/>
      <c r="N19" s="21"/>
      <c r="O19" s="20"/>
      <c r="P19" s="20"/>
      <c r="Q19" s="20"/>
      <c r="R19" s="21"/>
    </row>
    <row r="20" spans="1:21" ht="16.5" x14ac:dyDescent="0.3">
      <c r="A20" s="17">
        <v>0</v>
      </c>
      <c r="B20" s="17">
        <v>0</v>
      </c>
      <c r="C20" s="17">
        <v>0</v>
      </c>
      <c r="D20" s="17">
        <v>0</v>
      </c>
      <c r="E20" s="27">
        <f>B20/12</f>
        <v>0</v>
      </c>
      <c r="F20" s="27">
        <f>D20/12</f>
        <v>0</v>
      </c>
      <c r="G20" s="27">
        <f>A20+E20</f>
        <v>0</v>
      </c>
      <c r="H20" s="27">
        <f>C20+F20</f>
        <v>0</v>
      </c>
      <c r="I20" s="25">
        <f>G20*H20</f>
        <v>0</v>
      </c>
      <c r="J20" s="19">
        <f>J19+I20</f>
        <v>0</v>
      </c>
      <c r="K20" s="20"/>
      <c r="L20" s="20"/>
      <c r="M20" s="20"/>
      <c r="N20" s="21"/>
      <c r="O20" s="20"/>
      <c r="P20" s="28"/>
      <c r="Q20" s="28"/>
      <c r="R20" s="21"/>
    </row>
    <row r="21" spans="1:21" ht="16.5" x14ac:dyDescent="0.3">
      <c r="A21" s="17">
        <v>0</v>
      </c>
      <c r="B21" s="17">
        <v>0</v>
      </c>
      <c r="C21" s="17">
        <v>0</v>
      </c>
      <c r="D21" s="17">
        <v>0</v>
      </c>
      <c r="E21" s="27">
        <f t="shared" si="0"/>
        <v>0</v>
      </c>
      <c r="F21" s="27">
        <f t="shared" si="1"/>
        <v>0</v>
      </c>
      <c r="G21" s="27">
        <f t="shared" si="2"/>
        <v>0</v>
      </c>
      <c r="H21" s="27">
        <f t="shared" si="3"/>
        <v>0</v>
      </c>
      <c r="I21" s="25">
        <f t="shared" si="4"/>
        <v>0</v>
      </c>
      <c r="J21" s="19">
        <f t="shared" si="5"/>
        <v>0</v>
      </c>
      <c r="K21" s="20"/>
      <c r="L21" s="20"/>
      <c r="M21" s="20"/>
      <c r="N21" s="29"/>
      <c r="O21" s="20"/>
      <c r="P21" s="20"/>
      <c r="Q21" s="20"/>
      <c r="R21" s="21"/>
      <c r="S21" s="7"/>
      <c r="U21" s="2"/>
    </row>
    <row r="22" spans="1:21" ht="16.5" x14ac:dyDescent="0.3">
      <c r="A22" s="17">
        <v>0</v>
      </c>
      <c r="B22" s="17">
        <v>0</v>
      </c>
      <c r="C22" s="17">
        <v>0</v>
      </c>
      <c r="D22" s="17">
        <v>0</v>
      </c>
      <c r="E22" s="27">
        <f t="shared" si="0"/>
        <v>0</v>
      </c>
      <c r="F22" s="27">
        <f t="shared" si="1"/>
        <v>0</v>
      </c>
      <c r="G22" s="27">
        <f t="shared" si="2"/>
        <v>0</v>
      </c>
      <c r="H22" s="27">
        <f t="shared" si="3"/>
        <v>0</v>
      </c>
      <c r="I22" s="25">
        <f t="shared" si="4"/>
        <v>0</v>
      </c>
      <c r="J22" s="19">
        <f t="shared" si="5"/>
        <v>0</v>
      </c>
      <c r="K22" s="20"/>
      <c r="L22" s="20"/>
      <c r="M22" s="20"/>
      <c r="N22" s="21"/>
      <c r="O22" s="20"/>
      <c r="P22" s="20"/>
      <c r="Q22" s="20"/>
      <c r="R22" s="21"/>
    </row>
    <row r="23" spans="1:21" ht="16.5" x14ac:dyDescent="0.3">
      <c r="A23" s="17">
        <v>0</v>
      </c>
      <c r="B23" s="17">
        <v>0</v>
      </c>
      <c r="C23" s="17">
        <v>0</v>
      </c>
      <c r="D23" s="17">
        <v>0</v>
      </c>
      <c r="E23" s="27">
        <f t="shared" si="0"/>
        <v>0</v>
      </c>
      <c r="F23" s="27">
        <f t="shared" si="0"/>
        <v>0</v>
      </c>
      <c r="G23" s="27">
        <f t="shared" si="0"/>
        <v>0</v>
      </c>
      <c r="H23" s="27">
        <f t="shared" si="0"/>
        <v>0</v>
      </c>
      <c r="I23" s="27">
        <f t="shared" si="0"/>
        <v>0</v>
      </c>
      <c r="J23" s="19">
        <f t="shared" si="5"/>
        <v>0</v>
      </c>
      <c r="K23" s="20"/>
      <c r="L23" s="20"/>
      <c r="M23" s="20"/>
      <c r="N23" s="21"/>
      <c r="O23" s="20"/>
      <c r="P23" s="20"/>
      <c r="Q23" s="20"/>
      <c r="R23" s="21"/>
    </row>
    <row r="24" spans="1:21" ht="16.5" x14ac:dyDescent="0.3">
      <c r="A24" s="17">
        <v>0</v>
      </c>
      <c r="B24" s="17">
        <v>0</v>
      </c>
      <c r="C24" s="17">
        <v>0</v>
      </c>
      <c r="D24" s="17">
        <v>0</v>
      </c>
      <c r="E24" s="27">
        <f t="shared" ref="E24:I30" si="7">B24/12</f>
        <v>0</v>
      </c>
      <c r="F24" s="27">
        <f t="shared" si="7"/>
        <v>0</v>
      </c>
      <c r="G24" s="27">
        <f t="shared" si="7"/>
        <v>0</v>
      </c>
      <c r="H24" s="27">
        <f t="shared" si="7"/>
        <v>0</v>
      </c>
      <c r="I24" s="27">
        <f t="shared" si="7"/>
        <v>0</v>
      </c>
      <c r="J24" s="19">
        <f t="shared" si="5"/>
        <v>0</v>
      </c>
      <c r="K24" s="20"/>
      <c r="L24" s="20"/>
      <c r="M24" s="30"/>
      <c r="N24" s="29"/>
      <c r="O24" s="26"/>
      <c r="P24" s="20"/>
      <c r="Q24" s="20"/>
      <c r="R24" s="26"/>
    </row>
    <row r="25" spans="1:21" ht="16.5" x14ac:dyDescent="0.3">
      <c r="A25" s="17">
        <v>0</v>
      </c>
      <c r="B25" s="17">
        <v>0</v>
      </c>
      <c r="C25" s="17">
        <v>0</v>
      </c>
      <c r="D25" s="17">
        <v>0</v>
      </c>
      <c r="E25" s="27">
        <f t="shared" si="7"/>
        <v>0</v>
      </c>
      <c r="F25" s="27">
        <f t="shared" si="7"/>
        <v>0</v>
      </c>
      <c r="G25" s="27">
        <f t="shared" si="7"/>
        <v>0</v>
      </c>
      <c r="H25" s="27">
        <f t="shared" si="7"/>
        <v>0</v>
      </c>
      <c r="I25" s="27">
        <f t="shared" si="7"/>
        <v>0</v>
      </c>
      <c r="J25" s="19">
        <f t="shared" si="5"/>
        <v>0</v>
      </c>
      <c r="K25" s="20"/>
      <c r="L25" s="20"/>
      <c r="M25" s="30"/>
      <c r="N25" s="20"/>
      <c r="O25" s="20"/>
      <c r="P25" s="20"/>
      <c r="Q25" s="20"/>
      <c r="R25" s="20"/>
    </row>
    <row r="26" spans="1:21" ht="16.5" x14ac:dyDescent="0.3">
      <c r="A26" s="17">
        <v>0</v>
      </c>
      <c r="B26" s="17">
        <v>0</v>
      </c>
      <c r="C26" s="17">
        <v>0</v>
      </c>
      <c r="D26" s="17">
        <v>0</v>
      </c>
      <c r="E26" s="27">
        <f t="shared" si="7"/>
        <v>0</v>
      </c>
      <c r="F26" s="27">
        <f t="shared" si="7"/>
        <v>0</v>
      </c>
      <c r="G26" s="27">
        <f t="shared" si="7"/>
        <v>0</v>
      </c>
      <c r="H26" s="27">
        <f t="shared" si="7"/>
        <v>0</v>
      </c>
      <c r="I26" s="27">
        <f t="shared" si="7"/>
        <v>0</v>
      </c>
      <c r="J26" s="19">
        <f t="shared" si="5"/>
        <v>0</v>
      </c>
      <c r="K26" s="20"/>
      <c r="L26" s="20"/>
      <c r="M26" s="30"/>
      <c r="N26" s="20"/>
      <c r="O26" s="20"/>
      <c r="P26" s="20"/>
      <c r="Q26" s="20"/>
      <c r="R26" s="20"/>
    </row>
    <row r="27" spans="1:21" ht="16.5" x14ac:dyDescent="0.3">
      <c r="A27" s="17">
        <v>0</v>
      </c>
      <c r="B27" s="17">
        <v>0</v>
      </c>
      <c r="C27" s="17">
        <v>0</v>
      </c>
      <c r="D27" s="17">
        <v>0</v>
      </c>
      <c r="E27" s="27">
        <f t="shared" si="7"/>
        <v>0</v>
      </c>
      <c r="F27" s="27">
        <f t="shared" si="7"/>
        <v>0</v>
      </c>
      <c r="G27" s="27">
        <f t="shared" si="7"/>
        <v>0</v>
      </c>
      <c r="H27" s="27">
        <f t="shared" si="7"/>
        <v>0</v>
      </c>
      <c r="I27" s="27">
        <f t="shared" si="7"/>
        <v>0</v>
      </c>
      <c r="J27" s="19">
        <f t="shared" si="5"/>
        <v>0</v>
      </c>
      <c r="K27" s="20"/>
      <c r="L27" s="20"/>
      <c r="M27" s="20"/>
      <c r="N27" s="20"/>
      <c r="O27" s="20"/>
      <c r="P27" s="20"/>
      <c r="Q27" s="20"/>
      <c r="R27" s="20"/>
    </row>
    <row r="28" spans="1:21" ht="16.5" x14ac:dyDescent="0.3">
      <c r="A28" s="17">
        <v>0</v>
      </c>
      <c r="B28" s="17">
        <v>0</v>
      </c>
      <c r="C28" s="17">
        <v>0</v>
      </c>
      <c r="D28" s="17">
        <v>0</v>
      </c>
      <c r="E28" s="27">
        <f t="shared" si="7"/>
        <v>0</v>
      </c>
      <c r="F28" s="27">
        <f t="shared" si="7"/>
        <v>0</v>
      </c>
      <c r="G28" s="27">
        <f t="shared" si="7"/>
        <v>0</v>
      </c>
      <c r="H28" s="27">
        <f t="shared" si="7"/>
        <v>0</v>
      </c>
      <c r="I28" s="27">
        <f t="shared" si="7"/>
        <v>0</v>
      </c>
      <c r="J28" s="19">
        <f t="shared" si="5"/>
        <v>0</v>
      </c>
      <c r="K28" s="20"/>
      <c r="L28" s="20"/>
      <c r="M28" s="20"/>
      <c r="N28" s="20"/>
      <c r="O28" s="20"/>
      <c r="P28" s="20"/>
      <c r="Q28" s="20"/>
      <c r="R28" s="20"/>
    </row>
    <row r="29" spans="1:21" ht="16.5" x14ac:dyDescent="0.3">
      <c r="A29" s="17">
        <v>0</v>
      </c>
      <c r="B29" s="17">
        <v>0</v>
      </c>
      <c r="C29" s="17">
        <v>0</v>
      </c>
      <c r="D29" s="17">
        <v>0</v>
      </c>
      <c r="E29" s="27">
        <f t="shared" si="7"/>
        <v>0</v>
      </c>
      <c r="F29" s="27">
        <f t="shared" si="1"/>
        <v>0</v>
      </c>
      <c r="G29" s="27">
        <f t="shared" si="2"/>
        <v>0</v>
      </c>
      <c r="H29" s="27">
        <f t="shared" si="3"/>
        <v>0</v>
      </c>
      <c r="I29" s="25">
        <f t="shared" ref="I29:I30" si="8">G29*H29</f>
        <v>0</v>
      </c>
      <c r="J29" s="19">
        <f t="shared" si="5"/>
        <v>0</v>
      </c>
      <c r="K29" s="20"/>
      <c r="L29" s="20"/>
      <c r="M29" s="20"/>
      <c r="N29" s="20"/>
      <c r="O29" s="20"/>
      <c r="P29" s="31"/>
      <c r="Q29" s="31"/>
      <c r="R29" s="20"/>
    </row>
    <row r="30" spans="1:21" ht="16.5" x14ac:dyDescent="0.3">
      <c r="A30" s="17">
        <v>0</v>
      </c>
      <c r="B30" s="17">
        <v>0</v>
      </c>
      <c r="C30" s="17">
        <v>0</v>
      </c>
      <c r="D30" s="17">
        <v>0</v>
      </c>
      <c r="E30" s="27">
        <f t="shared" si="7"/>
        <v>0</v>
      </c>
      <c r="F30" s="27">
        <f t="shared" si="1"/>
        <v>0</v>
      </c>
      <c r="G30" s="27">
        <f t="shared" si="2"/>
        <v>0</v>
      </c>
      <c r="H30" s="27">
        <f t="shared" si="3"/>
        <v>0</v>
      </c>
      <c r="I30" s="25">
        <f t="shared" si="8"/>
        <v>0</v>
      </c>
      <c r="J30" s="19">
        <f t="shared" si="5"/>
        <v>0</v>
      </c>
      <c r="K30" s="20"/>
      <c r="L30" s="20"/>
      <c r="M30" s="20"/>
      <c r="N30" s="20"/>
      <c r="O30" s="20"/>
      <c r="P30" s="32"/>
      <c r="Q30" s="32"/>
      <c r="R30" s="20"/>
    </row>
    <row r="33" spans="13:17" x14ac:dyDescent="0.25">
      <c r="M33" s="6"/>
      <c r="P33" s="33"/>
      <c r="Q33" s="33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4"/>
  <sheetViews>
    <sheetView tabSelected="1" topLeftCell="A25" workbookViewId="0">
      <selection activeCell="F19" sqref="F19"/>
    </sheetView>
  </sheetViews>
  <sheetFormatPr defaultRowHeight="15" x14ac:dyDescent="0.25"/>
  <cols>
    <col min="1" max="1" width="21.7109375" style="4" bestFit="1" customWidth="1"/>
    <col min="2" max="2" width="13.42578125" style="4" bestFit="1" customWidth="1"/>
    <col min="3" max="3" width="17.140625" style="4" customWidth="1"/>
    <col min="4" max="4" width="12.5703125" style="4" bestFit="1" customWidth="1"/>
    <col min="5" max="5" width="14.28515625" style="10" bestFit="1" customWidth="1"/>
    <col min="6" max="7" width="12.5703125" style="10" customWidth="1"/>
    <col min="8" max="8" width="14.28515625" style="4" bestFit="1" customWidth="1"/>
    <col min="9" max="9" width="17.140625" style="4" customWidth="1"/>
    <col min="10" max="10" width="12.5703125" style="4" bestFit="1" customWidth="1"/>
    <col min="11" max="11" width="14.28515625" style="4" bestFit="1" customWidth="1"/>
    <col min="12" max="14" width="14.28515625" bestFit="1" customWidth="1"/>
    <col min="15" max="15" width="10" bestFit="1" customWidth="1"/>
    <col min="17" max="17" width="12.28515625" bestFit="1" customWidth="1"/>
  </cols>
  <sheetData>
    <row r="1" spans="1:20" x14ac:dyDescent="0.25">
      <c r="A1" s="80"/>
      <c r="B1" s="66"/>
      <c r="C1" s="66"/>
      <c r="D1" s="67"/>
      <c r="E1" s="62"/>
      <c r="F1" s="62"/>
      <c r="G1" s="62"/>
      <c r="I1" s="66"/>
      <c r="J1" s="67"/>
      <c r="L1" s="50"/>
      <c r="M1" s="51"/>
      <c r="N1" s="52"/>
    </row>
    <row r="2" spans="1:20" x14ac:dyDescent="0.25">
      <c r="A2" s="81"/>
      <c r="D2" s="68"/>
      <c r="E2" s="62"/>
      <c r="F2" s="62"/>
      <c r="G2" s="62"/>
      <c r="J2" s="68"/>
      <c r="L2" s="53"/>
      <c r="M2" s="54"/>
      <c r="N2" s="52"/>
    </row>
    <row r="3" spans="1:20" x14ac:dyDescent="0.25">
      <c r="A3" s="81" t="s">
        <v>13</v>
      </c>
      <c r="B3" s="82"/>
      <c r="C3" s="70">
        <v>46000</v>
      </c>
      <c r="D3" s="71" t="s">
        <v>75</v>
      </c>
      <c r="E3" s="55">
        <v>43600</v>
      </c>
      <c r="F3" s="55" t="s">
        <v>75</v>
      </c>
      <c r="G3" s="11"/>
      <c r="H3" s="69" t="s">
        <v>83</v>
      </c>
      <c r="I3" s="70">
        <v>46800</v>
      </c>
      <c r="J3" s="71" t="s">
        <v>75</v>
      </c>
      <c r="K3" s="69" t="s">
        <v>83</v>
      </c>
      <c r="L3" s="55">
        <v>44500</v>
      </c>
      <c r="M3" s="55" t="s">
        <v>75</v>
      </c>
      <c r="N3" s="56" t="s">
        <v>83</v>
      </c>
    </row>
    <row r="4" spans="1:20" ht="30" x14ac:dyDescent="0.25">
      <c r="A4" s="83" t="s">
        <v>14</v>
      </c>
      <c r="B4" s="82"/>
      <c r="C4" s="70">
        <v>3300</v>
      </c>
      <c r="D4" s="71"/>
      <c r="E4" s="55">
        <v>3300</v>
      </c>
      <c r="F4" s="55"/>
      <c r="G4" s="11"/>
      <c r="I4" s="70">
        <v>3300</v>
      </c>
      <c r="J4" s="71"/>
      <c r="L4" s="55">
        <v>3300</v>
      </c>
      <c r="M4" s="55"/>
      <c r="N4" s="52"/>
    </row>
    <row r="5" spans="1:20" x14ac:dyDescent="0.25">
      <c r="A5" s="81" t="s">
        <v>15</v>
      </c>
      <c r="B5" s="82"/>
      <c r="C5" s="70">
        <f>C3-C4</f>
        <v>42700</v>
      </c>
      <c r="D5" s="71"/>
      <c r="E5" s="55">
        <f>E3-E4</f>
        <v>40300</v>
      </c>
      <c r="F5" s="55"/>
      <c r="G5" s="11"/>
      <c r="I5" s="70">
        <f>I3-I4</f>
        <v>43500</v>
      </c>
      <c r="J5" s="71"/>
      <c r="L5" s="55">
        <f>L3-L4</f>
        <v>41200</v>
      </c>
      <c r="M5" s="55"/>
      <c r="N5" s="52"/>
    </row>
    <row r="6" spans="1:20" x14ac:dyDescent="0.25">
      <c r="A6" s="81" t="s">
        <v>16</v>
      </c>
      <c r="B6" s="82"/>
      <c r="C6" s="70">
        <f>C4</f>
        <v>3300</v>
      </c>
      <c r="D6" s="71"/>
      <c r="E6" s="55">
        <f>E4</f>
        <v>3300</v>
      </c>
      <c r="F6" s="55"/>
      <c r="G6" s="11"/>
      <c r="I6" s="70">
        <f>I4</f>
        <v>3300</v>
      </c>
      <c r="J6" s="71"/>
      <c r="L6" s="55">
        <f>L4</f>
        <v>3300</v>
      </c>
      <c r="M6" s="55"/>
      <c r="N6" s="52"/>
    </row>
    <row r="7" spans="1:20" x14ac:dyDescent="0.25">
      <c r="A7" s="81" t="s">
        <v>17</v>
      </c>
      <c r="B7" s="84"/>
      <c r="C7" s="69">
        <f>D7-D8</f>
        <v>56</v>
      </c>
      <c r="D7" s="69">
        <v>2024</v>
      </c>
      <c r="E7" s="57">
        <f>F7-F8</f>
        <v>7</v>
      </c>
      <c r="F7" s="57">
        <v>2024</v>
      </c>
      <c r="G7" s="12"/>
      <c r="I7" s="69">
        <f>J7-J8</f>
        <v>56</v>
      </c>
      <c r="J7" s="69">
        <v>2024</v>
      </c>
      <c r="L7" s="57">
        <f>M7-M8</f>
        <v>7</v>
      </c>
      <c r="M7" s="57">
        <v>2024</v>
      </c>
      <c r="N7" s="52">
        <f>L7-100</f>
        <v>-93</v>
      </c>
    </row>
    <row r="8" spans="1:20" x14ac:dyDescent="0.25">
      <c r="A8" s="81" t="s">
        <v>18</v>
      </c>
      <c r="B8" s="84"/>
      <c r="C8" s="69">
        <f>C9-C7</f>
        <v>4</v>
      </c>
      <c r="D8" s="69">
        <v>1968</v>
      </c>
      <c r="E8" s="57">
        <f>E9-E7</f>
        <v>53</v>
      </c>
      <c r="F8" s="57">
        <v>2017</v>
      </c>
      <c r="G8" s="12"/>
      <c r="I8" s="69">
        <f>I9-I7</f>
        <v>4</v>
      </c>
      <c r="J8" s="69">
        <v>1968</v>
      </c>
      <c r="L8" s="57">
        <f>L9-L7</f>
        <v>53</v>
      </c>
      <c r="M8" s="57">
        <v>2017</v>
      </c>
      <c r="N8" s="52"/>
      <c r="S8" t="s">
        <v>94</v>
      </c>
    </row>
    <row r="9" spans="1:20" x14ac:dyDescent="0.25">
      <c r="A9" s="81" t="s">
        <v>19</v>
      </c>
      <c r="B9" s="84"/>
      <c r="C9" s="69">
        <v>60</v>
      </c>
      <c r="D9" s="69"/>
      <c r="E9" s="57">
        <v>60</v>
      </c>
      <c r="F9" s="57"/>
      <c r="G9" s="12"/>
      <c r="I9" s="69">
        <v>60</v>
      </c>
      <c r="J9" s="69"/>
      <c r="L9" s="57">
        <v>60</v>
      </c>
      <c r="M9" s="57"/>
      <c r="N9" s="52"/>
      <c r="P9">
        <v>123.81</v>
      </c>
      <c r="S9">
        <v>21</v>
      </c>
      <c r="T9" t="s">
        <v>95</v>
      </c>
    </row>
    <row r="10" spans="1:20" ht="30" x14ac:dyDescent="0.25">
      <c r="A10" s="83" t="s">
        <v>20</v>
      </c>
      <c r="B10" s="84"/>
      <c r="C10" s="69">
        <f>90*C7/C9</f>
        <v>84</v>
      </c>
      <c r="D10" s="69"/>
      <c r="E10" s="57">
        <f>90*E7/E9</f>
        <v>10.5</v>
      </c>
      <c r="F10" s="57"/>
      <c r="G10" s="12"/>
      <c r="I10" s="69">
        <f>90*I7/I9</f>
        <v>84</v>
      </c>
      <c r="J10" s="69"/>
      <c r="L10" s="57">
        <f>90*L7/L9</f>
        <v>10.5</v>
      </c>
      <c r="M10" s="57"/>
      <c r="N10" s="52"/>
      <c r="P10">
        <f>P9*10.764</f>
        <v>1332.69084</v>
      </c>
      <c r="S10">
        <v>34</v>
      </c>
      <c r="T10" t="s">
        <v>96</v>
      </c>
    </row>
    <row r="11" spans="1:20" x14ac:dyDescent="0.25">
      <c r="A11" s="81"/>
      <c r="B11" s="85"/>
      <c r="C11" s="72">
        <f>C10%</f>
        <v>0.84</v>
      </c>
      <c r="D11" s="72"/>
      <c r="E11" s="58">
        <f>E10%</f>
        <v>0.105</v>
      </c>
      <c r="F11" s="58"/>
      <c r="G11" s="13"/>
      <c r="I11" s="72">
        <f>I10%</f>
        <v>0.84</v>
      </c>
      <c r="J11" s="72"/>
      <c r="L11" s="58">
        <f>L10%</f>
        <v>0.105</v>
      </c>
      <c r="M11" s="58"/>
      <c r="N11" s="52"/>
      <c r="P11">
        <v>1333</v>
      </c>
    </row>
    <row r="12" spans="1:20" x14ac:dyDescent="0.25">
      <c r="A12" s="81" t="s">
        <v>21</v>
      </c>
      <c r="B12" s="82"/>
      <c r="C12" s="70">
        <f>C6*C11</f>
        <v>2772</v>
      </c>
      <c r="D12" s="71"/>
      <c r="E12" s="55">
        <f>E6*E11</f>
        <v>346.5</v>
      </c>
      <c r="F12" s="55"/>
      <c r="G12" s="11"/>
      <c r="I12" s="70">
        <f>I6*I11</f>
        <v>2772</v>
      </c>
      <c r="J12" s="71"/>
      <c r="L12" s="55">
        <f>L6*L11</f>
        <v>346.5</v>
      </c>
      <c r="M12" s="55"/>
      <c r="N12" s="52"/>
      <c r="S12">
        <v>19</v>
      </c>
      <c r="T12" t="s">
        <v>97</v>
      </c>
    </row>
    <row r="13" spans="1:20" x14ac:dyDescent="0.25">
      <c r="A13" s="81" t="s">
        <v>22</v>
      </c>
      <c r="B13" s="82"/>
      <c r="C13" s="70">
        <f>C6-C12</f>
        <v>528</v>
      </c>
      <c r="D13" s="71"/>
      <c r="E13" s="55">
        <v>2954</v>
      </c>
      <c r="F13" s="55"/>
      <c r="G13" s="11"/>
      <c r="I13" s="70">
        <f>I6-I12</f>
        <v>528</v>
      </c>
      <c r="J13" s="71"/>
      <c r="L13" s="55">
        <v>2954</v>
      </c>
      <c r="M13" s="55"/>
      <c r="N13" s="52"/>
      <c r="P13" s="65">
        <f>P11*1.2</f>
        <v>1599.6</v>
      </c>
    </row>
    <row r="14" spans="1:20" x14ac:dyDescent="0.25">
      <c r="A14" s="81" t="s">
        <v>15</v>
      </c>
      <c r="B14" s="82"/>
      <c r="C14" s="70">
        <f>C5</f>
        <v>42700</v>
      </c>
      <c r="D14" s="71"/>
      <c r="E14" s="55">
        <f>E5</f>
        <v>40300</v>
      </c>
      <c r="F14" s="55"/>
      <c r="G14" s="11"/>
      <c r="I14" s="70">
        <f>I5</f>
        <v>43500</v>
      </c>
      <c r="J14" s="71"/>
      <c r="L14" s="55">
        <f>L5</f>
        <v>41200</v>
      </c>
      <c r="M14" s="55"/>
      <c r="N14" s="52"/>
      <c r="P14">
        <v>1600</v>
      </c>
    </row>
    <row r="15" spans="1:20" x14ac:dyDescent="0.25">
      <c r="B15" s="82"/>
      <c r="C15" s="70"/>
      <c r="D15" s="71"/>
      <c r="E15" s="55"/>
      <c r="F15" s="55"/>
      <c r="G15" s="11"/>
      <c r="I15" s="70"/>
      <c r="J15" s="71"/>
      <c r="L15" s="55"/>
      <c r="M15" s="55"/>
      <c r="N15" s="52"/>
    </row>
    <row r="16" spans="1:20" x14ac:dyDescent="0.25">
      <c r="A16" s="86" t="s">
        <v>23</v>
      </c>
      <c r="B16" s="87"/>
      <c r="C16" s="73">
        <f>C13+C14</f>
        <v>43228</v>
      </c>
      <c r="D16" s="69"/>
      <c r="E16" s="55">
        <f>E13+E14</f>
        <v>43254</v>
      </c>
      <c r="F16" s="57"/>
      <c r="G16" s="12"/>
      <c r="I16" s="73">
        <f>I13+I14</f>
        <v>44028</v>
      </c>
      <c r="J16" s="73">
        <v>2000</v>
      </c>
      <c r="L16" s="55">
        <f>L13+L14</f>
        <v>44154</v>
      </c>
      <c r="M16" s="55">
        <v>2000</v>
      </c>
      <c r="N16" s="52"/>
    </row>
    <row r="17" spans="1:17" x14ac:dyDescent="0.25">
      <c r="B17" s="69"/>
      <c r="C17" s="69" t="s">
        <v>92</v>
      </c>
      <c r="D17" s="77"/>
      <c r="E17" s="57" t="s">
        <v>92</v>
      </c>
      <c r="F17" s="61"/>
      <c r="G17" s="63"/>
      <c r="I17" s="69" t="s">
        <v>91</v>
      </c>
      <c r="J17" s="69"/>
      <c r="L17" s="57" t="s">
        <v>91</v>
      </c>
      <c r="M17" s="57"/>
      <c r="N17" s="52"/>
    </row>
    <row r="18" spans="1:17" x14ac:dyDescent="0.25">
      <c r="A18" s="88" t="str">
        <f>H3</f>
        <v>ACA</v>
      </c>
      <c r="B18" s="89"/>
      <c r="C18" s="74">
        <v>963</v>
      </c>
      <c r="E18" s="57">
        <v>963</v>
      </c>
      <c r="F18" s="53">
        <f>E18*1.2</f>
        <v>1155.5999999999999</v>
      </c>
      <c r="I18" s="74">
        <v>1333</v>
      </c>
      <c r="J18" s="74">
        <v>1333</v>
      </c>
      <c r="L18" s="57">
        <v>1333</v>
      </c>
      <c r="M18" s="57">
        <v>1333</v>
      </c>
      <c r="N18" s="52"/>
      <c r="Q18" s="44"/>
    </row>
    <row r="19" spans="1:17" x14ac:dyDescent="0.25">
      <c r="A19" s="81" t="s">
        <v>73</v>
      </c>
      <c r="B19" s="69"/>
      <c r="C19" s="75">
        <f>C18*C16</f>
        <v>41628564</v>
      </c>
      <c r="D19" s="76"/>
      <c r="E19" s="59">
        <f>E18*E16</f>
        <v>41653602</v>
      </c>
      <c r="F19" s="60"/>
      <c r="G19" s="14"/>
      <c r="I19" s="75">
        <f>I18*I16</f>
        <v>58689324</v>
      </c>
      <c r="J19" s="75">
        <f>J18*J16</f>
        <v>2666000</v>
      </c>
      <c r="K19" s="76">
        <f>I19+J19</f>
        <v>61355324</v>
      </c>
      <c r="L19" s="59">
        <f>L18*L16</f>
        <v>58857282</v>
      </c>
      <c r="M19" s="59">
        <f>M18*M16</f>
        <v>2666000</v>
      </c>
      <c r="N19" s="64">
        <f>L19+M19</f>
        <v>61523282</v>
      </c>
    </row>
    <row r="20" spans="1:17" x14ac:dyDescent="0.25">
      <c r="A20" s="81" t="s">
        <v>24</v>
      </c>
      <c r="C20" s="76">
        <f>C19*90%</f>
        <v>37465707.600000001</v>
      </c>
      <c r="D20" s="76"/>
      <c r="E20" s="94">
        <f>E19*90%</f>
        <v>37488241.800000004</v>
      </c>
      <c r="F20" s="60"/>
      <c r="G20" s="14"/>
      <c r="I20" s="76">
        <f>I19*90%</f>
        <v>52820391.600000001</v>
      </c>
      <c r="J20" s="76">
        <f>J19*90%</f>
        <v>2399400</v>
      </c>
      <c r="K20" s="76">
        <f t="shared" ref="K20:K21" si="0">I20+J20</f>
        <v>55219791.600000001</v>
      </c>
      <c r="L20" s="60">
        <f>L19*90%</f>
        <v>52971553.800000004</v>
      </c>
      <c r="M20" s="60"/>
      <c r="N20" s="64">
        <f>N19*90%</f>
        <v>55370953.800000004</v>
      </c>
    </row>
    <row r="21" spans="1:17" x14ac:dyDescent="0.25">
      <c r="A21" s="81" t="s">
        <v>25</v>
      </c>
      <c r="C21" s="76">
        <f>C19*80%</f>
        <v>33302851.200000003</v>
      </c>
      <c r="D21" s="76"/>
      <c r="E21" s="94">
        <f>E19*80%</f>
        <v>33322881.600000001</v>
      </c>
      <c r="F21" s="60"/>
      <c r="G21" s="14"/>
      <c r="I21" s="76">
        <f>I19*80%</f>
        <v>46951459.200000003</v>
      </c>
      <c r="J21" s="76">
        <f>J19*80%</f>
        <v>2132800</v>
      </c>
      <c r="K21" s="76">
        <f t="shared" si="0"/>
        <v>49084259.200000003</v>
      </c>
      <c r="L21" s="60">
        <f>L19*80%</f>
        <v>47085825.600000001</v>
      </c>
      <c r="M21" s="60"/>
      <c r="N21" s="64">
        <f>N19*80%</f>
        <v>49218625.600000001</v>
      </c>
    </row>
    <row r="22" spans="1:17" x14ac:dyDescent="0.25">
      <c r="A22" s="81"/>
      <c r="E22" s="53"/>
      <c r="F22" s="52"/>
      <c r="G22"/>
      <c r="L22" s="53"/>
      <c r="M22" s="53"/>
      <c r="N22" s="52"/>
    </row>
    <row r="23" spans="1:17" x14ac:dyDescent="0.25">
      <c r="A23" s="90" t="s">
        <v>26</v>
      </c>
      <c r="B23" s="91"/>
      <c r="C23" s="77">
        <f>C4*C18</f>
        <v>3177900</v>
      </c>
      <c r="E23" s="61">
        <f>E4*1156</f>
        <v>3814800</v>
      </c>
      <c r="F23" s="52"/>
      <c r="G23"/>
      <c r="I23" s="77">
        <f>I4*I18</f>
        <v>4398900</v>
      </c>
      <c r="J23" s="77">
        <f>J4*J18</f>
        <v>0</v>
      </c>
      <c r="L23" s="61">
        <f>L4*1600</f>
        <v>5280000</v>
      </c>
      <c r="M23" s="61">
        <f>M4*M18</f>
        <v>0</v>
      </c>
      <c r="N23" s="52"/>
      <c r="O23" s="44">
        <f>N19/1600</f>
        <v>38452.051249999997</v>
      </c>
    </row>
    <row r="24" spans="1:17" x14ac:dyDescent="0.25">
      <c r="A24" s="81" t="s">
        <v>27</v>
      </c>
      <c r="E24" s="53"/>
      <c r="F24" s="52"/>
      <c r="G24"/>
      <c r="L24" s="53"/>
      <c r="M24" s="53"/>
      <c r="N24" s="52"/>
    </row>
    <row r="25" spans="1:17" x14ac:dyDescent="0.25">
      <c r="A25" s="81" t="s">
        <v>28</v>
      </c>
      <c r="C25" s="76">
        <f>C19*0.025/12</f>
        <v>86726.175000000003</v>
      </c>
      <c r="E25" s="60">
        <f>E19*0.025/12</f>
        <v>86778.337500000009</v>
      </c>
      <c r="F25" s="52"/>
      <c r="G25"/>
      <c r="I25" s="76">
        <f>I19*0.025/12</f>
        <v>122269.425</v>
      </c>
      <c r="J25" s="76">
        <f>J19*0.025/12</f>
        <v>5554.166666666667</v>
      </c>
      <c r="L25" s="60">
        <f>L19*0.025/12</f>
        <v>122619.33750000001</v>
      </c>
      <c r="M25" s="60">
        <f>M19*0.025/12</f>
        <v>5554.166666666667</v>
      </c>
      <c r="N25" s="52"/>
    </row>
    <row r="26" spans="1:17" x14ac:dyDescent="0.25">
      <c r="C26" s="76"/>
      <c r="E26" s="60"/>
      <c r="F26" s="52"/>
      <c r="G26"/>
      <c r="I26" s="76"/>
      <c r="L26" s="60"/>
      <c r="M26" s="52"/>
      <c r="N26" s="52"/>
    </row>
    <row r="27" spans="1:17" x14ac:dyDescent="0.25">
      <c r="C27" s="76"/>
      <c r="E27"/>
      <c r="F27"/>
      <c r="G27"/>
      <c r="I27" s="76"/>
    </row>
    <row r="28" spans="1:17" x14ac:dyDescent="0.25">
      <c r="E28"/>
      <c r="F28"/>
      <c r="G28"/>
    </row>
    <row r="29" spans="1:17" x14ac:dyDescent="0.25">
      <c r="E29"/>
      <c r="F29"/>
      <c r="G29"/>
    </row>
    <row r="30" spans="1:17" x14ac:dyDescent="0.25">
      <c r="E30"/>
      <c r="F30"/>
      <c r="G30"/>
    </row>
    <row r="31" spans="1:17" x14ac:dyDescent="0.25">
      <c r="E31"/>
      <c r="F31"/>
      <c r="G31"/>
    </row>
    <row r="32" spans="1:17" x14ac:dyDescent="0.25">
      <c r="E32"/>
      <c r="F32"/>
      <c r="G32"/>
    </row>
    <row r="33" spans="1:13" x14ac:dyDescent="0.25">
      <c r="E33"/>
      <c r="F33"/>
      <c r="G33"/>
    </row>
    <row r="34" spans="1:13" x14ac:dyDescent="0.25">
      <c r="E34"/>
      <c r="F34"/>
      <c r="G34"/>
    </row>
    <row r="35" spans="1:13" x14ac:dyDescent="0.25">
      <c r="J35" s="78">
        <v>200710</v>
      </c>
      <c r="K35" s="78"/>
      <c r="M35" s="9">
        <v>1156</v>
      </c>
    </row>
    <row r="36" spans="1:13" x14ac:dyDescent="0.25">
      <c r="J36" s="78">
        <f>J35/100*110</f>
        <v>220781</v>
      </c>
      <c r="K36" s="79">
        <f>J36/10.764</f>
        <v>20511.055369751022</v>
      </c>
      <c r="M36" s="9">
        <v>19721</v>
      </c>
    </row>
    <row r="37" spans="1:13" x14ac:dyDescent="0.25">
      <c r="J37" s="78"/>
      <c r="K37" s="79"/>
      <c r="M37" s="9">
        <f>M36*M35</f>
        <v>22797476</v>
      </c>
    </row>
    <row r="38" spans="1:13" x14ac:dyDescent="0.25">
      <c r="J38" s="78">
        <v>99250</v>
      </c>
      <c r="K38" s="79"/>
      <c r="M38" s="9"/>
    </row>
    <row r="39" spans="1:13" x14ac:dyDescent="0.25">
      <c r="J39" s="78"/>
      <c r="K39" s="79"/>
      <c r="M39" s="44">
        <f>J36-J35</f>
        <v>20071</v>
      </c>
    </row>
    <row r="40" spans="1:13" x14ac:dyDescent="0.25">
      <c r="J40" s="78">
        <f>J36-J38</f>
        <v>121531</v>
      </c>
      <c r="K40" s="79"/>
    </row>
    <row r="41" spans="1:13" x14ac:dyDescent="0.25">
      <c r="J41" s="78">
        <f>J40*93%</f>
        <v>113023.83</v>
      </c>
      <c r="K41" s="79"/>
    </row>
    <row r="42" spans="1:13" x14ac:dyDescent="0.25">
      <c r="J42" s="78"/>
      <c r="K42" s="79"/>
    </row>
    <row r="43" spans="1:13" x14ac:dyDescent="0.25">
      <c r="J43" s="79">
        <f>J41+J38</f>
        <v>212273.83000000002</v>
      </c>
      <c r="K43" s="79">
        <f>J43/10.764</f>
        <v>19720.719992567821</v>
      </c>
    </row>
    <row r="46" spans="1:13" x14ac:dyDescent="0.25">
      <c r="A46" s="92"/>
    </row>
    <row r="59" spans="1:1" ht="15.75" x14ac:dyDescent="0.25">
      <c r="A59" s="16"/>
    </row>
    <row r="60" spans="1:1" ht="15.75" x14ac:dyDescent="0.25">
      <c r="A60" s="16"/>
    </row>
    <row r="61" spans="1:1" ht="15.75" x14ac:dyDescent="0.25">
      <c r="A61" s="16"/>
    </row>
    <row r="62" spans="1:1" ht="15.75" x14ac:dyDescent="0.25">
      <c r="A62" s="16"/>
    </row>
    <row r="63" spans="1:1" ht="15.75" x14ac:dyDescent="0.25">
      <c r="A63" s="16"/>
    </row>
    <row r="64" spans="1:1" ht="15.75" x14ac:dyDescent="0.25">
      <c r="A64" s="16"/>
    </row>
    <row r="65" spans="1:1" ht="15.75" x14ac:dyDescent="0.25">
      <c r="A65" s="16"/>
    </row>
    <row r="84" spans="3:9" x14ac:dyDescent="0.25">
      <c r="C84" s="4">
        <f>C83*C82</f>
        <v>0</v>
      </c>
      <c r="I84" s="4">
        <f>I83*I82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opLeftCell="A31" workbookViewId="0">
      <selection activeCell="H24" sqref="H24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4.285156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0</v>
      </c>
      <c r="C2" s="4">
        <f t="shared" ref="C2:C16" si="1">B2*1.2</f>
        <v>0</v>
      </c>
      <c r="D2" s="4">
        <f t="shared" ref="D2:D16" si="2">C2*1.2</f>
        <v>0</v>
      </c>
      <c r="E2" s="5">
        <f t="shared" ref="E2:E16" si="3">R2</f>
        <v>0</v>
      </c>
      <c r="F2" s="4" t="e">
        <f t="shared" ref="F2:F15" si="4">ROUND((E2/B2),0)</f>
        <v>#DIV/0!</v>
      </c>
      <c r="G2" s="4" t="e">
        <f t="shared" ref="G2:G15" si="5">ROUND((E2/C2),0)</f>
        <v>#DIV/0!</v>
      </c>
      <c r="H2" s="4" t="e">
        <f t="shared" ref="H2:H15" si="6">ROUND((E2/D2),0)</f>
        <v>#DIV/0!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:P10" si="9">O2/1.2</f>
        <v>0</v>
      </c>
      <c r="Q2">
        <f t="shared" ref="Q2:Q10" si="10">P2/1.2</f>
        <v>0</v>
      </c>
      <c r="R2" s="2">
        <v>0</v>
      </c>
      <c r="S2" s="2"/>
    </row>
    <row r="3" spans="1:19" x14ac:dyDescent="0.25">
      <c r="A3" s="4">
        <v>2</v>
      </c>
      <c r="B3" s="4">
        <f t="shared" si="0"/>
        <v>0</v>
      </c>
      <c r="C3" s="4">
        <f t="shared" si="1"/>
        <v>0</v>
      </c>
      <c r="D3" s="4">
        <f t="shared" si="2"/>
        <v>0</v>
      </c>
      <c r="E3" s="5">
        <f t="shared" si="3"/>
        <v>0</v>
      </c>
      <c r="F3" s="4" t="e">
        <f t="shared" si="4"/>
        <v>#DIV/0!</v>
      </c>
      <c r="G3" s="4" t="e">
        <f t="shared" si="5"/>
        <v>#DIV/0!</v>
      </c>
      <c r="H3" s="4" t="e">
        <f t="shared" si="6"/>
        <v>#DIV/0!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f t="shared" si="10"/>
        <v>0</v>
      </c>
      <c r="R3" s="2">
        <v>0</v>
      </c>
      <c r="S3" s="2"/>
    </row>
    <row r="4" spans="1:19" x14ac:dyDescent="0.25">
      <c r="A4" s="4">
        <v>3</v>
      </c>
      <c r="B4" s="4">
        <f t="shared" si="0"/>
        <v>0</v>
      </c>
      <c r="C4" s="4">
        <f t="shared" si="1"/>
        <v>0</v>
      </c>
      <c r="D4" s="4">
        <f t="shared" si="2"/>
        <v>0</v>
      </c>
      <c r="E4" s="5">
        <f t="shared" si="3"/>
        <v>0</v>
      </c>
      <c r="F4" s="4" t="e">
        <f t="shared" si="4"/>
        <v>#DIV/0!</v>
      </c>
      <c r="G4" s="4" t="e">
        <f t="shared" si="5"/>
        <v>#DIV/0!</v>
      </c>
      <c r="H4" s="4" t="e">
        <f t="shared" si="6"/>
        <v>#DIV/0!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f t="shared" si="10"/>
        <v>0</v>
      </c>
      <c r="R4" s="2">
        <v>0</v>
      </c>
      <c r="S4" s="2"/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f t="shared" si="10"/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9" customFormat="1" x14ac:dyDescent="0.25"/>
    <row r="23" spans="1:19" s="9" customFormat="1" x14ac:dyDescent="0.25">
      <c r="F23" s="9" t="s">
        <v>85</v>
      </c>
    </row>
    <row r="24" spans="1:19" s="9" customFormat="1" x14ac:dyDescent="0.25">
      <c r="F24" s="47" t="s">
        <v>93</v>
      </c>
    </row>
    <row r="25" spans="1:19" s="9" customFormat="1" x14ac:dyDescent="0.25">
      <c r="F25" s="48"/>
    </row>
    <row r="26" spans="1:19" s="9" customFormat="1" x14ac:dyDescent="0.25">
      <c r="F26" s="48"/>
    </row>
    <row r="27" spans="1:19" s="9" customFormat="1" x14ac:dyDescent="0.25">
      <c r="F27" s="48" t="s">
        <v>90</v>
      </c>
    </row>
    <row r="28" spans="1:19" s="9" customFormat="1" x14ac:dyDescent="0.25">
      <c r="C28" s="46" t="s">
        <v>74</v>
      </c>
      <c r="D28" s="46"/>
      <c r="F28" s="31" t="s">
        <v>83</v>
      </c>
      <c r="G28" s="31">
        <v>1333</v>
      </c>
    </row>
    <row r="29" spans="1:19" s="9" customFormat="1" x14ac:dyDescent="0.25">
      <c r="C29" s="46" t="s">
        <v>1</v>
      </c>
      <c r="D29" s="46"/>
      <c r="F29" s="31" t="s">
        <v>71</v>
      </c>
      <c r="G29" s="31">
        <v>1600</v>
      </c>
      <c r="H29" s="9">
        <f>G29/G28</f>
        <v>1.2003000750187547</v>
      </c>
    </row>
    <row r="30" spans="1:19" s="9" customFormat="1" x14ac:dyDescent="0.25">
      <c r="F30" s="31" t="s">
        <v>72</v>
      </c>
      <c r="G30" s="31"/>
    </row>
    <row r="31" spans="1:19" s="9" customFormat="1" x14ac:dyDescent="0.25">
      <c r="C31" s="49" t="s">
        <v>84</v>
      </c>
      <c r="D31" s="49"/>
      <c r="F31" s="49" t="s">
        <v>73</v>
      </c>
      <c r="G31" s="49">
        <f>G29*G30</f>
        <v>0</v>
      </c>
      <c r="H31" s="9" t="e">
        <f>G31/D29</f>
        <v>#DIV/0!</v>
      </c>
    </row>
    <row r="32" spans="1:19" s="9" customFormat="1" x14ac:dyDescent="0.25">
      <c r="C32" s="49" t="s">
        <v>86</v>
      </c>
      <c r="D32" s="49">
        <v>1600</v>
      </c>
      <c r="F32" s="49" t="s">
        <v>24</v>
      </c>
      <c r="G32" s="49">
        <f>G31*90%</f>
        <v>0</v>
      </c>
    </row>
    <row r="33" spans="3:9" s="9" customFormat="1" x14ac:dyDescent="0.25">
      <c r="C33" s="49" t="s">
        <v>87</v>
      </c>
      <c r="D33" s="49">
        <v>36000</v>
      </c>
      <c r="F33" s="49" t="s">
        <v>25</v>
      </c>
      <c r="G33" s="49">
        <f>G31*80%</f>
        <v>0</v>
      </c>
    </row>
    <row r="34" spans="3:9" s="9" customFormat="1" x14ac:dyDescent="0.25">
      <c r="C34" s="49" t="s">
        <v>73</v>
      </c>
      <c r="D34" s="49">
        <f>D32*D33</f>
        <v>57600000</v>
      </c>
    </row>
    <row r="35" spans="3:9" s="9" customFormat="1" x14ac:dyDescent="0.25">
      <c r="C35" s="49"/>
      <c r="D35" s="49"/>
    </row>
    <row r="36" spans="3:9" s="9" customFormat="1" x14ac:dyDescent="0.25">
      <c r="C36" s="9" t="s">
        <v>88</v>
      </c>
      <c r="F36" s="48" t="s">
        <v>88</v>
      </c>
    </row>
    <row r="37" spans="3:9" s="9" customFormat="1" x14ac:dyDescent="0.25">
      <c r="C37" s="49" t="s">
        <v>84</v>
      </c>
      <c r="D37" s="49"/>
      <c r="F37" s="31" t="s">
        <v>83</v>
      </c>
      <c r="G37" s="31">
        <f>528+20</f>
        <v>548</v>
      </c>
      <c r="I37" s="9">
        <f>G37+G45</f>
        <v>963</v>
      </c>
    </row>
    <row r="38" spans="3:9" s="9" customFormat="1" x14ac:dyDescent="0.25">
      <c r="C38" s="49" t="s">
        <v>86</v>
      </c>
      <c r="D38" s="49">
        <v>657</v>
      </c>
      <c r="F38" s="31" t="s">
        <v>71</v>
      </c>
      <c r="G38" s="31">
        <v>657</v>
      </c>
      <c r="H38" s="9">
        <f>G38/G37</f>
        <v>1.198905109489051</v>
      </c>
    </row>
    <row r="39" spans="3:9" s="9" customFormat="1" x14ac:dyDescent="0.25">
      <c r="C39" s="49" t="s">
        <v>87</v>
      </c>
      <c r="D39" s="49">
        <v>36000</v>
      </c>
      <c r="F39" s="31" t="s">
        <v>72</v>
      </c>
      <c r="G39" s="31"/>
    </row>
    <row r="40" spans="3:9" s="9" customFormat="1" x14ac:dyDescent="0.25">
      <c r="C40" s="49" t="s">
        <v>73</v>
      </c>
      <c r="D40" s="49">
        <f>D38*D39</f>
        <v>23652000</v>
      </c>
      <c r="F40" s="49" t="s">
        <v>73</v>
      </c>
      <c r="G40" s="49">
        <f>G38*G39</f>
        <v>0</v>
      </c>
      <c r="H40" s="9">
        <f>G40/D38</f>
        <v>0</v>
      </c>
    </row>
    <row r="41" spans="3:9" x14ac:dyDescent="0.25">
      <c r="C41" s="9" t="s">
        <v>89</v>
      </c>
      <c r="D41" s="9"/>
      <c r="F41" s="49" t="s">
        <v>24</v>
      </c>
      <c r="G41" s="49">
        <f>G40*90%</f>
        <v>0</v>
      </c>
      <c r="H41" s="9"/>
    </row>
    <row r="42" spans="3:9" x14ac:dyDescent="0.25">
      <c r="C42" s="49" t="s">
        <v>84</v>
      </c>
      <c r="D42" s="49"/>
      <c r="F42" s="49" t="s">
        <v>25</v>
      </c>
      <c r="G42" s="49">
        <f>G40*80%</f>
        <v>0</v>
      </c>
      <c r="H42" s="9"/>
    </row>
    <row r="43" spans="3:9" x14ac:dyDescent="0.25">
      <c r="C43" s="49" t="s">
        <v>86</v>
      </c>
      <c r="D43" s="49">
        <v>498</v>
      </c>
    </row>
    <row r="44" spans="3:9" x14ac:dyDescent="0.25">
      <c r="C44" s="49" t="s">
        <v>87</v>
      </c>
      <c r="D44" s="49">
        <v>36000</v>
      </c>
      <c r="F44" s="48" t="s">
        <v>89</v>
      </c>
      <c r="G44" s="9"/>
      <c r="H44" s="9"/>
    </row>
    <row r="45" spans="3:9" x14ac:dyDescent="0.25">
      <c r="C45" s="49" t="s">
        <v>73</v>
      </c>
      <c r="D45" s="49">
        <f>D43*D44</f>
        <v>17928000</v>
      </c>
      <c r="F45" s="31" t="s">
        <v>83</v>
      </c>
      <c r="G45" s="31">
        <f>408+7</f>
        <v>415</v>
      </c>
      <c r="H45" s="9"/>
    </row>
    <row r="46" spans="3:9" x14ac:dyDescent="0.25">
      <c r="F46" s="31" t="s">
        <v>71</v>
      </c>
      <c r="G46" s="31">
        <f>G45*1.2</f>
        <v>498</v>
      </c>
      <c r="H46" s="9">
        <f>G46/G45</f>
        <v>1.2</v>
      </c>
    </row>
    <row r="47" spans="3:9" x14ac:dyDescent="0.25">
      <c r="F47" s="31" t="s">
        <v>72</v>
      </c>
      <c r="G47" s="31"/>
      <c r="H47" s="9"/>
    </row>
    <row r="48" spans="3:9" x14ac:dyDescent="0.25">
      <c r="F48" s="49" t="s">
        <v>73</v>
      </c>
      <c r="G48" s="49">
        <f>G46*G47</f>
        <v>0</v>
      </c>
      <c r="H48" s="9" t="e">
        <f>G48/D46</f>
        <v>#DIV/0!</v>
      </c>
    </row>
    <row r="49" spans="6:8" x14ac:dyDescent="0.25">
      <c r="F49" s="49" t="s">
        <v>24</v>
      </c>
      <c r="G49" s="49">
        <f>G48*90%</f>
        <v>0</v>
      </c>
      <c r="H49" s="9"/>
    </row>
    <row r="50" spans="6:8" x14ac:dyDescent="0.25">
      <c r="F50" s="49" t="s">
        <v>25</v>
      </c>
      <c r="G50" s="49">
        <f>G48*80%</f>
        <v>0</v>
      </c>
      <c r="H50" s="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19"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</cp:lastModifiedBy>
  <cp:lastPrinted>2019-11-05T06:14:02Z</cp:lastPrinted>
  <dcterms:created xsi:type="dcterms:W3CDTF">2018-02-17T10:36:41Z</dcterms:created>
  <dcterms:modified xsi:type="dcterms:W3CDTF">2024-08-09T05:27:15Z</dcterms:modified>
</cp:coreProperties>
</file>