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  <sheet name="Sheet10" sheetId="10" r:id="rId2"/>
    <sheet name="Sheet11" sheetId="11" r:id="rId3"/>
    <sheet name="Sheet9" sheetId="9" r:id="rId4"/>
    <sheet name="Sheet8" sheetId="8" r:id="rId5"/>
    <sheet name="Sheet2" sheetId="2" r:id="rId6"/>
    <sheet name="Sheet3" sheetId="3" r:id="rId7"/>
    <sheet name="Sheet4" sheetId="4" r:id="rId8"/>
    <sheet name="Sheet5" sheetId="5" r:id="rId9"/>
    <sheet name="Sheet6" sheetId="6" r:id="rId10"/>
    <sheet name="Sheet7" sheetId="7" r:id="rId1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V12" i="7" l="1"/>
  <c r="R20" i="1"/>
  <c r="B15" i="1"/>
  <c r="E26" i="1"/>
  <c r="R17" i="1"/>
  <c r="R18" i="1" s="1"/>
  <c r="R14" i="1"/>
  <c r="R13" i="1"/>
  <c r="R12" i="1"/>
  <c r="R11" i="1"/>
  <c r="R9" i="1"/>
  <c r="J32" i="1"/>
  <c r="T16" i="1"/>
  <c r="R22" i="1"/>
  <c r="R10" i="1"/>
  <c r="R7" i="1"/>
  <c r="R5" i="1"/>
  <c r="R4" i="1"/>
  <c r="R21" i="1" l="1"/>
  <c r="R19" i="1"/>
  <c r="D29" i="1"/>
  <c r="C29" i="1"/>
  <c r="D26" i="1"/>
  <c r="B26" i="1"/>
  <c r="I24" i="1"/>
  <c r="H24" i="1"/>
  <c r="G24" i="1"/>
  <c r="E22" i="1"/>
  <c r="E23" i="1"/>
  <c r="E21" i="1"/>
  <c r="H7" i="1" l="1"/>
  <c r="F14" i="1"/>
  <c r="O4" i="1"/>
  <c r="O11" i="1"/>
  <c r="N11" i="1"/>
  <c r="N9" i="1"/>
  <c r="J6" i="1"/>
  <c r="N8" i="1"/>
  <c r="N4" i="1"/>
  <c r="L5" i="1"/>
  <c r="L4" i="1"/>
  <c r="G6" i="1"/>
  <c r="F16" i="1" s="1"/>
  <c r="J5" i="1" l="1"/>
  <c r="F8" i="1"/>
  <c r="F9" i="1" l="1"/>
  <c r="F10" i="1"/>
  <c r="F12" i="1"/>
</calcChain>
</file>

<file path=xl/sharedStrings.xml><?xml version="1.0" encoding="utf-8"?>
<sst xmlns="http://schemas.openxmlformats.org/spreadsheetml/2006/main" count="39" uniqueCount="36">
  <si>
    <t>Carpet</t>
  </si>
  <si>
    <t>Measurement</t>
  </si>
  <si>
    <t>Agreement</t>
  </si>
  <si>
    <t>Rate</t>
  </si>
  <si>
    <t>Fmv</t>
  </si>
  <si>
    <t>Rv</t>
  </si>
  <si>
    <t>Dv</t>
  </si>
  <si>
    <t>Rent</t>
  </si>
  <si>
    <t>Insurable</t>
  </si>
  <si>
    <t>Guideline</t>
  </si>
  <si>
    <t>Price Listing</t>
  </si>
  <si>
    <t>CA</t>
  </si>
  <si>
    <t>BA</t>
  </si>
  <si>
    <t>SA</t>
  </si>
  <si>
    <t>Value</t>
  </si>
  <si>
    <t>ROC</t>
  </si>
  <si>
    <t>ROB</t>
  </si>
  <si>
    <t>ROS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</si>
  <si>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</si>
  <si>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</si>
  <si>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</si>
  <si>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</si>
  <si>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</si>
  <si>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</si>
  <si>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</si>
  <si>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</si>
  <si>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</si>
  <si>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</si>
  <si>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</si>
  <si>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Area</t>
  </si>
  <si>
    <t>RV</t>
  </si>
  <si>
    <t>DV</t>
  </si>
  <si>
    <t>IV</t>
  </si>
  <si>
    <t>Rental Value</t>
  </si>
  <si>
    <t>Guideline Rate</t>
  </si>
  <si>
    <t xml:space="preserve">Value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</si>
</sst>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 * #,##0.00_ ;_ * \-#,##0.00_ ;_ * &quot;-&quot;??_ ;_ @_ "/>
    <numFmt numFmtId="165" formatCode="_ * #,##0_ ;_ * \-#,##0_ ;_ * &quot;-&quot;??_ ;_ @_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Arial Narrow"/>
      <family val="2"/>
    </font>
    <font>
      <sz val="1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0">
    <xf numFmtId="0" fontId="0" fillId="0" borderId="0" xfId="0"/>
    <xf numFmtId="43" fontId="0" fillId="0" borderId="0" xfId="1" applyFont="1"/>
    <xf numFmtId="43" fontId="0" fillId="0" borderId="0" xfId="0" applyNumberFormat="1"/>
    <xf numFmtId="0" fontId="2" fillId="0" borderId="0" xfId="0" applyFont="1"/>
    <xf numFmtId="165" fontId="0" fillId="0" borderId="0" xfId="1" applyNumberFormat="1" applyFont="1"/>
    <xf numFmtId="0" fontId="0" fillId="2" borderId="0" xfId="0" applyFill="1"/>
    <xf numFmtId="43" fontId="0" fillId="2" borderId="0" xfId="1" applyFont="1" applyFill="1"/>
    <xf numFmtId="0" fontId="3" fillId="0" borderId="1" xfId="0" applyFont="1" applyBorder="1"/>
    <xf numFmtId="43" fontId="4" fillId="0" borderId="1" xfId="1" applyFont="1" applyFill="1" applyBorder="1"/>
    <xf numFmtId="0" fontId="3" fillId="0" borderId="1" xfId="0" applyFont="1" applyBorder="1" applyAlignment="1">
      <alignment wrapText="1"/>
    </xf>
    <xf numFmtId="0" fontId="4" fillId="0" borderId="1" xfId="0" applyFont="1" applyBorder="1"/>
    <xf numFmtId="10" fontId="4" fillId="0" borderId="1" xfId="0" applyNumberFormat="1" applyFont="1" applyBorder="1"/>
    <xf numFmtId="0" fontId="3" fillId="3" borderId="1" xfId="0" applyFont="1" applyFill="1" applyBorder="1"/>
    <xf numFmtId="0" fontId="4" fillId="3" borderId="1" xfId="0" applyFont="1" applyFill="1" applyBorder="1"/>
    <xf numFmtId="43" fontId="4" fillId="3" borderId="1" xfId="0" applyNumberFormat="1" applyFont="1" applyFill="1" applyBorder="1"/>
    <xf numFmtId="0" fontId="3" fillId="0" borderId="1" xfId="0" applyFont="1" applyFill="1" applyBorder="1"/>
    <xf numFmtId="43" fontId="4" fillId="0" borderId="1" xfId="0" applyNumberFormat="1" applyFont="1" applyFill="1" applyBorder="1"/>
    <xf numFmtId="0" fontId="4" fillId="0" borderId="1" xfId="0" applyFont="1" applyFill="1" applyBorder="1"/>
    <xf numFmtId="0" fontId="3" fillId="0" borderId="2" xfId="0" applyFont="1" applyFill="1" applyBorder="1"/>
    <xf numFmtId="43" fontId="3" fillId="0" borderId="0" xfId="1" applyFon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268779</xdr:colOff>
      <xdr:row>38</xdr:row>
      <xdr:rowOff>153432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899179" cy="739243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468832</xdr:colOff>
      <xdr:row>38</xdr:row>
      <xdr:rowOff>67695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099232" cy="730669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439913</xdr:colOff>
      <xdr:row>38</xdr:row>
      <xdr:rowOff>96274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631913" cy="73352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30025</xdr:colOff>
      <xdr:row>23</xdr:row>
      <xdr:rowOff>612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0393225" cy="438211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249386</xdr:colOff>
      <xdr:row>38</xdr:row>
      <xdr:rowOff>182011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441386" cy="742101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316071</xdr:colOff>
      <xdr:row>37</xdr:row>
      <xdr:rowOff>143879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508071" cy="719237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306629</xdr:colOff>
      <xdr:row>38</xdr:row>
      <xdr:rowOff>172484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108229" cy="741148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116273</xdr:colOff>
      <xdr:row>38</xdr:row>
      <xdr:rowOff>39116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137073" cy="727811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297018</xdr:colOff>
      <xdr:row>32</xdr:row>
      <xdr:rowOff>134219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489018" cy="62302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32"/>
  <sheetViews>
    <sheetView tabSelected="1" workbookViewId="0">
      <selection activeCell="R19" sqref="R19"/>
    </sheetView>
  </sheetViews>
  <sheetFormatPr defaultRowHeight="15" x14ac:dyDescent="0.25"/>
  <cols>
    <col min="4" max="4" width="12.5703125" bestFit="1" customWidth="1"/>
    <col min="5" max="5" width="9.28515625" bestFit="1" customWidth="1"/>
    <col min="6" max="6" width="12.5703125" bestFit="1" customWidth="1"/>
    <col min="12" max="12" width="10" bestFit="1" customWidth="1"/>
    <col min="14" max="14" width="10" bestFit="1" customWidth="1"/>
    <col min="15" max="15" width="9.28515625" bestFit="1" customWidth="1"/>
    <col min="17" max="17" width="19.5703125" bestFit="1" customWidth="1"/>
    <col min="18" max="18" width="12.140625" bestFit="1" customWidth="1"/>
    <col min="19" max="19" width="9.28515625" bestFit="1" customWidth="1"/>
    <col min="20" max="20" width="12.5703125" bestFit="1" customWidth="1"/>
  </cols>
  <sheetData>
    <row r="2" spans="1:20" ht="16.5" x14ac:dyDescent="0.3">
      <c r="Q2" s="7" t="s">
        <v>18</v>
      </c>
      <c r="R2" s="8">
        <v>7900</v>
      </c>
    </row>
    <row r="3" spans="1:20" ht="82.5" x14ac:dyDescent="0.3">
      <c r="J3">
        <v>2024</v>
      </c>
      <c r="L3" s="1">
        <v>26620</v>
      </c>
      <c r="N3" s="1">
        <v>49300</v>
      </c>
      <c r="O3" s="1"/>
      <c r="P3" s="1"/>
      <c r="Q3" s="9" t="s">
        <v>19</v>
      </c>
      <c r="R3" s="8">
        <v>2800</v>
      </c>
    </row>
    <row r="4" spans="1:20" ht="16.5" x14ac:dyDescent="0.3">
      <c r="J4">
        <v>2018</v>
      </c>
      <c r="L4" s="1">
        <f>L3/100*115</f>
        <v>30613</v>
      </c>
      <c r="N4" s="1">
        <f>N3/100*105</f>
        <v>51765</v>
      </c>
      <c r="O4" s="1">
        <f>N4/10.764</f>
        <v>4809.0858416945375</v>
      </c>
      <c r="P4" s="1"/>
      <c r="Q4" s="7" t="s">
        <v>20</v>
      </c>
      <c r="R4" s="8">
        <f>R2-R3</f>
        <v>5100</v>
      </c>
    </row>
    <row r="5" spans="1:20" ht="16.5" x14ac:dyDescent="0.3">
      <c r="J5">
        <f>J3-J4</f>
        <v>6</v>
      </c>
      <c r="L5" s="1">
        <f>L4/10.764</f>
        <v>2844.0170940170942</v>
      </c>
      <c r="N5" s="1"/>
      <c r="O5" s="1"/>
      <c r="P5" s="1"/>
      <c r="Q5" s="7" t="s">
        <v>21</v>
      </c>
      <c r="R5" s="8">
        <f>R3*1</f>
        <v>2800</v>
      </c>
    </row>
    <row r="6" spans="1:20" ht="16.5" x14ac:dyDescent="0.3">
      <c r="E6" t="s">
        <v>0</v>
      </c>
      <c r="F6" s="1">
        <v>330</v>
      </c>
      <c r="G6" s="1">
        <f>F6*1.2</f>
        <v>396</v>
      </c>
      <c r="J6" s="3">
        <f>100-J5</f>
        <v>94</v>
      </c>
      <c r="N6" s="1">
        <v>9410</v>
      </c>
      <c r="O6" s="1"/>
      <c r="P6" s="1"/>
      <c r="Q6" s="7" t="s">
        <v>22</v>
      </c>
      <c r="R6" s="10">
        <v>6</v>
      </c>
    </row>
    <row r="7" spans="1:20" ht="16.5" x14ac:dyDescent="0.3">
      <c r="E7" t="s">
        <v>3</v>
      </c>
      <c r="F7" s="1">
        <v>7700</v>
      </c>
      <c r="G7" s="1">
        <v>2800</v>
      </c>
      <c r="H7" s="2">
        <f>F7-G7</f>
        <v>4900</v>
      </c>
      <c r="N7" s="1"/>
      <c r="O7" s="1"/>
      <c r="P7" s="1"/>
      <c r="Q7" s="7" t="s">
        <v>23</v>
      </c>
      <c r="R7" s="10">
        <f>R8-R6</f>
        <v>54</v>
      </c>
    </row>
    <row r="8" spans="1:20" ht="16.5" x14ac:dyDescent="0.3">
      <c r="E8" s="5" t="s">
        <v>4</v>
      </c>
      <c r="F8" s="6">
        <f>F7*F6</f>
        <v>2541000</v>
      </c>
      <c r="G8" s="1"/>
      <c r="N8" s="1">
        <f>N4-N6</f>
        <v>42355</v>
      </c>
      <c r="O8" s="1"/>
      <c r="P8" s="1"/>
      <c r="Q8" s="7" t="s">
        <v>24</v>
      </c>
      <c r="R8" s="10">
        <v>60</v>
      </c>
    </row>
    <row r="9" spans="1:20" ht="49.5" x14ac:dyDescent="0.3">
      <c r="E9" t="s">
        <v>5</v>
      </c>
      <c r="F9" s="1">
        <f>F8*98%</f>
        <v>2490180</v>
      </c>
      <c r="G9" s="1"/>
      <c r="N9" s="1">
        <f>N8*94%</f>
        <v>39813.699999999997</v>
      </c>
      <c r="O9" s="1"/>
      <c r="P9" s="1"/>
      <c r="Q9" s="9" t="s">
        <v>25</v>
      </c>
      <c r="R9" s="10">
        <f>90*R6/R8</f>
        <v>9</v>
      </c>
    </row>
    <row r="10" spans="1:20" ht="16.5" x14ac:dyDescent="0.3">
      <c r="A10" t="s">
        <v>1</v>
      </c>
      <c r="E10" t="s">
        <v>6</v>
      </c>
      <c r="F10" s="1">
        <f>F8*80%</f>
        <v>2032800</v>
      </c>
      <c r="G10" s="1"/>
      <c r="N10" s="1"/>
      <c r="O10" s="1"/>
      <c r="P10" s="1"/>
      <c r="Q10" s="7"/>
      <c r="R10" s="11">
        <f>R9%</f>
        <v>0.09</v>
      </c>
    </row>
    <row r="11" spans="1:20" ht="16.5" x14ac:dyDescent="0.3">
      <c r="A11" t="s">
        <v>0</v>
      </c>
      <c r="B11">
        <v>317</v>
      </c>
      <c r="F11" s="1"/>
      <c r="G11" s="1"/>
      <c r="N11" s="1">
        <f>N9+N6</f>
        <v>49223.7</v>
      </c>
      <c r="O11" s="1">
        <f>N11/10.764</f>
        <v>4572.9933110367892</v>
      </c>
      <c r="P11" s="1"/>
      <c r="Q11" s="7" t="s">
        <v>26</v>
      </c>
      <c r="R11" s="8">
        <f>R5*R10</f>
        <v>252</v>
      </c>
    </row>
    <row r="12" spans="1:20" ht="16.5" x14ac:dyDescent="0.3">
      <c r="E12" t="s">
        <v>7</v>
      </c>
      <c r="F12" s="1">
        <f>F8*0.03/12</f>
        <v>6352.5</v>
      </c>
      <c r="G12" s="1"/>
      <c r="N12" s="1"/>
      <c r="O12" s="1"/>
      <c r="P12" s="1"/>
      <c r="Q12" s="7" t="s">
        <v>27</v>
      </c>
      <c r="R12" s="8">
        <f>R5-R11</f>
        <v>2548</v>
      </c>
    </row>
    <row r="13" spans="1:20" ht="16.5" x14ac:dyDescent="0.3">
      <c r="A13" t="s">
        <v>2</v>
      </c>
      <c r="F13" s="1"/>
      <c r="G13" s="1"/>
      <c r="Q13" s="7" t="s">
        <v>20</v>
      </c>
      <c r="R13" s="8">
        <f>R4</f>
        <v>5100</v>
      </c>
    </row>
    <row r="14" spans="1:20" ht="16.5" x14ac:dyDescent="0.3">
      <c r="A14" t="s">
        <v>0</v>
      </c>
      <c r="B14">
        <v>30.68</v>
      </c>
      <c r="E14" t="s">
        <v>8</v>
      </c>
      <c r="F14" s="1">
        <f>G6*G7</f>
        <v>1108800</v>
      </c>
      <c r="G14" s="1"/>
      <c r="Q14" s="7" t="s">
        <v>28</v>
      </c>
      <c r="R14" s="8">
        <f>R13+R12</f>
        <v>7648</v>
      </c>
    </row>
    <row r="15" spans="1:20" ht="16.5" x14ac:dyDescent="0.3">
      <c r="B15">
        <f>B14*10.764</f>
        <v>330.23951999999997</v>
      </c>
      <c r="F15" s="1"/>
      <c r="G15" s="1"/>
      <c r="Q15" s="7"/>
      <c r="R15" s="10"/>
    </row>
    <row r="16" spans="1:20" ht="16.5" x14ac:dyDescent="0.3">
      <c r="E16" t="s">
        <v>9</v>
      </c>
      <c r="F16" s="4">
        <f>G6*4573</f>
        <v>1810908</v>
      </c>
      <c r="G16" s="1"/>
      <c r="Q16" s="12" t="s">
        <v>29</v>
      </c>
      <c r="R16" s="13">
        <v>330</v>
      </c>
      <c r="S16" s="1">
        <v>7900</v>
      </c>
      <c r="T16" s="1">
        <f>S16*R16</f>
        <v>2607000</v>
      </c>
    </row>
    <row r="17" spans="1:18" ht="16.5" x14ac:dyDescent="0.3">
      <c r="Q17" s="12" t="s">
        <v>35</v>
      </c>
      <c r="R17" s="14">
        <f>R14*R16</f>
        <v>2523840</v>
      </c>
    </row>
    <row r="18" spans="1:18" ht="16.5" x14ac:dyDescent="0.3">
      <c r="Q18" s="15" t="s">
        <v>30</v>
      </c>
      <c r="R18" s="16">
        <f>R17*98%</f>
        <v>2473363.2000000002</v>
      </c>
    </row>
    <row r="19" spans="1:18" ht="16.5" x14ac:dyDescent="0.3">
      <c r="A19" t="s">
        <v>10</v>
      </c>
      <c r="Q19" s="15" t="s">
        <v>31</v>
      </c>
      <c r="R19" s="16">
        <f>R17*80%</f>
        <v>2019072</v>
      </c>
    </row>
    <row r="20" spans="1:18" ht="16.5" x14ac:dyDescent="0.3">
      <c r="A20" t="s">
        <v>11</v>
      </c>
      <c r="B20" t="s">
        <v>12</v>
      </c>
      <c r="C20" t="s">
        <v>13</v>
      </c>
      <c r="D20" t="s">
        <v>14</v>
      </c>
      <c r="E20" t="s">
        <v>15</v>
      </c>
      <c r="F20" t="s">
        <v>16</v>
      </c>
      <c r="G20" t="s">
        <v>17</v>
      </c>
      <c r="Q20" s="15" t="s">
        <v>32</v>
      </c>
      <c r="R20" s="16">
        <f>396*R3</f>
        <v>1108800</v>
      </c>
    </row>
    <row r="21" spans="1:18" ht="16.5" x14ac:dyDescent="0.3">
      <c r="A21">
        <v>360</v>
      </c>
      <c r="D21" s="1">
        <v>2700000</v>
      </c>
      <c r="E21" s="1">
        <f>D21/A21</f>
        <v>7500</v>
      </c>
      <c r="Q21" s="17" t="s">
        <v>33</v>
      </c>
      <c r="R21" s="16">
        <f>R17*0.03/12</f>
        <v>6309.5999999999995</v>
      </c>
    </row>
    <row r="22" spans="1:18" ht="16.5" x14ac:dyDescent="0.3">
      <c r="A22">
        <v>450</v>
      </c>
      <c r="D22" s="1">
        <v>3500000</v>
      </c>
      <c r="E22" s="1">
        <f t="shared" ref="E22:E27" si="0">D22/A22</f>
        <v>7777.7777777777774</v>
      </c>
      <c r="Q22" s="18" t="s">
        <v>34</v>
      </c>
      <c r="R22" s="19">
        <f>397.2*4573</f>
        <v>1816395.5999999999</v>
      </c>
    </row>
    <row r="23" spans="1:18" x14ac:dyDescent="0.25">
      <c r="A23">
        <v>498</v>
      </c>
      <c r="D23" s="1">
        <v>3300000</v>
      </c>
      <c r="E23" s="1">
        <f t="shared" si="0"/>
        <v>6626.5060240963858</v>
      </c>
    </row>
    <row r="24" spans="1:18" x14ac:dyDescent="0.25">
      <c r="C24">
        <v>550</v>
      </c>
      <c r="D24" s="1">
        <v>2800000</v>
      </c>
      <c r="E24" s="1">
        <v>7330</v>
      </c>
      <c r="G24" s="1">
        <f>D24/C24</f>
        <v>5090.909090909091</v>
      </c>
      <c r="H24" s="1">
        <f>G24*1.2</f>
        <v>6109.090909090909</v>
      </c>
      <c r="I24" s="1">
        <f>H24*1.2</f>
        <v>7330.909090909091</v>
      </c>
    </row>
    <row r="26" spans="1:18" x14ac:dyDescent="0.25">
      <c r="A26">
        <v>30.68</v>
      </c>
      <c r="B26">
        <f>A26*10.764</f>
        <v>330.23951999999997</v>
      </c>
      <c r="C26">
        <v>2217223</v>
      </c>
      <c r="D26">
        <f>C26/B26</f>
        <v>6713.9844437758393</v>
      </c>
      <c r="E26">
        <f>D26*115/100</f>
        <v>7721.0821103422159</v>
      </c>
    </row>
    <row r="27" spans="1:18" x14ac:dyDescent="0.25">
      <c r="C27">
        <v>155300</v>
      </c>
    </row>
    <row r="28" spans="1:18" x14ac:dyDescent="0.25">
      <c r="C28">
        <v>22200</v>
      </c>
    </row>
    <row r="29" spans="1:18" x14ac:dyDescent="0.25">
      <c r="C29">
        <f>SUM(C26:C28)</f>
        <v>2394723</v>
      </c>
      <c r="D29">
        <f>C29/330</f>
        <v>7256.7363636363634</v>
      </c>
    </row>
    <row r="30" spans="1:18" x14ac:dyDescent="0.25">
      <c r="J30">
        <v>2600000</v>
      </c>
    </row>
    <row r="31" spans="1:18" x14ac:dyDescent="0.25">
      <c r="J31">
        <v>330</v>
      </c>
    </row>
    <row r="32" spans="1:18" x14ac:dyDescent="0.25">
      <c r="J32">
        <f>J30/J31</f>
        <v>7878.787878787879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V10:V12"/>
  <sheetViews>
    <sheetView workbookViewId="0">
      <selection activeCell="V13" sqref="V13"/>
    </sheetView>
  </sheetViews>
  <sheetFormatPr defaultRowHeight="15" x14ac:dyDescent="0.25"/>
  <sheetData>
    <row r="10" spans="22:22" x14ac:dyDescent="0.25">
      <c r="V10">
        <v>3300000</v>
      </c>
    </row>
    <row r="11" spans="22:22" x14ac:dyDescent="0.25">
      <c r="V11">
        <v>460</v>
      </c>
    </row>
    <row r="12" spans="22:22" x14ac:dyDescent="0.25">
      <c r="V12">
        <f>V10/V11</f>
        <v>7173.913043478261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Sheet1</vt:lpstr>
      <vt:lpstr>Sheet10</vt:lpstr>
      <vt:lpstr>Sheet11</vt:lpstr>
      <vt:lpstr>Sheet9</vt:lpstr>
      <vt:lpstr>Sheet8</vt:lpstr>
      <vt:lpstr>Sheet2</vt:lpstr>
      <vt:lpstr>Sheet3</vt:lpstr>
      <vt:lpstr>Sheet4</vt:lpstr>
      <vt:lpstr>Sheet5</vt:lpstr>
      <vt:lpstr>Sheet6</vt:lpstr>
      <vt:lpstr>Sheet7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2024-07-30T09:17:47Z</dcterms:modified>
</cp:coreProperties>
</file>