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Nine Reflex - Dadar\"/>
    </mc:Choice>
  </mc:AlternateContent>
  <xr:revisionPtr revIDLastSave="0" documentId="13_ncr:1_{DF580F9C-3952-492F-8706-7CB1C648B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ne Reflex" sheetId="57" r:id="rId1"/>
    <sheet name="Nine Reflex (Sale)" sheetId="84" r:id="rId2"/>
    <sheet name="Nine Reflex (Rehab)" sheetId="85" r:id="rId3"/>
    <sheet name="Total" sheetId="79" r:id="rId4"/>
    <sheet name="Rera" sheetId="67" r:id="rId5"/>
    <sheet name="Typical Floor" sheetId="70" r:id="rId6"/>
    <sheet name="IGR" sheetId="80" r:id="rId7"/>
    <sheet name="RR" sheetId="81" r:id="rId8"/>
  </sheets>
  <definedNames>
    <definedName name="_xlnm._FilterDatabase" localSheetId="0" hidden="1">'Nine Reflex'!$A$1:$K$60</definedName>
    <definedName name="_xlnm._FilterDatabase" localSheetId="2" hidden="1">'Nine Reflex (Rehab)'!$A$1:$K$32</definedName>
    <definedName name="_xlnm._FilterDatabase" localSheetId="1" hidden="1">'Nine Reflex (Sale)'!$A$1:$K$30</definedName>
  </definedNames>
  <calcPr calcId="191029"/>
</workbook>
</file>

<file path=xl/calcChain.xml><?xml version="1.0" encoding="utf-8"?>
<calcChain xmlns="http://schemas.openxmlformats.org/spreadsheetml/2006/main">
  <c r="J7" i="79" l="1"/>
  <c r="J8" i="79" s="1"/>
  <c r="G4" i="79"/>
  <c r="H4" i="79"/>
  <c r="E4" i="79"/>
  <c r="F4" i="79"/>
  <c r="D4" i="79"/>
  <c r="E32" i="85" l="1"/>
  <c r="H31" i="85"/>
  <c r="I31" i="85" s="1"/>
  <c r="J31" i="85" s="1"/>
  <c r="F31" i="85"/>
  <c r="K31" i="85" s="1"/>
  <c r="H30" i="85"/>
  <c r="I30" i="85" s="1"/>
  <c r="J30" i="85" s="1"/>
  <c r="F30" i="85"/>
  <c r="K30" i="85" s="1"/>
  <c r="H29" i="85"/>
  <c r="I29" i="85" s="1"/>
  <c r="J29" i="85" s="1"/>
  <c r="F29" i="85"/>
  <c r="K29" i="85" s="1"/>
  <c r="H28" i="85"/>
  <c r="I28" i="85" s="1"/>
  <c r="J28" i="85" s="1"/>
  <c r="F28" i="85"/>
  <c r="K28" i="85" s="1"/>
  <c r="H27" i="85"/>
  <c r="I27" i="85" s="1"/>
  <c r="J27" i="85" s="1"/>
  <c r="F27" i="85"/>
  <c r="K27" i="85" s="1"/>
  <c r="H26" i="85"/>
  <c r="I26" i="85" s="1"/>
  <c r="J26" i="85" s="1"/>
  <c r="F26" i="85"/>
  <c r="K26" i="85" s="1"/>
  <c r="H25" i="85"/>
  <c r="I25" i="85" s="1"/>
  <c r="J25" i="85" s="1"/>
  <c r="F25" i="85"/>
  <c r="K25" i="85" s="1"/>
  <c r="H24" i="85"/>
  <c r="I24" i="85" s="1"/>
  <c r="J24" i="85" s="1"/>
  <c r="F24" i="85"/>
  <c r="K24" i="85" s="1"/>
  <c r="H23" i="85"/>
  <c r="I23" i="85" s="1"/>
  <c r="J23" i="85" s="1"/>
  <c r="F23" i="85"/>
  <c r="K23" i="85" s="1"/>
  <c r="H22" i="85"/>
  <c r="I22" i="85" s="1"/>
  <c r="J22" i="85" s="1"/>
  <c r="F22" i="85"/>
  <c r="K22" i="85" s="1"/>
  <c r="H21" i="85"/>
  <c r="I21" i="85" s="1"/>
  <c r="J21" i="85" s="1"/>
  <c r="F21" i="85"/>
  <c r="K21" i="85" s="1"/>
  <c r="I20" i="85"/>
  <c r="J20" i="85" s="1"/>
  <c r="H20" i="85"/>
  <c r="F20" i="85"/>
  <c r="K20" i="85" s="1"/>
  <c r="I19" i="85"/>
  <c r="J19" i="85" s="1"/>
  <c r="H19" i="85"/>
  <c r="F19" i="85"/>
  <c r="K19" i="85" s="1"/>
  <c r="H18" i="85"/>
  <c r="I18" i="85" s="1"/>
  <c r="J18" i="85" s="1"/>
  <c r="F18" i="85"/>
  <c r="K18" i="85" s="1"/>
  <c r="H17" i="85"/>
  <c r="I17" i="85" s="1"/>
  <c r="J17" i="85" s="1"/>
  <c r="F17" i="85"/>
  <c r="K17" i="85" s="1"/>
  <c r="H16" i="85"/>
  <c r="I16" i="85" s="1"/>
  <c r="J16" i="85" s="1"/>
  <c r="F16" i="85"/>
  <c r="K16" i="85" s="1"/>
  <c r="H15" i="85"/>
  <c r="I15" i="85" s="1"/>
  <c r="J15" i="85" s="1"/>
  <c r="F15" i="85"/>
  <c r="K15" i="85" s="1"/>
  <c r="H14" i="85"/>
  <c r="I14" i="85" s="1"/>
  <c r="J14" i="85" s="1"/>
  <c r="F14" i="85"/>
  <c r="K14" i="85" s="1"/>
  <c r="H13" i="85"/>
  <c r="I13" i="85" s="1"/>
  <c r="J13" i="85" s="1"/>
  <c r="F13" i="85"/>
  <c r="K13" i="85" s="1"/>
  <c r="H12" i="85"/>
  <c r="I12" i="85" s="1"/>
  <c r="J12" i="85" s="1"/>
  <c r="F12" i="85"/>
  <c r="K12" i="85" s="1"/>
  <c r="H11" i="85"/>
  <c r="I11" i="85" s="1"/>
  <c r="J11" i="85" s="1"/>
  <c r="F11" i="85"/>
  <c r="K11" i="85" s="1"/>
  <c r="H10" i="85"/>
  <c r="I10" i="85" s="1"/>
  <c r="J10" i="85" s="1"/>
  <c r="F10" i="85"/>
  <c r="K10" i="85" s="1"/>
  <c r="H9" i="85"/>
  <c r="I9" i="85" s="1"/>
  <c r="J9" i="85" s="1"/>
  <c r="F9" i="85"/>
  <c r="K9" i="85" s="1"/>
  <c r="H8" i="85"/>
  <c r="I8" i="85" s="1"/>
  <c r="J8" i="85" s="1"/>
  <c r="F8" i="85"/>
  <c r="K8" i="85" s="1"/>
  <c r="H7" i="85"/>
  <c r="I7" i="85" s="1"/>
  <c r="J7" i="85" s="1"/>
  <c r="F7" i="85"/>
  <c r="K7" i="85" s="1"/>
  <c r="H6" i="85"/>
  <c r="I6" i="85" s="1"/>
  <c r="J6" i="85" s="1"/>
  <c r="F6" i="85"/>
  <c r="K6" i="85" s="1"/>
  <c r="H5" i="85"/>
  <c r="I5" i="85" s="1"/>
  <c r="J5" i="85" s="1"/>
  <c r="F5" i="85"/>
  <c r="K5" i="85" s="1"/>
  <c r="I4" i="85"/>
  <c r="J4" i="85" s="1"/>
  <c r="H4" i="85"/>
  <c r="F4" i="85"/>
  <c r="K4" i="85" s="1"/>
  <c r="I3" i="85"/>
  <c r="J3" i="85" s="1"/>
  <c r="H3" i="85"/>
  <c r="F3" i="85"/>
  <c r="K3" i="85" s="1"/>
  <c r="H2" i="85"/>
  <c r="I2" i="85" s="1"/>
  <c r="J2" i="85" s="1"/>
  <c r="F2" i="85"/>
  <c r="K2" i="85" s="1"/>
  <c r="E30" i="84"/>
  <c r="F29" i="84"/>
  <c r="K29" i="84" s="1"/>
  <c r="K28" i="84"/>
  <c r="F28" i="84"/>
  <c r="F27" i="84"/>
  <c r="K27" i="84" s="1"/>
  <c r="F26" i="84"/>
  <c r="K26" i="84" s="1"/>
  <c r="F25" i="84"/>
  <c r="K25" i="84" s="1"/>
  <c r="F24" i="84"/>
  <c r="K24" i="84" s="1"/>
  <c r="F23" i="84"/>
  <c r="K23" i="84" s="1"/>
  <c r="F22" i="84"/>
  <c r="K22" i="84" s="1"/>
  <c r="F21" i="84"/>
  <c r="K21" i="84" s="1"/>
  <c r="K20" i="84"/>
  <c r="F20" i="84"/>
  <c r="F19" i="84"/>
  <c r="K19" i="84" s="1"/>
  <c r="F18" i="84"/>
  <c r="K18" i="84" s="1"/>
  <c r="F17" i="84"/>
  <c r="K17" i="84" s="1"/>
  <c r="K16" i="84"/>
  <c r="F16" i="84"/>
  <c r="F15" i="84"/>
  <c r="K15" i="84" s="1"/>
  <c r="F14" i="84"/>
  <c r="K14" i="84" s="1"/>
  <c r="F13" i="84"/>
  <c r="K13" i="84" s="1"/>
  <c r="K12" i="84"/>
  <c r="F12" i="84"/>
  <c r="F11" i="84"/>
  <c r="K11" i="84" s="1"/>
  <c r="F10" i="84"/>
  <c r="K10" i="84" s="1"/>
  <c r="F9" i="84"/>
  <c r="K9" i="84" s="1"/>
  <c r="K8" i="84"/>
  <c r="F8" i="84"/>
  <c r="F7" i="84"/>
  <c r="K7" i="84" s="1"/>
  <c r="F6" i="84"/>
  <c r="K6" i="84" s="1"/>
  <c r="F5" i="84"/>
  <c r="K5" i="84" s="1"/>
  <c r="K4" i="84"/>
  <c r="G4" i="84"/>
  <c r="G5" i="84" s="1"/>
  <c r="F4" i="84"/>
  <c r="H3" i="84"/>
  <c r="I3" i="84" s="1"/>
  <c r="J3" i="84" s="1"/>
  <c r="G3" i="84"/>
  <c r="F3" i="84"/>
  <c r="K3" i="84" s="1"/>
  <c r="N2" i="84"/>
  <c r="O2" i="84" s="1"/>
  <c r="I2" i="84"/>
  <c r="J2" i="84" s="1"/>
  <c r="H2" i="84"/>
  <c r="F2" i="84"/>
  <c r="K2" i="84" s="1"/>
  <c r="H31" i="57"/>
  <c r="I31" i="57" s="1"/>
  <c r="J31" i="57" s="1"/>
  <c r="H30" i="57"/>
  <c r="I30" i="57" s="1"/>
  <c r="J30" i="57" s="1"/>
  <c r="I29" i="57"/>
  <c r="J29" i="57" s="1"/>
  <c r="H29" i="57"/>
  <c r="H28" i="57"/>
  <c r="I28" i="57" s="1"/>
  <c r="J28" i="57" s="1"/>
  <c r="H27" i="57"/>
  <c r="I27" i="57" s="1"/>
  <c r="J27" i="57" s="1"/>
  <c r="H26" i="57"/>
  <c r="I26" i="57" s="1"/>
  <c r="J26" i="57" s="1"/>
  <c r="H25" i="57"/>
  <c r="I25" i="57" s="1"/>
  <c r="J25" i="57" s="1"/>
  <c r="H24" i="57"/>
  <c r="I24" i="57" s="1"/>
  <c r="J24" i="57" s="1"/>
  <c r="H23" i="57"/>
  <c r="I23" i="57" s="1"/>
  <c r="J23" i="57" s="1"/>
  <c r="H22" i="57"/>
  <c r="I22" i="57" s="1"/>
  <c r="J22" i="57" s="1"/>
  <c r="H21" i="57"/>
  <c r="I21" i="57" s="1"/>
  <c r="J21" i="57" s="1"/>
  <c r="I20" i="57"/>
  <c r="J20" i="57" s="1"/>
  <c r="H20" i="57"/>
  <c r="H19" i="57"/>
  <c r="I19" i="57" s="1"/>
  <c r="J19" i="57" s="1"/>
  <c r="H18" i="57"/>
  <c r="I18" i="57" s="1"/>
  <c r="J18" i="57" s="1"/>
  <c r="H17" i="57"/>
  <c r="I17" i="57" s="1"/>
  <c r="J17" i="57" s="1"/>
  <c r="H16" i="57"/>
  <c r="I16" i="57" s="1"/>
  <c r="J16" i="57" s="1"/>
  <c r="H15" i="57"/>
  <c r="I15" i="57" s="1"/>
  <c r="J15" i="57" s="1"/>
  <c r="H14" i="57"/>
  <c r="I14" i="57" s="1"/>
  <c r="J14" i="57" s="1"/>
  <c r="I13" i="57"/>
  <c r="J13" i="57" s="1"/>
  <c r="H13" i="57"/>
  <c r="H12" i="57"/>
  <c r="I12" i="57" s="1"/>
  <c r="J12" i="57" s="1"/>
  <c r="H11" i="57"/>
  <c r="I11" i="57" s="1"/>
  <c r="J11" i="57" s="1"/>
  <c r="H10" i="57"/>
  <c r="I10" i="57" s="1"/>
  <c r="J10" i="57" s="1"/>
  <c r="H9" i="57"/>
  <c r="I9" i="57" s="1"/>
  <c r="J9" i="57" s="1"/>
  <c r="H8" i="57"/>
  <c r="I8" i="57" s="1"/>
  <c r="J8" i="57" s="1"/>
  <c r="H7" i="57"/>
  <c r="I7" i="57" s="1"/>
  <c r="J7" i="57" s="1"/>
  <c r="H6" i="57"/>
  <c r="I6" i="57" s="1"/>
  <c r="J6" i="57" s="1"/>
  <c r="H5" i="57"/>
  <c r="I5" i="57" s="1"/>
  <c r="J5" i="57" s="1"/>
  <c r="I4" i="57"/>
  <c r="J4" i="57" s="1"/>
  <c r="H4" i="57"/>
  <c r="H3" i="57"/>
  <c r="I3" i="57" s="1"/>
  <c r="J3" i="57" s="1"/>
  <c r="H2" i="57"/>
  <c r="I2" i="57" s="1"/>
  <c r="J2" i="57" s="1"/>
  <c r="E60" i="57"/>
  <c r="F60" i="57"/>
  <c r="K60" i="57"/>
  <c r="K3" i="57"/>
  <c r="K4" i="57"/>
  <c r="K5" i="57"/>
  <c r="K6" i="57"/>
  <c r="K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27" i="57"/>
  <c r="K28" i="57"/>
  <c r="K29" i="57"/>
  <c r="K30" i="57"/>
  <c r="K31" i="57"/>
  <c r="K2" i="57"/>
  <c r="K33" i="57"/>
  <c r="K34" i="57"/>
  <c r="K35" i="57"/>
  <c r="K36" i="57"/>
  <c r="K37" i="57"/>
  <c r="K38" i="57"/>
  <c r="K39" i="57"/>
  <c r="K40" i="57"/>
  <c r="K41" i="57"/>
  <c r="K42" i="57"/>
  <c r="K43" i="57"/>
  <c r="K44" i="57"/>
  <c r="K45" i="57"/>
  <c r="K46" i="57"/>
  <c r="K47" i="57"/>
  <c r="K48" i="57"/>
  <c r="K49" i="57"/>
  <c r="K50" i="57"/>
  <c r="K51" i="57"/>
  <c r="K52" i="57"/>
  <c r="K53" i="57"/>
  <c r="K54" i="57"/>
  <c r="K55" i="57"/>
  <c r="K56" i="57"/>
  <c r="K57" i="57"/>
  <c r="K58" i="57"/>
  <c r="K59" i="57"/>
  <c r="K32" i="57"/>
  <c r="O32" i="57"/>
  <c r="F30" i="84" l="1"/>
  <c r="H4" i="84"/>
  <c r="I4" i="84" s="1"/>
  <c r="J4" i="84" s="1"/>
  <c r="K32" i="85"/>
  <c r="F32" i="85"/>
  <c r="H5" i="84"/>
  <c r="I5" i="84" s="1"/>
  <c r="J5" i="84" s="1"/>
  <c r="G6" i="84"/>
  <c r="K30" i="84"/>
  <c r="H6" i="84" l="1"/>
  <c r="G7" i="84"/>
  <c r="H7" i="84" l="1"/>
  <c r="I7" i="84" s="1"/>
  <c r="J7" i="84" s="1"/>
  <c r="G8" i="84"/>
  <c r="I6" i="84"/>
  <c r="J6" i="84" l="1"/>
  <c r="H8" i="84"/>
  <c r="G9" i="84"/>
  <c r="H9" i="84" l="1"/>
  <c r="I9" i="84" s="1"/>
  <c r="J9" i="84" s="1"/>
  <c r="G10" i="84"/>
  <c r="I8" i="84"/>
  <c r="J8" i="84" l="1"/>
  <c r="H10" i="84"/>
  <c r="G11" i="84"/>
  <c r="I10" i="84" l="1"/>
  <c r="J10" i="84" s="1"/>
  <c r="H11" i="84"/>
  <c r="I11" i="84" s="1"/>
  <c r="J11" i="84" s="1"/>
  <c r="G12" i="84"/>
  <c r="H12" i="84" l="1"/>
  <c r="I12" i="84" s="1"/>
  <c r="J12" i="84" s="1"/>
  <c r="G13" i="84"/>
  <c r="H13" i="84" l="1"/>
  <c r="I13" i="84" s="1"/>
  <c r="J13" i="84" s="1"/>
  <c r="G14" i="84"/>
  <c r="H14" i="84" l="1"/>
  <c r="I14" i="84" s="1"/>
  <c r="J14" i="84" s="1"/>
  <c r="G15" i="84"/>
  <c r="H15" i="84" l="1"/>
  <c r="I15" i="84" s="1"/>
  <c r="J15" i="84" s="1"/>
  <c r="G16" i="84"/>
  <c r="G17" i="84" l="1"/>
  <c r="H16" i="84"/>
  <c r="I16" i="84" s="1"/>
  <c r="J16" i="84" s="1"/>
  <c r="H17" i="84" l="1"/>
  <c r="I17" i="84" s="1"/>
  <c r="J17" i="84" s="1"/>
  <c r="G18" i="84"/>
  <c r="H18" i="84" l="1"/>
  <c r="I18" i="84" s="1"/>
  <c r="J18" i="84" s="1"/>
  <c r="G19" i="84"/>
  <c r="H19" i="84" l="1"/>
  <c r="I19" i="84" s="1"/>
  <c r="J19" i="84" s="1"/>
  <c r="G20" i="84"/>
  <c r="H20" i="84" l="1"/>
  <c r="I20" i="84" s="1"/>
  <c r="J20" i="84" s="1"/>
  <c r="G21" i="84"/>
  <c r="H21" i="84" l="1"/>
  <c r="I21" i="84" s="1"/>
  <c r="J21" i="84" s="1"/>
  <c r="G22" i="84"/>
  <c r="G23" i="84" l="1"/>
  <c r="H22" i="84"/>
  <c r="I22" i="84" s="1"/>
  <c r="J22" i="84" s="1"/>
  <c r="H23" i="84" l="1"/>
  <c r="I23" i="84" s="1"/>
  <c r="J23" i="84" s="1"/>
  <c r="G24" i="84"/>
  <c r="G25" i="84" l="1"/>
  <c r="H24" i="84"/>
  <c r="I24" i="84" s="1"/>
  <c r="J24" i="84" s="1"/>
  <c r="H25" i="84" l="1"/>
  <c r="I25" i="84" s="1"/>
  <c r="J25" i="84" s="1"/>
  <c r="G26" i="84"/>
  <c r="G27" i="84" l="1"/>
  <c r="H26" i="84"/>
  <c r="I26" i="84" s="1"/>
  <c r="J26" i="84" s="1"/>
  <c r="H27" i="84" l="1"/>
  <c r="I27" i="84" s="1"/>
  <c r="J27" i="84" s="1"/>
  <c r="G28" i="84"/>
  <c r="G29" i="84" l="1"/>
  <c r="H29" i="84" s="1"/>
  <c r="H28" i="84"/>
  <c r="I28" i="84" s="1"/>
  <c r="J28" i="84" s="1"/>
  <c r="H32" i="85" l="1"/>
  <c r="I29" i="84"/>
  <c r="H30" i="84"/>
  <c r="I32" i="85" l="1"/>
  <c r="J29" i="84"/>
  <c r="I30" i="84"/>
  <c r="N32" i="57" l="1"/>
  <c r="H32" i="57"/>
  <c r="I32" i="57" s="1"/>
  <c r="J32" i="57" s="1"/>
  <c r="G33" i="57"/>
  <c r="G34" i="57" s="1"/>
  <c r="G35" i="57" s="1"/>
  <c r="G36" i="57" s="1"/>
  <c r="H36" i="57" s="1"/>
  <c r="I36" i="57" s="1"/>
  <c r="J36" i="57" s="1"/>
  <c r="G23" i="70"/>
  <c r="F3" i="57"/>
  <c r="F4" i="57"/>
  <c r="F5" i="57"/>
  <c r="F6" i="57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I5" i="80"/>
  <c r="E4" i="80"/>
  <c r="E8" i="80"/>
  <c r="E9" i="80"/>
  <c r="E10" i="80"/>
  <c r="E11" i="80"/>
  <c r="E30" i="70"/>
  <c r="E33" i="70"/>
  <c r="E32" i="70"/>
  <c r="D30" i="70"/>
  <c r="E26" i="70"/>
  <c r="E25" i="70"/>
  <c r="E24" i="70"/>
  <c r="E23" i="70"/>
  <c r="E20" i="70"/>
  <c r="E19" i="70"/>
  <c r="E18" i="70"/>
  <c r="E15" i="70"/>
  <c r="E14" i="70"/>
  <c r="E11" i="70"/>
  <c r="E8" i="70"/>
  <c r="E7" i="70"/>
  <c r="E6" i="70"/>
  <c r="E3" i="70"/>
  <c r="E2" i="70"/>
  <c r="AG11" i="67"/>
  <c r="AF10" i="67"/>
  <c r="AF9" i="67"/>
  <c r="F2" i="57"/>
  <c r="H33" i="57" l="1"/>
  <c r="G37" i="57"/>
  <c r="H34" i="57"/>
  <c r="I34" i="57" s="1"/>
  <c r="J34" i="57" s="1"/>
  <c r="H35" i="57"/>
  <c r="I35" i="57" s="1"/>
  <c r="J35" i="57" s="1"/>
  <c r="I33" i="57"/>
  <c r="J9" i="80"/>
  <c r="D4" i="80"/>
  <c r="D5" i="80"/>
  <c r="E5" i="80" s="1"/>
  <c r="D6" i="80"/>
  <c r="E6" i="80" s="1"/>
  <c r="D7" i="80"/>
  <c r="E7" i="80" s="1"/>
  <c r="D8" i="80"/>
  <c r="D9" i="80"/>
  <c r="D3" i="80"/>
  <c r="I3" i="80"/>
  <c r="I9" i="80"/>
  <c r="I8" i="80"/>
  <c r="J8" i="80" s="1"/>
  <c r="I7" i="80"/>
  <c r="I6" i="80"/>
  <c r="J6" i="80" s="1"/>
  <c r="I4" i="80"/>
  <c r="I18" i="80"/>
  <c r="I19" i="80"/>
  <c r="G38" i="57" l="1"/>
  <c r="H37" i="57"/>
  <c r="I37" i="57" s="1"/>
  <c r="J37" i="57" s="1"/>
  <c r="J33" i="57"/>
  <c r="J5" i="80"/>
  <c r="J4" i="80"/>
  <c r="J7" i="80"/>
  <c r="J3" i="80"/>
  <c r="E3" i="80"/>
  <c r="G39" i="57" l="1"/>
  <c r="H38" i="57"/>
  <c r="I38" i="57" s="1"/>
  <c r="J38" i="57" s="1"/>
  <c r="H39" i="57" l="1"/>
  <c r="I39" i="57" s="1"/>
  <c r="J39" i="57" s="1"/>
  <c r="G40" i="57"/>
  <c r="H40" i="57" l="1"/>
  <c r="I40" i="57" s="1"/>
  <c r="J40" i="57" s="1"/>
  <c r="G41" i="57"/>
  <c r="H41" i="57" l="1"/>
  <c r="I41" i="57" s="1"/>
  <c r="J41" i="57" s="1"/>
  <c r="G42" i="57"/>
  <c r="H42" i="57" l="1"/>
  <c r="I42" i="57" s="1"/>
  <c r="J42" i="57" s="1"/>
  <c r="G43" i="57"/>
  <c r="G44" i="57" l="1"/>
  <c r="H43" i="57"/>
  <c r="I43" i="57" s="1"/>
  <c r="J43" i="57" s="1"/>
  <c r="G45" i="57" l="1"/>
  <c r="H44" i="57"/>
  <c r="I44" i="57" s="1"/>
  <c r="J44" i="57" s="1"/>
  <c r="G46" i="57" l="1"/>
  <c r="H45" i="57"/>
  <c r="I45" i="57" s="1"/>
  <c r="J45" i="57" s="1"/>
  <c r="G47" i="57" l="1"/>
  <c r="H46" i="57"/>
  <c r="I46" i="57" s="1"/>
  <c r="J46" i="57" s="1"/>
  <c r="G48" i="57" l="1"/>
  <c r="H47" i="57"/>
  <c r="I47" i="57" s="1"/>
  <c r="J47" i="57" s="1"/>
  <c r="H48" i="57" l="1"/>
  <c r="I48" i="57" s="1"/>
  <c r="J48" i="57" s="1"/>
  <c r="G49" i="57"/>
  <c r="G50" i="57" l="1"/>
  <c r="H49" i="57"/>
  <c r="I49" i="57" s="1"/>
  <c r="J49" i="57" s="1"/>
  <c r="H50" i="57" l="1"/>
  <c r="I50" i="57" s="1"/>
  <c r="J50" i="57" s="1"/>
  <c r="G51" i="57"/>
  <c r="H51" i="57" l="1"/>
  <c r="I51" i="57" s="1"/>
  <c r="J51" i="57" s="1"/>
  <c r="G52" i="57"/>
  <c r="H52" i="57" l="1"/>
  <c r="I52" i="57" s="1"/>
  <c r="J52" i="57" s="1"/>
  <c r="G53" i="57"/>
  <c r="H53" i="57" l="1"/>
  <c r="I53" i="57" s="1"/>
  <c r="J53" i="57" s="1"/>
  <c r="G54" i="57"/>
  <c r="G55" i="57" l="1"/>
  <c r="H54" i="57"/>
  <c r="I54" i="57" l="1"/>
  <c r="G56" i="57"/>
  <c r="H55" i="57"/>
  <c r="I55" i="57" s="1"/>
  <c r="J55" i="57" s="1"/>
  <c r="H56" i="57" l="1"/>
  <c r="I56" i="57" s="1"/>
  <c r="J56" i="57" s="1"/>
  <c r="G57" i="57"/>
  <c r="J54" i="57"/>
  <c r="H57" i="57" l="1"/>
  <c r="G58" i="57"/>
  <c r="H58" i="57" l="1"/>
  <c r="I58" i="57" s="1"/>
  <c r="J58" i="57" s="1"/>
  <c r="G59" i="57"/>
  <c r="H59" i="57" s="1"/>
  <c r="I59" i="57" s="1"/>
  <c r="J59" i="57" s="1"/>
  <c r="I57" i="57"/>
  <c r="H60" i="57"/>
  <c r="J57" i="57" l="1"/>
  <c r="I60" i="57"/>
</calcChain>
</file>

<file path=xl/sharedStrings.xml><?xml version="1.0" encoding="utf-8"?>
<sst xmlns="http://schemas.openxmlformats.org/spreadsheetml/2006/main" count="348" uniqueCount="55">
  <si>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</si>
  <si>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</si>
  <si>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</si>
  <si>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</si>
  <si>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</si>
  <si>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</si>
  <si>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</si>
  <si>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</si>
  <si>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</si>
  <si>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</si>
  <si>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</si>
  <si>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</si>
  <si>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Flat</t>
  </si>
  <si>
    <t>Rate</t>
  </si>
  <si>
    <t>Sr.No.</t>
  </si>
  <si>
    <t>CA IN SQ/M</t>
  </si>
  <si>
    <t>CA in Sq/Ft</t>
  </si>
  <si>
    <t>2 BHK</t>
  </si>
  <si>
    <t>TOTAL</t>
  </si>
  <si>
    <t>Sale/Rehab</t>
  </si>
  <si>
    <t>Rehab</t>
  </si>
  <si>
    <t>Sale</t>
  </si>
  <si>
    <t>2BHK</t>
  </si>
  <si>
    <t xml:space="preserve">5BHK </t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</si>
  <si>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</si>
  <si>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</si>
  <si>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t>3rd Flr</t>
  </si>
  <si>
    <t>Tot - 2</t>
  </si>
  <si>
    <t>4-6, 8-13th Flr</t>
  </si>
  <si>
    <t>TOT-3</t>
  </si>
  <si>
    <t>7TH (Ref)</t>
  </si>
  <si>
    <t>Tot -1</t>
  </si>
  <si>
    <t>14th Flr</t>
  </si>
  <si>
    <t>Tot -2</t>
  </si>
  <si>
    <t>15th Flr</t>
  </si>
  <si>
    <t>Tot - 3</t>
  </si>
  <si>
    <t>16-20th Flr</t>
  </si>
  <si>
    <t>Tot - 4</t>
  </si>
  <si>
    <t>21st (ref)</t>
  </si>
  <si>
    <t>Tot - 1</t>
  </si>
  <si>
    <t>21 &amp; 22nd Duplex</t>
  </si>
  <si>
    <t>5 BHK</t>
  </si>
  <si>
    <t>Ref</t>
  </si>
  <si>
    <t>2101 / 2201</t>
  </si>
  <si>
    <t>21 / 22</t>
  </si>
  <si>
    <t>nby Bldg</t>
  </si>
  <si>
    <t xml:space="preserve">As per Approved Plan /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</si>
  <si>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</si>
  <si>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</si>
  <si>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</si>
  <si>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Sale Flat</t>
  </si>
  <si>
    <t>Rehab Flat</t>
  </si>
  <si>
    <t xml:space="preserve">                                              2 BHK  -  27                                                  5 BHK - 01</t>
  </si>
  <si>
    <t xml:space="preserve">         2 BHK - 30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</si>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</sst>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6" fillId="2" borderId="0" xfId="0" applyFont="1" applyFill="1"/>
    <xf numFmtId="0" fontId="1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1" fontId="0" fillId="0" borderId="0" xfId="0" applyNumberFormat="1"/>
    <xf numFmtId="0" fontId="6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21" fillId="0" borderId="0" xfId="0" applyFont="1"/>
    <xf numFmtId="0" fontId="20" fillId="0" borderId="1" xfId="0" applyFont="1" applyBorder="1" applyAlignment="1">
      <alignment horizontal="center" vertical="center"/>
    </xf>
    <xf numFmtId="0" fontId="7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24" fillId="0" borderId="0" xfId="0" applyNumberFormat="1" applyFont="1"/>
    <xf numFmtId="0" fontId="23" fillId="0" borderId="0" xfId="0" applyFont="1"/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0" fontId="20" fillId="0" borderId="0" xfId="0" applyFont="1"/>
    <xf numFmtId="1" fontId="26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3" fillId="3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0" xfId="0" applyFont="1"/>
    <xf numFmtId="1" fontId="21" fillId="0" borderId="0" xfId="0" applyNumberFormat="1" applyFont="1"/>
    <xf numFmtId="0" fontId="29" fillId="2" borderId="0" xfId="0" applyFont="1" applyFill="1"/>
    <xf numFmtId="164" fontId="20" fillId="0" borderId="1" xfId="1" applyNumberFormat="1" applyFont="1" applyBorder="1" applyAlignment="1">
      <alignment horizontal="center"/>
    </xf>
    <xf numFmtId="164" fontId="20" fillId="0" borderId="1" xfId="1" applyNumberFormat="1" applyFont="1" applyBorder="1" applyAlignment="1">
      <alignment horizontal="center" vertical="center"/>
    </xf>
    <xf numFmtId="1" fontId="20" fillId="0" borderId="1" xfId="2" applyNumberFormat="1" applyFont="1" applyBorder="1" applyAlignment="1">
      <alignment horizontal="center" vertical="top" wrapText="1"/>
    </xf>
    <xf numFmtId="164" fontId="20" fillId="0" borderId="1" xfId="1" applyNumberFormat="1" applyFont="1" applyFill="1" applyBorder="1" applyAlignment="1">
      <alignment horizontal="center"/>
    </xf>
    <xf numFmtId="1" fontId="20" fillId="0" borderId="1" xfId="2" applyNumberFormat="1" applyFont="1" applyBorder="1" applyAlignment="1">
      <alignment horizontal="center" vertical="center" wrapText="1"/>
    </xf>
    <xf numFmtId="164" fontId="20" fillId="0" borderId="1" xfId="1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1" applyNumberFormat="1" applyFont="1" applyBorder="1"/>
    <xf numFmtId="164" fontId="20" fillId="0" borderId="1" xfId="1" applyNumberFormat="1" applyFont="1" applyBorder="1" applyAlignment="1">
      <alignment vertical="center"/>
    </xf>
    <xf numFmtId="0" fontId="17" fillId="0" borderId="1" xfId="0" applyFont="1" applyBorder="1"/>
    <xf numFmtId="0" fontId="30" fillId="0" borderId="1" xfId="0" applyFont="1" applyBorder="1"/>
    <xf numFmtId="164" fontId="18" fillId="0" borderId="1" xfId="1" applyNumberFormat="1" applyFont="1" applyFill="1" applyBorder="1" applyAlignment="1">
      <alignment horizontal="center"/>
    </xf>
    <xf numFmtId="164" fontId="18" fillId="0" borderId="1" xfId="1" applyNumberFormat="1" applyFont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vertical="center"/>
    </xf>
    <xf numFmtId="164" fontId="18" fillId="0" borderId="2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3" fontId="6" fillId="0" borderId="0" xfId="1" applyFont="1"/>
    <xf numFmtId="43" fontId="6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488083</xdr:colOff>
      <xdr:row>13</xdr:row>
      <xdr:rowOff>67071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13292-4E69-22B8-1A45-0A6217563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37708" cy="2838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165652</xdr:colOff>
      <xdr:row>0</xdr:row>
      <xdr:rowOff>74544</xdr:rowOff>
    </xdr:from>
    <xdr:to>
      <xdr:col>20</xdr:col>
      <xdr:colOff>457111</xdr:colOff>
      <xdr:row>36</xdr:row>
      <xdr:rowOff>7864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16D76C-6D22-094B-A6FE-82A3E945A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913" y="74544"/>
          <a:ext cx="8259328" cy="5896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topLeftCell="A46" zoomScale="175" zoomScaleNormal="175" workbookViewId="0"/>
  </sheetViews>
  <sheetFormatPr defaultRowHeight="16.5" x14ac:dyDescent="0.3"/>
  <cols>
    <col min="1" max="1" width="5" style="41" customWidth="1"/>
    <col min="2" max="2" width="5.42578125" style="41" customWidth="1"/>
    <col min="3" max="3" width="4.140625" style="41" customWidth="1"/>
    <col min="4" max="4" width="6.28515625" style="42" customWidth="1"/>
    <col min="5" max="5" width="5.5703125" style="42" customWidth="1"/>
    <col min="6" max="6" width="6.5703125" style="44" customWidth="1"/>
    <col min="7" max="7" width="7.7109375" style="39" customWidth="1"/>
    <col min="8" max="8" width="11.85546875" style="39" customWidth="1"/>
    <col min="9" max="9" width="11.140625" style="39" customWidth="1"/>
    <col min="10" max="10" width="7.85546875" style="39" customWidth="1"/>
    <col min="11" max="11" width="10.5703125" style="40" customWidth="1"/>
    <col min="12" max="12" width="6.7109375" style="39" customWidth="1"/>
    <col min="13" max="13" width="15" style="40" customWidth="1"/>
    <col min="14" max="14" width="9.140625" style="40"/>
    <col min="15" max="16384" width="9.140625" style="39"/>
  </cols>
  <sheetData>
    <row r="1" spans="1:14" ht="66.75" customHeight="1" x14ac:dyDescent="0.3">
      <c r="A1" s="58" t="s">
        <v>1</v>
      </c>
      <c r="B1" s="59" t="s">
        <v>0</v>
      </c>
      <c r="C1" s="59" t="s">
        <v>3</v>
      </c>
      <c r="D1" s="59" t="s">
        <v>2</v>
      </c>
      <c r="E1" s="59" t="s">
        <v>46</v>
      </c>
      <c r="F1" s="59" t="s">
        <v>4</v>
      </c>
      <c r="G1" s="59" t="s">
        <v>47</v>
      </c>
      <c r="H1" s="59" t="s">
        <v>48</v>
      </c>
      <c r="I1" s="59" t="s">
        <v>49</v>
      </c>
      <c r="J1" s="59" t="s">
        <v>25</v>
      </c>
      <c r="K1" s="59" t="s">
        <v>24</v>
      </c>
      <c r="L1" s="59" t="s">
        <v>19</v>
      </c>
    </row>
    <row r="2" spans="1:14" s="48" customFormat="1" ht="12.75" x14ac:dyDescent="0.2">
      <c r="A2" s="45">
        <v>1</v>
      </c>
      <c r="B2" s="45">
        <v>301</v>
      </c>
      <c r="C2" s="45">
        <v>3</v>
      </c>
      <c r="D2" s="38" t="s">
        <v>17</v>
      </c>
      <c r="E2" s="46">
        <v>417</v>
      </c>
      <c r="F2" s="46">
        <f t="shared" ref="F2:F59" si="0">E2*1.1</f>
        <v>458.70000000000005</v>
      </c>
      <c r="G2" s="69">
        <v>0</v>
      </c>
      <c r="H2" s="70">
        <f t="shared" ref="H2:H31" si="1">E2*G2</f>
        <v>0</v>
      </c>
      <c r="I2" s="63">
        <f t="shared" ref="I2:I31" si="2">ROUND(H2*1.12,0)</f>
        <v>0</v>
      </c>
      <c r="J2" s="65">
        <f t="shared" ref="J2:J31" si="3">MROUND((I2*0.25/12),500)</f>
        <v>0</v>
      </c>
      <c r="K2" s="66">
        <f t="shared" ref="K2:K31" si="4">F2*3500</f>
        <v>1605450.0000000002</v>
      </c>
      <c r="L2" s="38" t="s">
        <v>20</v>
      </c>
      <c r="M2" s="47"/>
      <c r="N2" s="47"/>
    </row>
    <row r="3" spans="1:14" s="48" customFormat="1" ht="12.75" x14ac:dyDescent="0.2">
      <c r="A3" s="45">
        <v>2</v>
      </c>
      <c r="B3" s="45">
        <v>302</v>
      </c>
      <c r="C3" s="45">
        <v>3</v>
      </c>
      <c r="D3" s="38" t="s">
        <v>17</v>
      </c>
      <c r="E3" s="46">
        <v>416</v>
      </c>
      <c r="F3" s="46">
        <f t="shared" si="0"/>
        <v>457.6</v>
      </c>
      <c r="G3" s="69">
        <v>0</v>
      </c>
      <c r="H3" s="70">
        <f t="shared" si="1"/>
        <v>0</v>
      </c>
      <c r="I3" s="63">
        <f t="shared" si="2"/>
        <v>0</v>
      </c>
      <c r="J3" s="65">
        <f t="shared" si="3"/>
        <v>0</v>
      </c>
      <c r="K3" s="66">
        <f t="shared" si="4"/>
        <v>1601600</v>
      </c>
      <c r="L3" s="38" t="s">
        <v>20</v>
      </c>
      <c r="M3" s="47"/>
      <c r="N3" s="47"/>
    </row>
    <row r="4" spans="1:14" s="48" customFormat="1" ht="12.75" x14ac:dyDescent="0.2">
      <c r="A4" s="45">
        <v>3</v>
      </c>
      <c r="B4" s="45">
        <v>401</v>
      </c>
      <c r="C4" s="45">
        <v>4</v>
      </c>
      <c r="D4" s="38" t="s">
        <v>17</v>
      </c>
      <c r="E4" s="46">
        <v>417</v>
      </c>
      <c r="F4" s="46">
        <f t="shared" si="0"/>
        <v>458.70000000000005</v>
      </c>
      <c r="G4" s="69">
        <v>0</v>
      </c>
      <c r="H4" s="70">
        <f t="shared" si="1"/>
        <v>0</v>
      </c>
      <c r="I4" s="63">
        <f t="shared" si="2"/>
        <v>0</v>
      </c>
      <c r="J4" s="65">
        <f t="shared" si="3"/>
        <v>0</v>
      </c>
      <c r="K4" s="66">
        <f t="shared" si="4"/>
        <v>1605450.0000000002</v>
      </c>
      <c r="L4" s="38" t="s">
        <v>20</v>
      </c>
      <c r="M4" s="47"/>
      <c r="N4" s="47"/>
    </row>
    <row r="5" spans="1:14" s="48" customFormat="1" ht="12.75" x14ac:dyDescent="0.2">
      <c r="A5" s="45">
        <v>4</v>
      </c>
      <c r="B5" s="45">
        <v>402</v>
      </c>
      <c r="C5" s="45">
        <v>4</v>
      </c>
      <c r="D5" s="38" t="s">
        <v>17</v>
      </c>
      <c r="E5" s="46">
        <v>416</v>
      </c>
      <c r="F5" s="46">
        <f t="shared" si="0"/>
        <v>457.6</v>
      </c>
      <c r="G5" s="69">
        <v>0</v>
      </c>
      <c r="H5" s="70">
        <f t="shared" si="1"/>
        <v>0</v>
      </c>
      <c r="I5" s="63">
        <f t="shared" si="2"/>
        <v>0</v>
      </c>
      <c r="J5" s="65">
        <f t="shared" si="3"/>
        <v>0</v>
      </c>
      <c r="K5" s="66">
        <f t="shared" si="4"/>
        <v>1601600</v>
      </c>
      <c r="L5" s="38" t="s">
        <v>20</v>
      </c>
      <c r="M5" s="47"/>
      <c r="N5" s="47"/>
    </row>
    <row r="6" spans="1:14" s="48" customFormat="1" ht="12.75" x14ac:dyDescent="0.2">
      <c r="A6" s="45">
        <v>5</v>
      </c>
      <c r="B6" s="45">
        <v>403</v>
      </c>
      <c r="C6" s="45">
        <v>4</v>
      </c>
      <c r="D6" s="38" t="s">
        <v>17</v>
      </c>
      <c r="E6" s="46">
        <v>416</v>
      </c>
      <c r="F6" s="46">
        <f t="shared" si="0"/>
        <v>457.6</v>
      </c>
      <c r="G6" s="69">
        <v>0</v>
      </c>
      <c r="H6" s="70">
        <f t="shared" si="1"/>
        <v>0</v>
      </c>
      <c r="I6" s="63">
        <f t="shared" si="2"/>
        <v>0</v>
      </c>
      <c r="J6" s="65">
        <f t="shared" si="3"/>
        <v>0</v>
      </c>
      <c r="K6" s="66">
        <f t="shared" si="4"/>
        <v>1601600</v>
      </c>
      <c r="L6" s="38" t="s">
        <v>20</v>
      </c>
      <c r="M6" s="47"/>
      <c r="N6" s="47"/>
    </row>
    <row r="7" spans="1:14" s="48" customFormat="1" ht="12.75" x14ac:dyDescent="0.2">
      <c r="A7" s="45">
        <v>6</v>
      </c>
      <c r="B7" s="45">
        <v>501</v>
      </c>
      <c r="C7" s="45">
        <v>5</v>
      </c>
      <c r="D7" s="38" t="s">
        <v>17</v>
      </c>
      <c r="E7" s="46">
        <v>417</v>
      </c>
      <c r="F7" s="46">
        <f t="shared" si="0"/>
        <v>458.70000000000005</v>
      </c>
      <c r="G7" s="69">
        <v>0</v>
      </c>
      <c r="H7" s="70">
        <f t="shared" si="1"/>
        <v>0</v>
      </c>
      <c r="I7" s="63">
        <f t="shared" si="2"/>
        <v>0</v>
      </c>
      <c r="J7" s="65">
        <f t="shared" si="3"/>
        <v>0</v>
      </c>
      <c r="K7" s="66">
        <f t="shared" si="4"/>
        <v>1605450.0000000002</v>
      </c>
      <c r="L7" s="38" t="s">
        <v>20</v>
      </c>
      <c r="M7" s="47"/>
      <c r="N7" s="47"/>
    </row>
    <row r="8" spans="1:14" s="48" customFormat="1" ht="12.75" x14ac:dyDescent="0.2">
      <c r="A8" s="45">
        <v>7</v>
      </c>
      <c r="B8" s="45">
        <v>502</v>
      </c>
      <c r="C8" s="45">
        <v>5</v>
      </c>
      <c r="D8" s="38" t="s">
        <v>17</v>
      </c>
      <c r="E8" s="46">
        <v>416</v>
      </c>
      <c r="F8" s="46">
        <f t="shared" si="0"/>
        <v>457.6</v>
      </c>
      <c r="G8" s="69">
        <v>0</v>
      </c>
      <c r="H8" s="70">
        <f t="shared" si="1"/>
        <v>0</v>
      </c>
      <c r="I8" s="63">
        <f t="shared" si="2"/>
        <v>0</v>
      </c>
      <c r="J8" s="65">
        <f t="shared" si="3"/>
        <v>0</v>
      </c>
      <c r="K8" s="66">
        <f t="shared" si="4"/>
        <v>1601600</v>
      </c>
      <c r="L8" s="38" t="s">
        <v>20</v>
      </c>
      <c r="M8" s="47"/>
      <c r="N8" s="47"/>
    </row>
    <row r="9" spans="1:14" s="48" customFormat="1" ht="12.75" x14ac:dyDescent="0.2">
      <c r="A9" s="45">
        <v>8</v>
      </c>
      <c r="B9" s="45">
        <v>503</v>
      </c>
      <c r="C9" s="45">
        <v>5</v>
      </c>
      <c r="D9" s="38" t="s">
        <v>17</v>
      </c>
      <c r="E9" s="46">
        <v>416</v>
      </c>
      <c r="F9" s="46">
        <f t="shared" si="0"/>
        <v>457.6</v>
      </c>
      <c r="G9" s="69">
        <v>0</v>
      </c>
      <c r="H9" s="70">
        <f t="shared" si="1"/>
        <v>0</v>
      </c>
      <c r="I9" s="63">
        <f t="shared" si="2"/>
        <v>0</v>
      </c>
      <c r="J9" s="65">
        <f t="shared" si="3"/>
        <v>0</v>
      </c>
      <c r="K9" s="66">
        <f t="shared" si="4"/>
        <v>1601600</v>
      </c>
      <c r="L9" s="38" t="s">
        <v>20</v>
      </c>
      <c r="M9" s="47"/>
      <c r="N9" s="47"/>
    </row>
    <row r="10" spans="1:14" s="48" customFormat="1" ht="12.75" x14ac:dyDescent="0.2">
      <c r="A10" s="45">
        <v>9</v>
      </c>
      <c r="B10" s="45">
        <v>601</v>
      </c>
      <c r="C10" s="45">
        <v>6</v>
      </c>
      <c r="D10" s="38" t="s">
        <v>17</v>
      </c>
      <c r="E10" s="46">
        <v>417</v>
      </c>
      <c r="F10" s="46">
        <f t="shared" si="0"/>
        <v>458.70000000000005</v>
      </c>
      <c r="G10" s="69">
        <v>0</v>
      </c>
      <c r="H10" s="70">
        <f t="shared" si="1"/>
        <v>0</v>
      </c>
      <c r="I10" s="63">
        <f t="shared" si="2"/>
        <v>0</v>
      </c>
      <c r="J10" s="65">
        <f t="shared" si="3"/>
        <v>0</v>
      </c>
      <c r="K10" s="66">
        <f t="shared" si="4"/>
        <v>1605450.0000000002</v>
      </c>
      <c r="L10" s="38" t="s">
        <v>20</v>
      </c>
      <c r="M10" s="47"/>
      <c r="N10" s="47"/>
    </row>
    <row r="11" spans="1:14" s="48" customFormat="1" ht="12.75" x14ac:dyDescent="0.2">
      <c r="A11" s="45">
        <v>10</v>
      </c>
      <c r="B11" s="45">
        <v>602</v>
      </c>
      <c r="C11" s="45">
        <v>6</v>
      </c>
      <c r="D11" s="38" t="s">
        <v>17</v>
      </c>
      <c r="E11" s="46">
        <v>416</v>
      </c>
      <c r="F11" s="46">
        <f t="shared" si="0"/>
        <v>457.6</v>
      </c>
      <c r="G11" s="69">
        <v>0</v>
      </c>
      <c r="H11" s="70">
        <f t="shared" si="1"/>
        <v>0</v>
      </c>
      <c r="I11" s="63">
        <f t="shared" si="2"/>
        <v>0</v>
      </c>
      <c r="J11" s="65">
        <f t="shared" si="3"/>
        <v>0</v>
      </c>
      <c r="K11" s="66">
        <f t="shared" si="4"/>
        <v>1601600</v>
      </c>
      <c r="L11" s="38" t="s">
        <v>20</v>
      </c>
      <c r="M11" s="47"/>
      <c r="N11" s="47"/>
    </row>
    <row r="12" spans="1:14" s="48" customFormat="1" ht="12.75" x14ac:dyDescent="0.2">
      <c r="A12" s="45">
        <v>11</v>
      </c>
      <c r="B12" s="45">
        <v>603</v>
      </c>
      <c r="C12" s="45">
        <v>6</v>
      </c>
      <c r="D12" s="38" t="s">
        <v>17</v>
      </c>
      <c r="E12" s="46">
        <v>416</v>
      </c>
      <c r="F12" s="46">
        <f t="shared" si="0"/>
        <v>457.6</v>
      </c>
      <c r="G12" s="69">
        <v>0</v>
      </c>
      <c r="H12" s="70">
        <f t="shared" si="1"/>
        <v>0</v>
      </c>
      <c r="I12" s="63">
        <f t="shared" si="2"/>
        <v>0</v>
      </c>
      <c r="J12" s="65">
        <f t="shared" si="3"/>
        <v>0</v>
      </c>
      <c r="K12" s="66">
        <f t="shared" si="4"/>
        <v>1601600</v>
      </c>
      <c r="L12" s="38" t="s">
        <v>20</v>
      </c>
      <c r="M12" s="47"/>
      <c r="N12" s="47"/>
    </row>
    <row r="13" spans="1:14" s="48" customFormat="1" ht="12.75" x14ac:dyDescent="0.2">
      <c r="A13" s="45">
        <v>12</v>
      </c>
      <c r="B13" s="45">
        <v>701</v>
      </c>
      <c r="C13" s="45">
        <v>7</v>
      </c>
      <c r="D13" s="38" t="s">
        <v>17</v>
      </c>
      <c r="E13" s="46">
        <v>461</v>
      </c>
      <c r="F13" s="46">
        <f t="shared" si="0"/>
        <v>507.1</v>
      </c>
      <c r="G13" s="69">
        <v>0</v>
      </c>
      <c r="H13" s="70">
        <f t="shared" si="1"/>
        <v>0</v>
      </c>
      <c r="I13" s="63">
        <f t="shared" si="2"/>
        <v>0</v>
      </c>
      <c r="J13" s="65">
        <f t="shared" si="3"/>
        <v>0</v>
      </c>
      <c r="K13" s="66">
        <f t="shared" si="4"/>
        <v>1774850</v>
      </c>
      <c r="L13" s="38" t="s">
        <v>20</v>
      </c>
      <c r="M13" s="47"/>
      <c r="N13" s="47"/>
    </row>
    <row r="14" spans="1:14" s="48" customFormat="1" ht="12.75" x14ac:dyDescent="0.2">
      <c r="A14" s="45">
        <v>13</v>
      </c>
      <c r="B14" s="45">
        <v>801</v>
      </c>
      <c r="C14" s="45">
        <v>8</v>
      </c>
      <c r="D14" s="38" t="s">
        <v>17</v>
      </c>
      <c r="E14" s="46">
        <v>417</v>
      </c>
      <c r="F14" s="46">
        <f t="shared" si="0"/>
        <v>458.70000000000005</v>
      </c>
      <c r="G14" s="69">
        <v>0</v>
      </c>
      <c r="H14" s="70">
        <f t="shared" si="1"/>
        <v>0</v>
      </c>
      <c r="I14" s="63">
        <f t="shared" si="2"/>
        <v>0</v>
      </c>
      <c r="J14" s="65">
        <f t="shared" si="3"/>
        <v>0</v>
      </c>
      <c r="K14" s="66">
        <f t="shared" si="4"/>
        <v>1605450.0000000002</v>
      </c>
      <c r="L14" s="38" t="s">
        <v>20</v>
      </c>
      <c r="M14" s="47"/>
      <c r="N14" s="47"/>
    </row>
    <row r="15" spans="1:14" s="48" customFormat="1" ht="12.75" x14ac:dyDescent="0.2">
      <c r="A15" s="45">
        <v>14</v>
      </c>
      <c r="B15" s="45">
        <v>802</v>
      </c>
      <c r="C15" s="45">
        <v>8</v>
      </c>
      <c r="D15" s="38" t="s">
        <v>17</v>
      </c>
      <c r="E15" s="46">
        <v>416</v>
      </c>
      <c r="F15" s="46">
        <f t="shared" si="0"/>
        <v>457.6</v>
      </c>
      <c r="G15" s="69">
        <v>0</v>
      </c>
      <c r="H15" s="70">
        <f t="shared" si="1"/>
        <v>0</v>
      </c>
      <c r="I15" s="63">
        <f t="shared" si="2"/>
        <v>0</v>
      </c>
      <c r="J15" s="65">
        <f t="shared" si="3"/>
        <v>0</v>
      </c>
      <c r="K15" s="66">
        <f t="shared" si="4"/>
        <v>1601600</v>
      </c>
      <c r="L15" s="38" t="s">
        <v>20</v>
      </c>
      <c r="M15" s="47"/>
      <c r="N15" s="47"/>
    </row>
    <row r="16" spans="1:14" s="48" customFormat="1" ht="12.75" x14ac:dyDescent="0.2">
      <c r="A16" s="45">
        <v>15</v>
      </c>
      <c r="B16" s="45">
        <v>803</v>
      </c>
      <c r="C16" s="45">
        <v>8</v>
      </c>
      <c r="D16" s="38" t="s">
        <v>17</v>
      </c>
      <c r="E16" s="46">
        <v>416</v>
      </c>
      <c r="F16" s="46">
        <f t="shared" si="0"/>
        <v>457.6</v>
      </c>
      <c r="G16" s="69">
        <v>0</v>
      </c>
      <c r="H16" s="70">
        <f t="shared" si="1"/>
        <v>0</v>
      </c>
      <c r="I16" s="63">
        <f t="shared" si="2"/>
        <v>0</v>
      </c>
      <c r="J16" s="65">
        <f t="shared" si="3"/>
        <v>0</v>
      </c>
      <c r="K16" s="66">
        <f t="shared" si="4"/>
        <v>1601600</v>
      </c>
      <c r="L16" s="38" t="s">
        <v>20</v>
      </c>
      <c r="M16" s="47"/>
      <c r="N16" s="47"/>
    </row>
    <row r="17" spans="1:15" s="48" customFormat="1" ht="12.75" x14ac:dyDescent="0.2">
      <c r="A17" s="45">
        <v>16</v>
      </c>
      <c r="B17" s="45">
        <v>901</v>
      </c>
      <c r="C17" s="45">
        <v>9</v>
      </c>
      <c r="D17" s="38" t="s">
        <v>17</v>
      </c>
      <c r="E17" s="46">
        <v>417</v>
      </c>
      <c r="F17" s="46">
        <f t="shared" si="0"/>
        <v>458.70000000000005</v>
      </c>
      <c r="G17" s="69">
        <v>0</v>
      </c>
      <c r="H17" s="70">
        <f t="shared" si="1"/>
        <v>0</v>
      </c>
      <c r="I17" s="63">
        <f t="shared" si="2"/>
        <v>0</v>
      </c>
      <c r="J17" s="65">
        <f t="shared" si="3"/>
        <v>0</v>
      </c>
      <c r="K17" s="66">
        <f t="shared" si="4"/>
        <v>1605450.0000000002</v>
      </c>
      <c r="L17" s="38" t="s">
        <v>20</v>
      </c>
      <c r="M17" s="47"/>
      <c r="N17" s="47"/>
    </row>
    <row r="18" spans="1:15" s="48" customFormat="1" ht="12.75" x14ac:dyDescent="0.2">
      <c r="A18" s="45">
        <v>17</v>
      </c>
      <c r="B18" s="45">
        <v>902</v>
      </c>
      <c r="C18" s="45">
        <v>9</v>
      </c>
      <c r="D18" s="38" t="s">
        <v>17</v>
      </c>
      <c r="E18" s="46">
        <v>416</v>
      </c>
      <c r="F18" s="46">
        <f t="shared" si="0"/>
        <v>457.6</v>
      </c>
      <c r="G18" s="69">
        <v>0</v>
      </c>
      <c r="H18" s="70">
        <f t="shared" si="1"/>
        <v>0</v>
      </c>
      <c r="I18" s="63">
        <f t="shared" si="2"/>
        <v>0</v>
      </c>
      <c r="J18" s="65">
        <f t="shared" si="3"/>
        <v>0</v>
      </c>
      <c r="K18" s="66">
        <f t="shared" si="4"/>
        <v>1601600</v>
      </c>
      <c r="L18" s="38" t="s">
        <v>20</v>
      </c>
      <c r="M18" s="47"/>
      <c r="N18" s="47"/>
    </row>
    <row r="19" spans="1:15" s="48" customFormat="1" ht="12.75" x14ac:dyDescent="0.2">
      <c r="A19" s="45">
        <v>18</v>
      </c>
      <c r="B19" s="45">
        <v>903</v>
      </c>
      <c r="C19" s="45">
        <v>9</v>
      </c>
      <c r="D19" s="38" t="s">
        <v>17</v>
      </c>
      <c r="E19" s="46">
        <v>416</v>
      </c>
      <c r="F19" s="46">
        <f t="shared" si="0"/>
        <v>457.6</v>
      </c>
      <c r="G19" s="69">
        <v>0</v>
      </c>
      <c r="H19" s="70">
        <f t="shared" si="1"/>
        <v>0</v>
      </c>
      <c r="I19" s="63">
        <f t="shared" si="2"/>
        <v>0</v>
      </c>
      <c r="J19" s="65">
        <f t="shared" si="3"/>
        <v>0</v>
      </c>
      <c r="K19" s="66">
        <f t="shared" si="4"/>
        <v>1601600</v>
      </c>
      <c r="L19" s="38" t="s">
        <v>20</v>
      </c>
      <c r="M19" s="47"/>
      <c r="N19" s="47"/>
    </row>
    <row r="20" spans="1:15" s="48" customFormat="1" ht="12.75" x14ac:dyDescent="0.2">
      <c r="A20" s="45">
        <v>19</v>
      </c>
      <c r="B20" s="45">
        <v>1001</v>
      </c>
      <c r="C20" s="45">
        <v>10</v>
      </c>
      <c r="D20" s="38" t="s">
        <v>17</v>
      </c>
      <c r="E20" s="46">
        <v>417</v>
      </c>
      <c r="F20" s="46">
        <f t="shared" si="0"/>
        <v>458.70000000000005</v>
      </c>
      <c r="G20" s="69">
        <v>0</v>
      </c>
      <c r="H20" s="70">
        <f t="shared" si="1"/>
        <v>0</v>
      </c>
      <c r="I20" s="63">
        <f t="shared" si="2"/>
        <v>0</v>
      </c>
      <c r="J20" s="65">
        <f t="shared" si="3"/>
        <v>0</v>
      </c>
      <c r="K20" s="66">
        <f t="shared" si="4"/>
        <v>1605450.0000000002</v>
      </c>
      <c r="L20" s="38" t="s">
        <v>20</v>
      </c>
      <c r="M20" s="47"/>
      <c r="N20" s="47"/>
    </row>
    <row r="21" spans="1:15" s="48" customFormat="1" ht="12.75" x14ac:dyDescent="0.2">
      <c r="A21" s="45">
        <v>20</v>
      </c>
      <c r="B21" s="45">
        <v>1002</v>
      </c>
      <c r="C21" s="45">
        <v>10</v>
      </c>
      <c r="D21" s="38" t="s">
        <v>17</v>
      </c>
      <c r="E21" s="46">
        <v>416</v>
      </c>
      <c r="F21" s="46">
        <f t="shared" si="0"/>
        <v>457.6</v>
      </c>
      <c r="G21" s="69">
        <v>0</v>
      </c>
      <c r="H21" s="70">
        <f t="shared" si="1"/>
        <v>0</v>
      </c>
      <c r="I21" s="63">
        <f t="shared" si="2"/>
        <v>0</v>
      </c>
      <c r="J21" s="65">
        <f t="shared" si="3"/>
        <v>0</v>
      </c>
      <c r="K21" s="66">
        <f t="shared" si="4"/>
        <v>1601600</v>
      </c>
      <c r="L21" s="38" t="s">
        <v>20</v>
      </c>
      <c r="M21" s="47"/>
      <c r="N21" s="47"/>
    </row>
    <row r="22" spans="1:15" s="48" customFormat="1" ht="12.75" x14ac:dyDescent="0.2">
      <c r="A22" s="45">
        <v>21</v>
      </c>
      <c r="B22" s="45">
        <v>1003</v>
      </c>
      <c r="C22" s="45">
        <v>10</v>
      </c>
      <c r="D22" s="38" t="s">
        <v>17</v>
      </c>
      <c r="E22" s="46">
        <v>416</v>
      </c>
      <c r="F22" s="46">
        <f t="shared" si="0"/>
        <v>457.6</v>
      </c>
      <c r="G22" s="69">
        <v>0</v>
      </c>
      <c r="H22" s="70">
        <f t="shared" si="1"/>
        <v>0</v>
      </c>
      <c r="I22" s="63">
        <f t="shared" si="2"/>
        <v>0</v>
      </c>
      <c r="J22" s="65">
        <f t="shared" si="3"/>
        <v>0</v>
      </c>
      <c r="K22" s="66">
        <f t="shared" si="4"/>
        <v>1601600</v>
      </c>
      <c r="L22" s="38" t="s">
        <v>20</v>
      </c>
      <c r="M22" s="47"/>
      <c r="N22" s="47"/>
    </row>
    <row r="23" spans="1:15" s="48" customFormat="1" ht="12.75" x14ac:dyDescent="0.2">
      <c r="A23" s="45">
        <v>22</v>
      </c>
      <c r="B23" s="45">
        <v>1101</v>
      </c>
      <c r="C23" s="45">
        <v>11</v>
      </c>
      <c r="D23" s="38" t="s">
        <v>17</v>
      </c>
      <c r="E23" s="46">
        <v>417</v>
      </c>
      <c r="F23" s="46">
        <f t="shared" si="0"/>
        <v>458.70000000000005</v>
      </c>
      <c r="G23" s="69">
        <v>0</v>
      </c>
      <c r="H23" s="70">
        <f t="shared" si="1"/>
        <v>0</v>
      </c>
      <c r="I23" s="63">
        <f t="shared" si="2"/>
        <v>0</v>
      </c>
      <c r="J23" s="65">
        <f t="shared" si="3"/>
        <v>0</v>
      </c>
      <c r="K23" s="66">
        <f t="shared" si="4"/>
        <v>1605450.0000000002</v>
      </c>
      <c r="L23" s="38" t="s">
        <v>20</v>
      </c>
      <c r="M23" s="47"/>
      <c r="N23" s="47"/>
    </row>
    <row r="24" spans="1:15" s="48" customFormat="1" ht="12.75" x14ac:dyDescent="0.2">
      <c r="A24" s="45">
        <v>23</v>
      </c>
      <c r="B24" s="45">
        <v>1102</v>
      </c>
      <c r="C24" s="45">
        <v>11</v>
      </c>
      <c r="D24" s="38" t="s">
        <v>17</v>
      </c>
      <c r="E24" s="46">
        <v>416</v>
      </c>
      <c r="F24" s="46">
        <f t="shared" si="0"/>
        <v>457.6</v>
      </c>
      <c r="G24" s="69">
        <v>0</v>
      </c>
      <c r="H24" s="70">
        <f t="shared" si="1"/>
        <v>0</v>
      </c>
      <c r="I24" s="63">
        <f t="shared" si="2"/>
        <v>0</v>
      </c>
      <c r="J24" s="65">
        <f t="shared" si="3"/>
        <v>0</v>
      </c>
      <c r="K24" s="66">
        <f t="shared" si="4"/>
        <v>1601600</v>
      </c>
      <c r="L24" s="38" t="s">
        <v>20</v>
      </c>
      <c r="M24" s="47"/>
      <c r="N24" s="47"/>
    </row>
    <row r="25" spans="1:15" s="48" customFormat="1" ht="12.75" x14ac:dyDescent="0.2">
      <c r="A25" s="45">
        <v>24</v>
      </c>
      <c r="B25" s="45">
        <v>1103</v>
      </c>
      <c r="C25" s="45">
        <v>11</v>
      </c>
      <c r="D25" s="38" t="s">
        <v>17</v>
      </c>
      <c r="E25" s="46">
        <v>416</v>
      </c>
      <c r="F25" s="46">
        <f t="shared" si="0"/>
        <v>457.6</v>
      </c>
      <c r="G25" s="69">
        <v>0</v>
      </c>
      <c r="H25" s="70">
        <f t="shared" si="1"/>
        <v>0</v>
      </c>
      <c r="I25" s="63">
        <f t="shared" si="2"/>
        <v>0</v>
      </c>
      <c r="J25" s="65">
        <f t="shared" si="3"/>
        <v>0</v>
      </c>
      <c r="K25" s="66">
        <f t="shared" si="4"/>
        <v>1601600</v>
      </c>
      <c r="L25" s="38" t="s">
        <v>20</v>
      </c>
      <c r="M25" s="47"/>
      <c r="N25" s="47"/>
    </row>
    <row r="26" spans="1:15" s="48" customFormat="1" ht="12.75" x14ac:dyDescent="0.2">
      <c r="A26" s="45">
        <v>25</v>
      </c>
      <c r="B26" s="45">
        <v>1201</v>
      </c>
      <c r="C26" s="45">
        <v>12</v>
      </c>
      <c r="D26" s="38" t="s">
        <v>17</v>
      </c>
      <c r="E26" s="46">
        <v>417</v>
      </c>
      <c r="F26" s="46">
        <f t="shared" si="0"/>
        <v>458.70000000000005</v>
      </c>
      <c r="G26" s="69">
        <v>0</v>
      </c>
      <c r="H26" s="70">
        <f t="shared" si="1"/>
        <v>0</v>
      </c>
      <c r="I26" s="63">
        <f t="shared" si="2"/>
        <v>0</v>
      </c>
      <c r="J26" s="65">
        <f t="shared" si="3"/>
        <v>0</v>
      </c>
      <c r="K26" s="66">
        <f t="shared" si="4"/>
        <v>1605450.0000000002</v>
      </c>
      <c r="L26" s="38" t="s">
        <v>20</v>
      </c>
      <c r="M26" s="47"/>
      <c r="N26" s="47"/>
    </row>
    <row r="27" spans="1:15" s="48" customFormat="1" ht="12.75" x14ac:dyDescent="0.2">
      <c r="A27" s="45">
        <v>26</v>
      </c>
      <c r="B27" s="45">
        <v>1202</v>
      </c>
      <c r="C27" s="45">
        <v>12</v>
      </c>
      <c r="D27" s="38" t="s">
        <v>17</v>
      </c>
      <c r="E27" s="46">
        <v>416</v>
      </c>
      <c r="F27" s="46">
        <f t="shared" si="0"/>
        <v>457.6</v>
      </c>
      <c r="G27" s="69">
        <v>0</v>
      </c>
      <c r="H27" s="70">
        <f t="shared" si="1"/>
        <v>0</v>
      </c>
      <c r="I27" s="63">
        <f t="shared" si="2"/>
        <v>0</v>
      </c>
      <c r="J27" s="65">
        <f t="shared" si="3"/>
        <v>0</v>
      </c>
      <c r="K27" s="66">
        <f t="shared" si="4"/>
        <v>1601600</v>
      </c>
      <c r="L27" s="38" t="s">
        <v>20</v>
      </c>
      <c r="M27" s="47"/>
      <c r="N27" s="47"/>
    </row>
    <row r="28" spans="1:15" s="48" customFormat="1" ht="12.75" x14ac:dyDescent="0.2">
      <c r="A28" s="45">
        <v>27</v>
      </c>
      <c r="B28" s="45">
        <v>1203</v>
      </c>
      <c r="C28" s="45">
        <v>12</v>
      </c>
      <c r="D28" s="38" t="s">
        <v>17</v>
      </c>
      <c r="E28" s="46">
        <v>416</v>
      </c>
      <c r="F28" s="46">
        <f t="shared" si="0"/>
        <v>457.6</v>
      </c>
      <c r="G28" s="69">
        <v>0</v>
      </c>
      <c r="H28" s="70">
        <f t="shared" si="1"/>
        <v>0</v>
      </c>
      <c r="I28" s="63">
        <f t="shared" si="2"/>
        <v>0</v>
      </c>
      <c r="J28" s="65">
        <f t="shared" si="3"/>
        <v>0</v>
      </c>
      <c r="K28" s="66">
        <f t="shared" si="4"/>
        <v>1601600</v>
      </c>
      <c r="L28" s="38" t="s">
        <v>20</v>
      </c>
      <c r="M28" s="47"/>
      <c r="N28" s="47"/>
    </row>
    <row r="29" spans="1:15" s="48" customFormat="1" ht="12.75" x14ac:dyDescent="0.2">
      <c r="A29" s="45">
        <v>28</v>
      </c>
      <c r="B29" s="45">
        <v>1301</v>
      </c>
      <c r="C29" s="45">
        <v>13</v>
      </c>
      <c r="D29" s="38" t="s">
        <v>17</v>
      </c>
      <c r="E29" s="46">
        <v>417</v>
      </c>
      <c r="F29" s="46">
        <f t="shared" si="0"/>
        <v>458.70000000000005</v>
      </c>
      <c r="G29" s="69">
        <v>0</v>
      </c>
      <c r="H29" s="70">
        <f t="shared" si="1"/>
        <v>0</v>
      </c>
      <c r="I29" s="63">
        <f t="shared" si="2"/>
        <v>0</v>
      </c>
      <c r="J29" s="65">
        <f t="shared" si="3"/>
        <v>0</v>
      </c>
      <c r="K29" s="66">
        <f t="shared" si="4"/>
        <v>1605450.0000000002</v>
      </c>
      <c r="L29" s="38" t="s">
        <v>20</v>
      </c>
      <c r="M29" s="47"/>
      <c r="N29" s="47"/>
    </row>
    <row r="30" spans="1:15" s="48" customFormat="1" ht="12.75" x14ac:dyDescent="0.2">
      <c r="A30" s="45">
        <v>29</v>
      </c>
      <c r="B30" s="45">
        <v>1302</v>
      </c>
      <c r="C30" s="45">
        <v>13</v>
      </c>
      <c r="D30" s="38" t="s">
        <v>17</v>
      </c>
      <c r="E30" s="46">
        <v>416</v>
      </c>
      <c r="F30" s="46">
        <f t="shared" si="0"/>
        <v>457.6</v>
      </c>
      <c r="G30" s="69">
        <v>0</v>
      </c>
      <c r="H30" s="70">
        <f t="shared" si="1"/>
        <v>0</v>
      </c>
      <c r="I30" s="63">
        <f t="shared" si="2"/>
        <v>0</v>
      </c>
      <c r="J30" s="65">
        <f t="shared" si="3"/>
        <v>0</v>
      </c>
      <c r="K30" s="66">
        <f t="shared" si="4"/>
        <v>1601600</v>
      </c>
      <c r="L30" s="38" t="s">
        <v>20</v>
      </c>
      <c r="M30" s="47"/>
      <c r="N30" s="47"/>
    </row>
    <row r="31" spans="1:15" s="48" customFormat="1" ht="12.75" x14ac:dyDescent="0.2">
      <c r="A31" s="45">
        <v>30</v>
      </c>
      <c r="B31" s="45">
        <v>1303</v>
      </c>
      <c r="C31" s="45">
        <v>13</v>
      </c>
      <c r="D31" s="38" t="s">
        <v>17</v>
      </c>
      <c r="E31" s="46">
        <v>416</v>
      </c>
      <c r="F31" s="46">
        <f t="shared" si="0"/>
        <v>457.6</v>
      </c>
      <c r="G31" s="69">
        <v>0</v>
      </c>
      <c r="H31" s="70">
        <f t="shared" si="1"/>
        <v>0</v>
      </c>
      <c r="I31" s="63">
        <f t="shared" si="2"/>
        <v>0</v>
      </c>
      <c r="J31" s="65">
        <f t="shared" si="3"/>
        <v>0</v>
      </c>
      <c r="K31" s="66">
        <f t="shared" si="4"/>
        <v>1601600</v>
      </c>
      <c r="L31" s="38" t="s">
        <v>20</v>
      </c>
      <c r="M31" s="47"/>
      <c r="N31" s="47"/>
    </row>
    <row r="32" spans="1:15" s="48" customFormat="1" ht="12.75" x14ac:dyDescent="0.2">
      <c r="A32" s="45">
        <v>31</v>
      </c>
      <c r="B32" s="45">
        <v>1401</v>
      </c>
      <c r="C32" s="45">
        <v>14</v>
      </c>
      <c r="D32" s="38" t="s">
        <v>17</v>
      </c>
      <c r="E32" s="46">
        <v>450</v>
      </c>
      <c r="F32" s="46">
        <f t="shared" si="0"/>
        <v>495.00000000000006</v>
      </c>
      <c r="G32" s="69">
        <v>47900</v>
      </c>
      <c r="H32" s="70">
        <f>E32*G32</f>
        <v>21555000</v>
      </c>
      <c r="I32" s="63">
        <f>ROUND(H32*1.12,0)</f>
        <v>24141600</v>
      </c>
      <c r="J32" s="65">
        <f>MROUND((I32*0.25/12),500)</f>
        <v>503000</v>
      </c>
      <c r="K32" s="66">
        <f>F32*3500</f>
        <v>1732500.0000000002</v>
      </c>
      <c r="L32" s="38" t="s">
        <v>21</v>
      </c>
      <c r="M32" s="47"/>
      <c r="N32" s="47">
        <f>E32*47500</f>
        <v>21375000</v>
      </c>
      <c r="O32" s="63">
        <f t="shared" ref="O32" si="5">ROUND(N32*1.06,0)</f>
        <v>22657500</v>
      </c>
    </row>
    <row r="33" spans="1:14" s="48" customFormat="1" ht="12.75" x14ac:dyDescent="0.2">
      <c r="A33" s="45">
        <v>32</v>
      </c>
      <c r="B33" s="45">
        <v>1403</v>
      </c>
      <c r="C33" s="45">
        <v>14</v>
      </c>
      <c r="D33" s="38" t="s">
        <v>17</v>
      </c>
      <c r="E33" s="46">
        <v>450</v>
      </c>
      <c r="F33" s="46">
        <f t="shared" si="0"/>
        <v>495.00000000000006</v>
      </c>
      <c r="G33" s="69">
        <f>G32</f>
        <v>47900</v>
      </c>
      <c r="H33" s="70">
        <f t="shared" ref="H33:H59" si="6">E33*G33</f>
        <v>21555000</v>
      </c>
      <c r="I33" s="63">
        <f t="shared" ref="I33:I59" si="7">ROUND(H33*1.12,0)</f>
        <v>24141600</v>
      </c>
      <c r="J33" s="65">
        <f t="shared" ref="J33:J59" si="8">MROUND((I33*0.25/12),500)</f>
        <v>503000</v>
      </c>
      <c r="K33" s="66">
        <f t="shared" ref="K33:K59" si="9">F33*3500</f>
        <v>1732500.0000000002</v>
      </c>
      <c r="L33" s="38" t="s">
        <v>21</v>
      </c>
      <c r="M33" s="47"/>
      <c r="N33" s="47"/>
    </row>
    <row r="34" spans="1:14" s="48" customFormat="1" ht="12.75" x14ac:dyDescent="0.2">
      <c r="A34" s="45">
        <v>33</v>
      </c>
      <c r="B34" s="45">
        <v>1501</v>
      </c>
      <c r="C34" s="45">
        <v>15</v>
      </c>
      <c r="D34" s="38" t="s">
        <v>17</v>
      </c>
      <c r="E34" s="46">
        <v>450</v>
      </c>
      <c r="F34" s="46">
        <f t="shared" si="0"/>
        <v>495.00000000000006</v>
      </c>
      <c r="G34" s="69">
        <f>G33+100</f>
        <v>48000</v>
      </c>
      <c r="H34" s="70">
        <f t="shared" si="6"/>
        <v>21600000</v>
      </c>
      <c r="I34" s="63">
        <f t="shared" si="7"/>
        <v>24192000</v>
      </c>
      <c r="J34" s="65">
        <f t="shared" si="8"/>
        <v>504000</v>
      </c>
      <c r="K34" s="66">
        <f t="shared" si="9"/>
        <v>1732500.0000000002</v>
      </c>
      <c r="L34" s="38" t="s">
        <v>21</v>
      </c>
      <c r="M34" s="47"/>
      <c r="N34" s="47"/>
    </row>
    <row r="35" spans="1:14" s="48" customFormat="1" ht="12.75" x14ac:dyDescent="0.2">
      <c r="A35" s="45">
        <v>34</v>
      </c>
      <c r="B35" s="45">
        <v>1502</v>
      </c>
      <c r="C35" s="45">
        <v>15</v>
      </c>
      <c r="D35" s="38" t="s">
        <v>17</v>
      </c>
      <c r="E35" s="46">
        <v>450</v>
      </c>
      <c r="F35" s="46">
        <f t="shared" si="0"/>
        <v>495.00000000000006</v>
      </c>
      <c r="G35" s="69">
        <f>G34</f>
        <v>48000</v>
      </c>
      <c r="H35" s="70">
        <f t="shared" si="6"/>
        <v>21600000</v>
      </c>
      <c r="I35" s="63">
        <f t="shared" si="7"/>
        <v>24192000</v>
      </c>
      <c r="J35" s="65">
        <f t="shared" si="8"/>
        <v>504000</v>
      </c>
      <c r="K35" s="66">
        <f t="shared" si="9"/>
        <v>1732500.0000000002</v>
      </c>
      <c r="L35" s="38" t="s">
        <v>21</v>
      </c>
      <c r="M35" s="47"/>
      <c r="N35" s="47"/>
    </row>
    <row r="36" spans="1:14" s="48" customFormat="1" ht="12.75" x14ac:dyDescent="0.2">
      <c r="A36" s="45">
        <v>35</v>
      </c>
      <c r="B36" s="45">
        <v>1503</v>
      </c>
      <c r="C36" s="45">
        <v>15</v>
      </c>
      <c r="D36" s="38" t="s">
        <v>17</v>
      </c>
      <c r="E36" s="46">
        <v>450</v>
      </c>
      <c r="F36" s="46">
        <f t="shared" si="0"/>
        <v>495.00000000000006</v>
      </c>
      <c r="G36" s="69">
        <f>G35</f>
        <v>48000</v>
      </c>
      <c r="H36" s="70">
        <f t="shared" si="6"/>
        <v>21600000</v>
      </c>
      <c r="I36" s="63">
        <f t="shared" si="7"/>
        <v>24192000</v>
      </c>
      <c r="J36" s="65">
        <f t="shared" si="8"/>
        <v>504000</v>
      </c>
      <c r="K36" s="66">
        <f t="shared" si="9"/>
        <v>1732500.0000000002</v>
      </c>
      <c r="L36" s="38" t="s">
        <v>21</v>
      </c>
      <c r="M36" s="47"/>
      <c r="N36" s="47"/>
    </row>
    <row r="37" spans="1:14" s="48" customFormat="1" ht="12.75" x14ac:dyDescent="0.2">
      <c r="A37" s="45">
        <v>36</v>
      </c>
      <c r="B37" s="45">
        <v>1601</v>
      </c>
      <c r="C37" s="45">
        <v>16</v>
      </c>
      <c r="D37" s="38" t="s">
        <v>17</v>
      </c>
      <c r="E37" s="46">
        <v>450</v>
      </c>
      <c r="F37" s="46">
        <f t="shared" si="0"/>
        <v>495.00000000000006</v>
      </c>
      <c r="G37" s="69">
        <f>G36+100</f>
        <v>48100</v>
      </c>
      <c r="H37" s="70">
        <f t="shared" si="6"/>
        <v>21645000</v>
      </c>
      <c r="I37" s="63">
        <f t="shared" si="7"/>
        <v>24242400</v>
      </c>
      <c r="J37" s="65">
        <f t="shared" si="8"/>
        <v>505000</v>
      </c>
      <c r="K37" s="66">
        <f t="shared" si="9"/>
        <v>1732500.0000000002</v>
      </c>
      <c r="L37" s="38" t="s">
        <v>21</v>
      </c>
      <c r="M37" s="47"/>
      <c r="N37" s="47"/>
    </row>
    <row r="38" spans="1:14" s="48" customFormat="1" ht="12.75" x14ac:dyDescent="0.2">
      <c r="A38" s="45">
        <v>37</v>
      </c>
      <c r="B38" s="45">
        <v>1602</v>
      </c>
      <c r="C38" s="45">
        <v>16</v>
      </c>
      <c r="D38" s="38" t="s">
        <v>17</v>
      </c>
      <c r="E38" s="46">
        <v>450</v>
      </c>
      <c r="F38" s="46">
        <f t="shared" si="0"/>
        <v>495.00000000000006</v>
      </c>
      <c r="G38" s="69">
        <f>G37</f>
        <v>48100</v>
      </c>
      <c r="H38" s="70">
        <f t="shared" si="6"/>
        <v>21645000</v>
      </c>
      <c r="I38" s="63">
        <f t="shared" si="7"/>
        <v>24242400</v>
      </c>
      <c r="J38" s="65">
        <f t="shared" si="8"/>
        <v>505000</v>
      </c>
      <c r="K38" s="66">
        <f t="shared" si="9"/>
        <v>1732500.0000000002</v>
      </c>
      <c r="L38" s="38" t="s">
        <v>21</v>
      </c>
      <c r="M38" s="47"/>
      <c r="N38" s="47"/>
    </row>
    <row r="39" spans="1:14" s="48" customFormat="1" ht="12.75" x14ac:dyDescent="0.2">
      <c r="A39" s="45">
        <v>38</v>
      </c>
      <c r="B39" s="45">
        <v>1603</v>
      </c>
      <c r="C39" s="45">
        <v>16</v>
      </c>
      <c r="D39" s="38" t="s">
        <v>17</v>
      </c>
      <c r="E39" s="46">
        <v>450</v>
      </c>
      <c r="F39" s="46">
        <f t="shared" si="0"/>
        <v>495.00000000000006</v>
      </c>
      <c r="G39" s="69">
        <f>G38</f>
        <v>48100</v>
      </c>
      <c r="H39" s="70">
        <f t="shared" si="6"/>
        <v>21645000</v>
      </c>
      <c r="I39" s="63">
        <f t="shared" si="7"/>
        <v>24242400</v>
      </c>
      <c r="J39" s="65">
        <f t="shared" si="8"/>
        <v>505000</v>
      </c>
      <c r="K39" s="66">
        <f t="shared" si="9"/>
        <v>1732500.0000000002</v>
      </c>
      <c r="L39" s="38" t="s">
        <v>21</v>
      </c>
      <c r="M39" s="47"/>
      <c r="N39" s="47"/>
    </row>
    <row r="40" spans="1:14" s="48" customFormat="1" ht="12.75" x14ac:dyDescent="0.2">
      <c r="A40" s="45">
        <v>39</v>
      </c>
      <c r="B40" s="45">
        <v>1604</v>
      </c>
      <c r="C40" s="45">
        <v>16</v>
      </c>
      <c r="D40" s="38" t="s">
        <v>17</v>
      </c>
      <c r="E40" s="46">
        <v>450</v>
      </c>
      <c r="F40" s="46">
        <f t="shared" si="0"/>
        <v>495.00000000000006</v>
      </c>
      <c r="G40" s="69">
        <f>G39</f>
        <v>48100</v>
      </c>
      <c r="H40" s="70">
        <f t="shared" si="6"/>
        <v>21645000</v>
      </c>
      <c r="I40" s="63">
        <f t="shared" si="7"/>
        <v>24242400</v>
      </c>
      <c r="J40" s="65">
        <f t="shared" si="8"/>
        <v>505000</v>
      </c>
      <c r="K40" s="66">
        <f t="shared" si="9"/>
        <v>1732500.0000000002</v>
      </c>
      <c r="L40" s="38" t="s">
        <v>21</v>
      </c>
      <c r="M40" s="47"/>
      <c r="N40" s="47"/>
    </row>
    <row r="41" spans="1:14" s="48" customFormat="1" ht="12.75" x14ac:dyDescent="0.2">
      <c r="A41" s="45">
        <v>40</v>
      </c>
      <c r="B41" s="45">
        <v>1701</v>
      </c>
      <c r="C41" s="45">
        <v>17</v>
      </c>
      <c r="D41" s="38" t="s">
        <v>17</v>
      </c>
      <c r="E41" s="46">
        <v>450</v>
      </c>
      <c r="F41" s="46">
        <f t="shared" si="0"/>
        <v>495.00000000000006</v>
      </c>
      <c r="G41" s="69">
        <f>G40+100</f>
        <v>48200</v>
      </c>
      <c r="H41" s="70">
        <f t="shared" si="6"/>
        <v>21690000</v>
      </c>
      <c r="I41" s="63">
        <f t="shared" si="7"/>
        <v>24292800</v>
      </c>
      <c r="J41" s="65">
        <f t="shared" si="8"/>
        <v>506000</v>
      </c>
      <c r="K41" s="66">
        <f t="shared" si="9"/>
        <v>1732500.0000000002</v>
      </c>
      <c r="L41" s="38" t="s">
        <v>21</v>
      </c>
      <c r="M41" s="47"/>
      <c r="N41" s="47"/>
    </row>
    <row r="42" spans="1:14" s="48" customFormat="1" ht="12.75" x14ac:dyDescent="0.2">
      <c r="A42" s="45">
        <v>41</v>
      </c>
      <c r="B42" s="45">
        <v>1702</v>
      </c>
      <c r="C42" s="45">
        <v>17</v>
      </c>
      <c r="D42" s="38" t="s">
        <v>17</v>
      </c>
      <c r="E42" s="46">
        <v>450</v>
      </c>
      <c r="F42" s="46">
        <f t="shared" si="0"/>
        <v>495.00000000000006</v>
      </c>
      <c r="G42" s="69">
        <f>G41</f>
        <v>48200</v>
      </c>
      <c r="H42" s="70">
        <f t="shared" si="6"/>
        <v>21690000</v>
      </c>
      <c r="I42" s="63">
        <f t="shared" si="7"/>
        <v>24292800</v>
      </c>
      <c r="J42" s="65">
        <f t="shared" si="8"/>
        <v>506000</v>
      </c>
      <c r="K42" s="66">
        <f t="shared" si="9"/>
        <v>1732500.0000000002</v>
      </c>
      <c r="L42" s="38" t="s">
        <v>21</v>
      </c>
      <c r="M42" s="47"/>
      <c r="N42" s="47"/>
    </row>
    <row r="43" spans="1:14" s="48" customFormat="1" ht="12.75" x14ac:dyDescent="0.2">
      <c r="A43" s="45">
        <v>42</v>
      </c>
      <c r="B43" s="45">
        <v>1703</v>
      </c>
      <c r="C43" s="45">
        <v>17</v>
      </c>
      <c r="D43" s="38" t="s">
        <v>17</v>
      </c>
      <c r="E43" s="46">
        <v>450</v>
      </c>
      <c r="F43" s="46">
        <f t="shared" si="0"/>
        <v>495.00000000000006</v>
      </c>
      <c r="G43" s="69">
        <f>G42</f>
        <v>48200</v>
      </c>
      <c r="H43" s="70">
        <f t="shared" si="6"/>
        <v>21690000</v>
      </c>
      <c r="I43" s="63">
        <f t="shared" si="7"/>
        <v>24292800</v>
      </c>
      <c r="J43" s="65">
        <f t="shared" si="8"/>
        <v>506000</v>
      </c>
      <c r="K43" s="66">
        <f t="shared" si="9"/>
        <v>1732500.0000000002</v>
      </c>
      <c r="L43" s="38" t="s">
        <v>21</v>
      </c>
      <c r="M43" s="47"/>
      <c r="N43" s="47"/>
    </row>
    <row r="44" spans="1:14" s="48" customFormat="1" ht="12.75" x14ac:dyDescent="0.2">
      <c r="A44" s="45">
        <v>43</v>
      </c>
      <c r="B44" s="45">
        <v>1704</v>
      </c>
      <c r="C44" s="45">
        <v>17</v>
      </c>
      <c r="D44" s="38" t="s">
        <v>17</v>
      </c>
      <c r="E44" s="46">
        <v>450</v>
      </c>
      <c r="F44" s="46">
        <f t="shared" si="0"/>
        <v>495.00000000000006</v>
      </c>
      <c r="G44" s="69">
        <f>G43</f>
        <v>48200</v>
      </c>
      <c r="H44" s="70">
        <f t="shared" si="6"/>
        <v>21690000</v>
      </c>
      <c r="I44" s="63">
        <f t="shared" si="7"/>
        <v>24292800</v>
      </c>
      <c r="J44" s="65">
        <f t="shared" si="8"/>
        <v>506000</v>
      </c>
      <c r="K44" s="66">
        <f t="shared" si="9"/>
        <v>1732500.0000000002</v>
      </c>
      <c r="L44" s="38" t="s">
        <v>21</v>
      </c>
      <c r="M44" s="47"/>
      <c r="N44" s="47"/>
    </row>
    <row r="45" spans="1:14" s="48" customFormat="1" ht="12.75" x14ac:dyDescent="0.2">
      <c r="A45" s="45">
        <v>44</v>
      </c>
      <c r="B45" s="45">
        <v>1801</v>
      </c>
      <c r="C45" s="45">
        <v>18</v>
      </c>
      <c r="D45" s="38" t="s">
        <v>17</v>
      </c>
      <c r="E45" s="46">
        <v>450</v>
      </c>
      <c r="F45" s="46">
        <f t="shared" si="0"/>
        <v>495.00000000000006</v>
      </c>
      <c r="G45" s="69">
        <f>G44+100</f>
        <v>48300</v>
      </c>
      <c r="H45" s="70">
        <f t="shared" si="6"/>
        <v>21735000</v>
      </c>
      <c r="I45" s="63">
        <f t="shared" si="7"/>
        <v>24343200</v>
      </c>
      <c r="J45" s="65">
        <f t="shared" si="8"/>
        <v>507000</v>
      </c>
      <c r="K45" s="66">
        <f t="shared" si="9"/>
        <v>1732500.0000000002</v>
      </c>
      <c r="L45" s="38" t="s">
        <v>21</v>
      </c>
      <c r="M45" s="47"/>
      <c r="N45" s="47"/>
    </row>
    <row r="46" spans="1:14" s="48" customFormat="1" ht="12.75" x14ac:dyDescent="0.2">
      <c r="A46" s="45">
        <v>45</v>
      </c>
      <c r="B46" s="45">
        <v>1802</v>
      </c>
      <c r="C46" s="45">
        <v>18</v>
      </c>
      <c r="D46" s="38" t="s">
        <v>17</v>
      </c>
      <c r="E46" s="46">
        <v>450</v>
      </c>
      <c r="F46" s="46">
        <f t="shared" si="0"/>
        <v>495.00000000000006</v>
      </c>
      <c r="G46" s="69">
        <f>G45</f>
        <v>48300</v>
      </c>
      <c r="H46" s="70">
        <f t="shared" si="6"/>
        <v>21735000</v>
      </c>
      <c r="I46" s="63">
        <f t="shared" si="7"/>
        <v>24343200</v>
      </c>
      <c r="J46" s="65">
        <f t="shared" si="8"/>
        <v>507000</v>
      </c>
      <c r="K46" s="66">
        <f t="shared" si="9"/>
        <v>1732500.0000000002</v>
      </c>
      <c r="L46" s="38" t="s">
        <v>21</v>
      </c>
      <c r="M46" s="47"/>
      <c r="N46" s="47"/>
    </row>
    <row r="47" spans="1:14" s="48" customFormat="1" ht="12.75" x14ac:dyDescent="0.2">
      <c r="A47" s="45">
        <v>46</v>
      </c>
      <c r="B47" s="45">
        <v>1803</v>
      </c>
      <c r="C47" s="45">
        <v>18</v>
      </c>
      <c r="D47" s="38" t="s">
        <v>17</v>
      </c>
      <c r="E47" s="46">
        <v>450</v>
      </c>
      <c r="F47" s="46">
        <f t="shared" si="0"/>
        <v>495.00000000000006</v>
      </c>
      <c r="G47" s="69">
        <f>G46</f>
        <v>48300</v>
      </c>
      <c r="H47" s="70">
        <f t="shared" si="6"/>
        <v>21735000</v>
      </c>
      <c r="I47" s="63">
        <f t="shared" si="7"/>
        <v>24343200</v>
      </c>
      <c r="J47" s="65">
        <f t="shared" si="8"/>
        <v>507000</v>
      </c>
      <c r="K47" s="66">
        <f t="shared" si="9"/>
        <v>1732500.0000000002</v>
      </c>
      <c r="L47" s="38" t="s">
        <v>21</v>
      </c>
      <c r="M47" s="47"/>
      <c r="N47" s="47"/>
    </row>
    <row r="48" spans="1:14" s="48" customFormat="1" ht="12.75" x14ac:dyDescent="0.2">
      <c r="A48" s="45">
        <v>47</v>
      </c>
      <c r="B48" s="45">
        <v>1804</v>
      </c>
      <c r="C48" s="45">
        <v>18</v>
      </c>
      <c r="D48" s="38" t="s">
        <v>17</v>
      </c>
      <c r="E48" s="46">
        <v>450</v>
      </c>
      <c r="F48" s="46">
        <f t="shared" si="0"/>
        <v>495.00000000000006</v>
      </c>
      <c r="G48" s="69">
        <f>G47</f>
        <v>48300</v>
      </c>
      <c r="H48" s="70">
        <f t="shared" si="6"/>
        <v>21735000</v>
      </c>
      <c r="I48" s="63">
        <f t="shared" si="7"/>
        <v>24343200</v>
      </c>
      <c r="J48" s="65">
        <f t="shared" si="8"/>
        <v>507000</v>
      </c>
      <c r="K48" s="66">
        <f t="shared" si="9"/>
        <v>1732500.0000000002</v>
      </c>
      <c r="L48" s="38" t="s">
        <v>21</v>
      </c>
      <c r="M48" s="47"/>
      <c r="N48" s="47"/>
    </row>
    <row r="49" spans="1:14" s="48" customFormat="1" ht="12.75" x14ac:dyDescent="0.2">
      <c r="A49" s="45">
        <v>48</v>
      </c>
      <c r="B49" s="45">
        <v>1901</v>
      </c>
      <c r="C49" s="45">
        <v>19</v>
      </c>
      <c r="D49" s="38" t="s">
        <v>17</v>
      </c>
      <c r="E49" s="46">
        <v>450</v>
      </c>
      <c r="F49" s="46">
        <f t="shared" si="0"/>
        <v>495.00000000000006</v>
      </c>
      <c r="G49" s="69">
        <f>G48+100</f>
        <v>48400</v>
      </c>
      <c r="H49" s="70">
        <f t="shared" si="6"/>
        <v>21780000</v>
      </c>
      <c r="I49" s="63">
        <f t="shared" si="7"/>
        <v>24393600</v>
      </c>
      <c r="J49" s="65">
        <f t="shared" si="8"/>
        <v>508000</v>
      </c>
      <c r="K49" s="66">
        <f t="shared" si="9"/>
        <v>1732500.0000000002</v>
      </c>
      <c r="L49" s="38" t="s">
        <v>21</v>
      </c>
      <c r="M49" s="47"/>
      <c r="N49" s="47"/>
    </row>
    <row r="50" spans="1:14" s="48" customFormat="1" ht="12.75" x14ac:dyDescent="0.2">
      <c r="A50" s="45">
        <v>49</v>
      </c>
      <c r="B50" s="45">
        <v>1902</v>
      </c>
      <c r="C50" s="45">
        <v>19</v>
      </c>
      <c r="D50" s="38" t="s">
        <v>17</v>
      </c>
      <c r="E50" s="46">
        <v>450</v>
      </c>
      <c r="F50" s="46">
        <f t="shared" si="0"/>
        <v>495.00000000000006</v>
      </c>
      <c r="G50" s="69">
        <f>G49</f>
        <v>48400</v>
      </c>
      <c r="H50" s="70">
        <f t="shared" si="6"/>
        <v>21780000</v>
      </c>
      <c r="I50" s="63">
        <f t="shared" si="7"/>
        <v>24393600</v>
      </c>
      <c r="J50" s="65">
        <f t="shared" si="8"/>
        <v>508000</v>
      </c>
      <c r="K50" s="66">
        <f t="shared" si="9"/>
        <v>1732500.0000000002</v>
      </c>
      <c r="L50" s="38" t="s">
        <v>21</v>
      </c>
      <c r="M50" s="47"/>
      <c r="N50" s="47"/>
    </row>
    <row r="51" spans="1:14" s="48" customFormat="1" ht="12.75" x14ac:dyDescent="0.2">
      <c r="A51" s="45">
        <v>50</v>
      </c>
      <c r="B51" s="45">
        <v>1903</v>
      </c>
      <c r="C51" s="45">
        <v>19</v>
      </c>
      <c r="D51" s="38" t="s">
        <v>17</v>
      </c>
      <c r="E51" s="46">
        <v>450</v>
      </c>
      <c r="F51" s="46">
        <f t="shared" si="0"/>
        <v>495.00000000000006</v>
      </c>
      <c r="G51" s="69">
        <f>G50</f>
        <v>48400</v>
      </c>
      <c r="H51" s="70">
        <f t="shared" si="6"/>
        <v>21780000</v>
      </c>
      <c r="I51" s="63">
        <f t="shared" si="7"/>
        <v>24393600</v>
      </c>
      <c r="J51" s="65">
        <f t="shared" si="8"/>
        <v>508000</v>
      </c>
      <c r="K51" s="66">
        <f t="shared" si="9"/>
        <v>1732500.0000000002</v>
      </c>
      <c r="L51" s="38" t="s">
        <v>21</v>
      </c>
      <c r="M51" s="47"/>
      <c r="N51" s="47"/>
    </row>
    <row r="52" spans="1:14" s="48" customFormat="1" ht="12.75" x14ac:dyDescent="0.2">
      <c r="A52" s="45">
        <v>51</v>
      </c>
      <c r="B52" s="45">
        <v>1904</v>
      </c>
      <c r="C52" s="45">
        <v>19</v>
      </c>
      <c r="D52" s="38" t="s">
        <v>17</v>
      </c>
      <c r="E52" s="46">
        <v>450</v>
      </c>
      <c r="F52" s="46">
        <f t="shared" si="0"/>
        <v>495.00000000000006</v>
      </c>
      <c r="G52" s="69">
        <f>G51</f>
        <v>48400</v>
      </c>
      <c r="H52" s="70">
        <f t="shared" si="6"/>
        <v>21780000</v>
      </c>
      <c r="I52" s="63">
        <f t="shared" si="7"/>
        <v>24393600</v>
      </c>
      <c r="J52" s="65">
        <f t="shared" si="8"/>
        <v>508000</v>
      </c>
      <c r="K52" s="66">
        <f t="shared" si="9"/>
        <v>1732500.0000000002</v>
      </c>
      <c r="L52" s="38" t="s">
        <v>21</v>
      </c>
      <c r="M52" s="47"/>
      <c r="N52" s="47"/>
    </row>
    <row r="53" spans="1:14" s="48" customFormat="1" ht="12.75" x14ac:dyDescent="0.2">
      <c r="A53" s="45">
        <v>52</v>
      </c>
      <c r="B53" s="45">
        <v>2001</v>
      </c>
      <c r="C53" s="45">
        <v>20</v>
      </c>
      <c r="D53" s="38" t="s">
        <v>17</v>
      </c>
      <c r="E53" s="46">
        <v>450</v>
      </c>
      <c r="F53" s="46">
        <f t="shared" si="0"/>
        <v>495.00000000000006</v>
      </c>
      <c r="G53" s="69">
        <f>G52+100</f>
        <v>48500</v>
      </c>
      <c r="H53" s="70">
        <f t="shared" si="6"/>
        <v>21825000</v>
      </c>
      <c r="I53" s="63">
        <f t="shared" si="7"/>
        <v>24444000</v>
      </c>
      <c r="J53" s="65">
        <f t="shared" si="8"/>
        <v>509500</v>
      </c>
      <c r="K53" s="66">
        <f t="shared" si="9"/>
        <v>1732500.0000000002</v>
      </c>
      <c r="L53" s="38" t="s">
        <v>21</v>
      </c>
      <c r="M53" s="47"/>
      <c r="N53" s="47"/>
    </row>
    <row r="54" spans="1:14" s="48" customFormat="1" ht="12.75" x14ac:dyDescent="0.2">
      <c r="A54" s="45">
        <v>53</v>
      </c>
      <c r="B54" s="45">
        <v>2002</v>
      </c>
      <c r="C54" s="45">
        <v>20</v>
      </c>
      <c r="D54" s="38" t="s">
        <v>17</v>
      </c>
      <c r="E54" s="46">
        <v>450</v>
      </c>
      <c r="F54" s="46">
        <f t="shared" si="0"/>
        <v>495.00000000000006</v>
      </c>
      <c r="G54" s="69">
        <f>G53</f>
        <v>48500</v>
      </c>
      <c r="H54" s="70">
        <f t="shared" si="6"/>
        <v>21825000</v>
      </c>
      <c r="I54" s="63">
        <f t="shared" si="7"/>
        <v>24444000</v>
      </c>
      <c r="J54" s="65">
        <f t="shared" si="8"/>
        <v>509500</v>
      </c>
      <c r="K54" s="66">
        <f t="shared" si="9"/>
        <v>1732500.0000000002</v>
      </c>
      <c r="L54" s="38" t="s">
        <v>21</v>
      </c>
      <c r="M54" s="47"/>
      <c r="N54" s="47"/>
    </row>
    <row r="55" spans="1:14" s="48" customFormat="1" ht="12.75" x14ac:dyDescent="0.2">
      <c r="A55" s="45">
        <v>54</v>
      </c>
      <c r="B55" s="45">
        <v>2003</v>
      </c>
      <c r="C55" s="45">
        <v>20</v>
      </c>
      <c r="D55" s="38" t="s">
        <v>17</v>
      </c>
      <c r="E55" s="46">
        <v>450</v>
      </c>
      <c r="F55" s="46">
        <f t="shared" si="0"/>
        <v>495.00000000000006</v>
      </c>
      <c r="G55" s="69">
        <f>G54</f>
        <v>48500</v>
      </c>
      <c r="H55" s="70">
        <f t="shared" si="6"/>
        <v>21825000</v>
      </c>
      <c r="I55" s="63">
        <f t="shared" si="7"/>
        <v>24444000</v>
      </c>
      <c r="J55" s="65">
        <f t="shared" si="8"/>
        <v>509500</v>
      </c>
      <c r="K55" s="66">
        <f t="shared" si="9"/>
        <v>1732500.0000000002</v>
      </c>
      <c r="L55" s="38" t="s">
        <v>21</v>
      </c>
      <c r="M55" s="47"/>
      <c r="N55" s="47"/>
    </row>
    <row r="56" spans="1:14" s="48" customFormat="1" ht="12.75" x14ac:dyDescent="0.2">
      <c r="A56" s="45">
        <v>55</v>
      </c>
      <c r="B56" s="45">
        <v>2004</v>
      </c>
      <c r="C56" s="45">
        <v>20</v>
      </c>
      <c r="D56" s="38" t="s">
        <v>17</v>
      </c>
      <c r="E56" s="46">
        <v>450</v>
      </c>
      <c r="F56" s="46">
        <f t="shared" si="0"/>
        <v>495.00000000000006</v>
      </c>
      <c r="G56" s="69">
        <f>G55</f>
        <v>48500</v>
      </c>
      <c r="H56" s="70">
        <f t="shared" si="6"/>
        <v>21825000</v>
      </c>
      <c r="I56" s="63">
        <f t="shared" si="7"/>
        <v>24444000</v>
      </c>
      <c r="J56" s="65">
        <f t="shared" si="8"/>
        <v>509500</v>
      </c>
      <c r="K56" s="66">
        <f t="shared" si="9"/>
        <v>1732500.0000000002</v>
      </c>
      <c r="L56" s="38" t="s">
        <v>21</v>
      </c>
      <c r="M56" s="47"/>
      <c r="N56" s="47"/>
    </row>
    <row r="57" spans="1:14" s="48" customFormat="1" ht="18" x14ac:dyDescent="0.2">
      <c r="A57" s="45">
        <v>56</v>
      </c>
      <c r="B57" s="59" t="s">
        <v>43</v>
      </c>
      <c r="C57" s="59" t="s">
        <v>44</v>
      </c>
      <c r="D57" s="38" t="s">
        <v>41</v>
      </c>
      <c r="E57" s="46">
        <v>1459</v>
      </c>
      <c r="F57" s="46">
        <f t="shared" si="0"/>
        <v>1604.9</v>
      </c>
      <c r="G57" s="69">
        <f>G56+100</f>
        <v>48600</v>
      </c>
      <c r="H57" s="71">
        <f t="shared" si="6"/>
        <v>70907400</v>
      </c>
      <c r="I57" s="64">
        <f t="shared" si="7"/>
        <v>79416288</v>
      </c>
      <c r="J57" s="67">
        <f t="shared" si="8"/>
        <v>1654500</v>
      </c>
      <c r="K57" s="68">
        <f t="shared" si="9"/>
        <v>5617150</v>
      </c>
      <c r="L57" s="38" t="s">
        <v>21</v>
      </c>
      <c r="M57" s="47"/>
      <c r="N57" s="47"/>
    </row>
    <row r="58" spans="1:14" s="48" customFormat="1" ht="12.75" x14ac:dyDescent="0.2">
      <c r="A58" s="45">
        <v>57</v>
      </c>
      <c r="B58" s="45">
        <v>2103</v>
      </c>
      <c r="C58" s="45">
        <v>21</v>
      </c>
      <c r="D58" s="38" t="s">
        <v>17</v>
      </c>
      <c r="E58" s="46">
        <v>450</v>
      </c>
      <c r="F58" s="46">
        <f t="shared" si="0"/>
        <v>495.00000000000006</v>
      </c>
      <c r="G58" s="69">
        <f>G57</f>
        <v>48600</v>
      </c>
      <c r="H58" s="70">
        <f t="shared" si="6"/>
        <v>21870000</v>
      </c>
      <c r="I58" s="63">
        <f t="shared" si="7"/>
        <v>24494400</v>
      </c>
      <c r="J58" s="65">
        <f t="shared" si="8"/>
        <v>510500</v>
      </c>
      <c r="K58" s="66">
        <f t="shared" si="9"/>
        <v>1732500.0000000002</v>
      </c>
      <c r="L58" s="38" t="s">
        <v>21</v>
      </c>
      <c r="M58" s="47"/>
      <c r="N58" s="47"/>
    </row>
    <row r="59" spans="1:14" s="48" customFormat="1" ht="12.75" x14ac:dyDescent="0.2">
      <c r="A59" s="45">
        <v>58</v>
      </c>
      <c r="B59" s="45">
        <v>2104</v>
      </c>
      <c r="C59" s="45">
        <v>21</v>
      </c>
      <c r="D59" s="38" t="s">
        <v>17</v>
      </c>
      <c r="E59" s="46">
        <v>450</v>
      </c>
      <c r="F59" s="46">
        <f t="shared" si="0"/>
        <v>495.00000000000006</v>
      </c>
      <c r="G59" s="69">
        <f>G58</f>
        <v>48600</v>
      </c>
      <c r="H59" s="70">
        <f t="shared" si="6"/>
        <v>21870000</v>
      </c>
      <c r="I59" s="63">
        <f t="shared" si="7"/>
        <v>24494400</v>
      </c>
      <c r="J59" s="65">
        <f t="shared" si="8"/>
        <v>510500</v>
      </c>
      <c r="K59" s="66">
        <f t="shared" si="9"/>
        <v>1732500.0000000002</v>
      </c>
      <c r="L59" s="38" t="s">
        <v>21</v>
      </c>
      <c r="M59" s="47"/>
      <c r="N59" s="47"/>
    </row>
    <row r="60" spans="1:14" x14ac:dyDescent="0.3">
      <c r="A60" s="87" t="s">
        <v>18</v>
      </c>
      <c r="B60" s="88"/>
      <c r="C60" s="88"/>
      <c r="D60" s="89"/>
      <c r="E60" s="49">
        <f t="shared" ref="E60:F60" si="10">SUM(E2:E59)</f>
        <v>26144</v>
      </c>
      <c r="F60" s="49">
        <f t="shared" si="10"/>
        <v>28758.400000000009</v>
      </c>
      <c r="G60" s="72"/>
      <c r="H60" s="75">
        <f t="shared" ref="H60:I60" si="11">SUM(H32:H59)</f>
        <v>657257400</v>
      </c>
      <c r="I60" s="75">
        <f t="shared" si="11"/>
        <v>736128288</v>
      </c>
      <c r="J60" s="73"/>
      <c r="K60" s="74">
        <f>SUM(K2:K59)</f>
        <v>100654400</v>
      </c>
      <c r="L60" s="17"/>
      <c r="M60" s="21"/>
    </row>
    <row r="61" spans="1:14" x14ac:dyDescent="0.3">
      <c r="F61" s="43"/>
    </row>
  </sheetData>
  <mergeCells count="1">
    <mergeCell ref="A60:D60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FD6B-8A8F-45F9-A6A2-4EF35D22C141}">
  <dimension ref="A1:O31"/>
  <sheetViews>
    <sheetView topLeftCell="A10" zoomScale="175" zoomScaleNormal="175" workbookViewId="0">
      <selection activeCell="H30" sqref="H30:I30"/>
    </sheetView>
  </sheetViews>
  <sheetFormatPr defaultRowHeight="16.5" x14ac:dyDescent="0.3"/>
  <cols>
    <col min="1" max="1" width="5" style="41" customWidth="1"/>
    <col min="2" max="2" width="5.42578125" style="41" customWidth="1"/>
    <col min="3" max="3" width="4.140625" style="41" customWidth="1"/>
    <col min="4" max="4" width="6.28515625" style="42" customWidth="1"/>
    <col min="5" max="5" width="5.5703125" style="42" customWidth="1"/>
    <col min="6" max="6" width="6.5703125" style="44" customWidth="1"/>
    <col min="7" max="7" width="7.7109375" style="39" customWidth="1"/>
    <col min="8" max="8" width="11.85546875" style="39" customWidth="1"/>
    <col min="9" max="9" width="11.140625" style="39" customWidth="1"/>
    <col min="10" max="10" width="7.85546875" style="39" customWidth="1"/>
    <col min="11" max="11" width="10.5703125" style="40" customWidth="1"/>
    <col min="12" max="12" width="6.7109375" style="39" customWidth="1"/>
    <col min="13" max="13" width="15" style="40" customWidth="1"/>
    <col min="14" max="14" width="9.140625" style="40"/>
    <col min="15" max="16384" width="9.140625" style="39"/>
  </cols>
  <sheetData>
    <row r="1" spans="1:15" ht="66.75" customHeight="1" x14ac:dyDescent="0.3">
      <c r="A1" s="58" t="s">
        <v>1</v>
      </c>
      <c r="B1" s="59" t="s">
        <v>0</v>
      </c>
      <c r="C1" s="59" t="s">
        <v>3</v>
      </c>
      <c r="D1" s="59" t="s">
        <v>2</v>
      </c>
      <c r="E1" s="59" t="s">
        <v>46</v>
      </c>
      <c r="F1" s="59" t="s">
        <v>4</v>
      </c>
      <c r="G1" s="59" t="s">
        <v>47</v>
      </c>
      <c r="H1" s="59" t="s">
        <v>48</v>
      </c>
      <c r="I1" s="59" t="s">
        <v>49</v>
      </c>
      <c r="J1" s="59" t="s">
        <v>25</v>
      </c>
      <c r="K1" s="59" t="s">
        <v>24</v>
      </c>
      <c r="L1" s="59" t="s">
        <v>19</v>
      </c>
    </row>
    <row r="2" spans="1:15" s="48" customFormat="1" ht="12.75" x14ac:dyDescent="0.2">
      <c r="A2" s="45">
        <v>1</v>
      </c>
      <c r="B2" s="45">
        <v>1401</v>
      </c>
      <c r="C2" s="45">
        <v>14</v>
      </c>
      <c r="D2" s="38" t="s">
        <v>17</v>
      </c>
      <c r="E2" s="46">
        <v>450</v>
      </c>
      <c r="F2" s="46">
        <f t="shared" ref="F2:F29" si="0">E2*1.1</f>
        <v>495.00000000000006</v>
      </c>
      <c r="G2" s="69">
        <v>47900</v>
      </c>
      <c r="H2" s="70">
        <f>E2*G2</f>
        <v>21555000</v>
      </c>
      <c r="I2" s="63">
        <f>ROUND(H2*1.12,0)</f>
        <v>24141600</v>
      </c>
      <c r="J2" s="65">
        <f>MROUND((I2*0.25/12),500)</f>
        <v>503000</v>
      </c>
      <c r="K2" s="66">
        <f>F2*3500</f>
        <v>1732500.0000000002</v>
      </c>
      <c r="L2" s="38" t="s">
        <v>21</v>
      </c>
      <c r="M2" s="47"/>
      <c r="N2" s="47">
        <f>E2*47500</f>
        <v>21375000</v>
      </c>
      <c r="O2" s="63">
        <f t="shared" ref="O2" si="1">ROUND(N2*1.06,0)</f>
        <v>22657500</v>
      </c>
    </row>
    <row r="3" spans="1:15" s="48" customFormat="1" ht="12.75" x14ac:dyDescent="0.2">
      <c r="A3" s="45">
        <v>2</v>
      </c>
      <c r="B3" s="45">
        <v>1403</v>
      </c>
      <c r="C3" s="45">
        <v>14</v>
      </c>
      <c r="D3" s="38" t="s">
        <v>17</v>
      </c>
      <c r="E3" s="46">
        <v>450</v>
      </c>
      <c r="F3" s="46">
        <f t="shared" si="0"/>
        <v>495.00000000000006</v>
      </c>
      <c r="G3" s="69">
        <f>G2</f>
        <v>47900</v>
      </c>
      <c r="H3" s="70">
        <f t="shared" ref="H3:H29" si="2">E3*G3</f>
        <v>21555000</v>
      </c>
      <c r="I3" s="63">
        <f t="shared" ref="I3:I29" si="3">ROUND(H3*1.12,0)</f>
        <v>24141600</v>
      </c>
      <c r="J3" s="65">
        <f t="shared" ref="J3:J29" si="4">MROUND((I3*0.25/12),500)</f>
        <v>503000</v>
      </c>
      <c r="K3" s="66">
        <f t="shared" ref="K3:K29" si="5">F3*3500</f>
        <v>1732500.0000000002</v>
      </c>
      <c r="L3" s="38" t="s">
        <v>21</v>
      </c>
      <c r="M3" s="47"/>
      <c r="N3" s="47"/>
    </row>
    <row r="4" spans="1:15" s="48" customFormat="1" ht="12.75" x14ac:dyDescent="0.2">
      <c r="A4" s="45">
        <v>3</v>
      </c>
      <c r="B4" s="45">
        <v>1501</v>
      </c>
      <c r="C4" s="45">
        <v>15</v>
      </c>
      <c r="D4" s="38" t="s">
        <v>17</v>
      </c>
      <c r="E4" s="46">
        <v>450</v>
      </c>
      <c r="F4" s="46">
        <f t="shared" si="0"/>
        <v>495.00000000000006</v>
      </c>
      <c r="G4" s="69">
        <f>G3+100</f>
        <v>48000</v>
      </c>
      <c r="H4" s="70">
        <f t="shared" si="2"/>
        <v>21600000</v>
      </c>
      <c r="I4" s="63">
        <f t="shared" si="3"/>
        <v>24192000</v>
      </c>
      <c r="J4" s="65">
        <f t="shared" si="4"/>
        <v>504000</v>
      </c>
      <c r="K4" s="66">
        <f t="shared" si="5"/>
        <v>1732500.0000000002</v>
      </c>
      <c r="L4" s="38" t="s">
        <v>21</v>
      </c>
      <c r="M4" s="47"/>
      <c r="N4" s="47"/>
    </row>
    <row r="5" spans="1:15" s="48" customFormat="1" ht="12.75" x14ac:dyDescent="0.2">
      <c r="A5" s="45">
        <v>4</v>
      </c>
      <c r="B5" s="45">
        <v>1502</v>
      </c>
      <c r="C5" s="45">
        <v>15</v>
      </c>
      <c r="D5" s="38" t="s">
        <v>17</v>
      </c>
      <c r="E5" s="46">
        <v>450</v>
      </c>
      <c r="F5" s="46">
        <f t="shared" si="0"/>
        <v>495.00000000000006</v>
      </c>
      <c r="G5" s="69">
        <f>G4</f>
        <v>48000</v>
      </c>
      <c r="H5" s="70">
        <f t="shared" si="2"/>
        <v>21600000</v>
      </c>
      <c r="I5" s="63">
        <f t="shared" si="3"/>
        <v>24192000</v>
      </c>
      <c r="J5" s="65">
        <f t="shared" si="4"/>
        <v>504000</v>
      </c>
      <c r="K5" s="66">
        <f t="shared" si="5"/>
        <v>1732500.0000000002</v>
      </c>
      <c r="L5" s="38" t="s">
        <v>21</v>
      </c>
      <c r="M5" s="47"/>
      <c r="N5" s="47"/>
    </row>
    <row r="6" spans="1:15" s="48" customFormat="1" ht="12.75" x14ac:dyDescent="0.2">
      <c r="A6" s="45">
        <v>5</v>
      </c>
      <c r="B6" s="45">
        <v>1503</v>
      </c>
      <c r="C6" s="45">
        <v>15</v>
      </c>
      <c r="D6" s="38" t="s">
        <v>17</v>
      </c>
      <c r="E6" s="46">
        <v>450</v>
      </c>
      <c r="F6" s="46">
        <f t="shared" si="0"/>
        <v>495.00000000000006</v>
      </c>
      <c r="G6" s="69">
        <f>G5</f>
        <v>48000</v>
      </c>
      <c r="H6" s="70">
        <f t="shared" si="2"/>
        <v>21600000</v>
      </c>
      <c r="I6" s="63">
        <f t="shared" si="3"/>
        <v>24192000</v>
      </c>
      <c r="J6" s="65">
        <f t="shared" si="4"/>
        <v>504000</v>
      </c>
      <c r="K6" s="66">
        <f t="shared" si="5"/>
        <v>1732500.0000000002</v>
      </c>
      <c r="L6" s="38" t="s">
        <v>21</v>
      </c>
      <c r="M6" s="47"/>
      <c r="N6" s="47"/>
    </row>
    <row r="7" spans="1:15" s="48" customFormat="1" ht="12.75" x14ac:dyDescent="0.2">
      <c r="A7" s="45">
        <v>6</v>
      </c>
      <c r="B7" s="45">
        <v>1601</v>
      </c>
      <c r="C7" s="45">
        <v>16</v>
      </c>
      <c r="D7" s="38" t="s">
        <v>17</v>
      </c>
      <c r="E7" s="46">
        <v>450</v>
      </c>
      <c r="F7" s="46">
        <f t="shared" si="0"/>
        <v>495.00000000000006</v>
      </c>
      <c r="G7" s="69">
        <f>G6+100</f>
        <v>48100</v>
      </c>
      <c r="H7" s="70">
        <f t="shared" si="2"/>
        <v>21645000</v>
      </c>
      <c r="I7" s="63">
        <f t="shared" si="3"/>
        <v>24242400</v>
      </c>
      <c r="J7" s="65">
        <f t="shared" si="4"/>
        <v>505000</v>
      </c>
      <c r="K7" s="66">
        <f t="shared" si="5"/>
        <v>1732500.0000000002</v>
      </c>
      <c r="L7" s="38" t="s">
        <v>21</v>
      </c>
      <c r="M7" s="47"/>
      <c r="N7" s="47"/>
    </row>
    <row r="8" spans="1:15" s="48" customFormat="1" ht="12.75" x14ac:dyDescent="0.2">
      <c r="A8" s="45">
        <v>7</v>
      </c>
      <c r="B8" s="45">
        <v>1602</v>
      </c>
      <c r="C8" s="45">
        <v>16</v>
      </c>
      <c r="D8" s="38" t="s">
        <v>17</v>
      </c>
      <c r="E8" s="46">
        <v>450</v>
      </c>
      <c r="F8" s="46">
        <f t="shared" si="0"/>
        <v>495.00000000000006</v>
      </c>
      <c r="G8" s="69">
        <f>G7</f>
        <v>48100</v>
      </c>
      <c r="H8" s="70">
        <f t="shared" si="2"/>
        <v>21645000</v>
      </c>
      <c r="I8" s="63">
        <f t="shared" si="3"/>
        <v>24242400</v>
      </c>
      <c r="J8" s="65">
        <f t="shared" si="4"/>
        <v>505000</v>
      </c>
      <c r="K8" s="66">
        <f t="shared" si="5"/>
        <v>1732500.0000000002</v>
      </c>
      <c r="L8" s="38" t="s">
        <v>21</v>
      </c>
      <c r="M8" s="47"/>
      <c r="N8" s="47"/>
    </row>
    <row r="9" spans="1:15" s="48" customFormat="1" ht="12.75" x14ac:dyDescent="0.2">
      <c r="A9" s="45">
        <v>8</v>
      </c>
      <c r="B9" s="45">
        <v>1603</v>
      </c>
      <c r="C9" s="45">
        <v>16</v>
      </c>
      <c r="D9" s="38" t="s">
        <v>17</v>
      </c>
      <c r="E9" s="46">
        <v>450</v>
      </c>
      <c r="F9" s="46">
        <f t="shared" si="0"/>
        <v>495.00000000000006</v>
      </c>
      <c r="G9" s="69">
        <f>G8</f>
        <v>48100</v>
      </c>
      <c r="H9" s="70">
        <f t="shared" si="2"/>
        <v>21645000</v>
      </c>
      <c r="I9" s="63">
        <f t="shared" si="3"/>
        <v>24242400</v>
      </c>
      <c r="J9" s="65">
        <f t="shared" si="4"/>
        <v>505000</v>
      </c>
      <c r="K9" s="66">
        <f t="shared" si="5"/>
        <v>1732500.0000000002</v>
      </c>
      <c r="L9" s="38" t="s">
        <v>21</v>
      </c>
      <c r="M9" s="47"/>
      <c r="N9" s="47"/>
    </row>
    <row r="10" spans="1:15" s="48" customFormat="1" ht="12.75" x14ac:dyDescent="0.2">
      <c r="A10" s="45">
        <v>9</v>
      </c>
      <c r="B10" s="45">
        <v>1604</v>
      </c>
      <c r="C10" s="45">
        <v>16</v>
      </c>
      <c r="D10" s="38" t="s">
        <v>17</v>
      </c>
      <c r="E10" s="46">
        <v>450</v>
      </c>
      <c r="F10" s="46">
        <f t="shared" si="0"/>
        <v>495.00000000000006</v>
      </c>
      <c r="G10" s="69">
        <f>G9</f>
        <v>48100</v>
      </c>
      <c r="H10" s="70">
        <f t="shared" si="2"/>
        <v>21645000</v>
      </c>
      <c r="I10" s="63">
        <f t="shared" si="3"/>
        <v>24242400</v>
      </c>
      <c r="J10" s="65">
        <f t="shared" si="4"/>
        <v>505000</v>
      </c>
      <c r="K10" s="66">
        <f t="shared" si="5"/>
        <v>1732500.0000000002</v>
      </c>
      <c r="L10" s="38" t="s">
        <v>21</v>
      </c>
      <c r="M10" s="47"/>
      <c r="N10" s="47"/>
    </row>
    <row r="11" spans="1:15" s="48" customFormat="1" ht="12.75" x14ac:dyDescent="0.2">
      <c r="A11" s="45">
        <v>10</v>
      </c>
      <c r="B11" s="45">
        <v>1701</v>
      </c>
      <c r="C11" s="45">
        <v>17</v>
      </c>
      <c r="D11" s="38" t="s">
        <v>17</v>
      </c>
      <c r="E11" s="46">
        <v>450</v>
      </c>
      <c r="F11" s="46">
        <f t="shared" si="0"/>
        <v>495.00000000000006</v>
      </c>
      <c r="G11" s="69">
        <f>G10+100</f>
        <v>48200</v>
      </c>
      <c r="H11" s="70">
        <f t="shared" si="2"/>
        <v>21690000</v>
      </c>
      <c r="I11" s="63">
        <f t="shared" si="3"/>
        <v>24292800</v>
      </c>
      <c r="J11" s="65">
        <f t="shared" si="4"/>
        <v>506000</v>
      </c>
      <c r="K11" s="66">
        <f t="shared" si="5"/>
        <v>1732500.0000000002</v>
      </c>
      <c r="L11" s="38" t="s">
        <v>21</v>
      </c>
      <c r="M11" s="47"/>
      <c r="N11" s="47"/>
    </row>
    <row r="12" spans="1:15" s="48" customFormat="1" ht="12.75" x14ac:dyDescent="0.2">
      <c r="A12" s="45">
        <v>11</v>
      </c>
      <c r="B12" s="45">
        <v>1702</v>
      </c>
      <c r="C12" s="45">
        <v>17</v>
      </c>
      <c r="D12" s="38" t="s">
        <v>17</v>
      </c>
      <c r="E12" s="46">
        <v>450</v>
      </c>
      <c r="F12" s="46">
        <f t="shared" si="0"/>
        <v>495.00000000000006</v>
      </c>
      <c r="G12" s="69">
        <f>G11</f>
        <v>48200</v>
      </c>
      <c r="H12" s="70">
        <f t="shared" si="2"/>
        <v>21690000</v>
      </c>
      <c r="I12" s="63">
        <f t="shared" si="3"/>
        <v>24292800</v>
      </c>
      <c r="J12" s="65">
        <f t="shared" si="4"/>
        <v>506000</v>
      </c>
      <c r="K12" s="66">
        <f t="shared" si="5"/>
        <v>1732500.0000000002</v>
      </c>
      <c r="L12" s="38" t="s">
        <v>21</v>
      </c>
      <c r="M12" s="47"/>
      <c r="N12" s="47"/>
    </row>
    <row r="13" spans="1:15" s="48" customFormat="1" ht="12.75" x14ac:dyDescent="0.2">
      <c r="A13" s="45">
        <v>12</v>
      </c>
      <c r="B13" s="45">
        <v>1703</v>
      </c>
      <c r="C13" s="45">
        <v>17</v>
      </c>
      <c r="D13" s="38" t="s">
        <v>17</v>
      </c>
      <c r="E13" s="46">
        <v>450</v>
      </c>
      <c r="F13" s="46">
        <f t="shared" si="0"/>
        <v>495.00000000000006</v>
      </c>
      <c r="G13" s="69">
        <f>G12</f>
        <v>48200</v>
      </c>
      <c r="H13" s="70">
        <f t="shared" si="2"/>
        <v>21690000</v>
      </c>
      <c r="I13" s="63">
        <f t="shared" si="3"/>
        <v>24292800</v>
      </c>
      <c r="J13" s="65">
        <f t="shared" si="4"/>
        <v>506000</v>
      </c>
      <c r="K13" s="66">
        <f t="shared" si="5"/>
        <v>1732500.0000000002</v>
      </c>
      <c r="L13" s="38" t="s">
        <v>21</v>
      </c>
      <c r="M13" s="47"/>
      <c r="N13" s="47"/>
    </row>
    <row r="14" spans="1:15" s="48" customFormat="1" ht="12.75" x14ac:dyDescent="0.2">
      <c r="A14" s="45">
        <v>13</v>
      </c>
      <c r="B14" s="45">
        <v>1704</v>
      </c>
      <c r="C14" s="45">
        <v>17</v>
      </c>
      <c r="D14" s="38" t="s">
        <v>17</v>
      </c>
      <c r="E14" s="46">
        <v>450</v>
      </c>
      <c r="F14" s="46">
        <f t="shared" si="0"/>
        <v>495.00000000000006</v>
      </c>
      <c r="G14" s="69">
        <f>G13</f>
        <v>48200</v>
      </c>
      <c r="H14" s="70">
        <f t="shared" si="2"/>
        <v>21690000</v>
      </c>
      <c r="I14" s="63">
        <f t="shared" si="3"/>
        <v>24292800</v>
      </c>
      <c r="J14" s="65">
        <f t="shared" si="4"/>
        <v>506000</v>
      </c>
      <c r="K14" s="66">
        <f t="shared" si="5"/>
        <v>1732500.0000000002</v>
      </c>
      <c r="L14" s="38" t="s">
        <v>21</v>
      </c>
      <c r="M14" s="47"/>
      <c r="N14" s="47"/>
    </row>
    <row r="15" spans="1:15" s="48" customFormat="1" ht="12.75" x14ac:dyDescent="0.2">
      <c r="A15" s="45">
        <v>14</v>
      </c>
      <c r="B15" s="45">
        <v>1801</v>
      </c>
      <c r="C15" s="45">
        <v>18</v>
      </c>
      <c r="D15" s="38" t="s">
        <v>17</v>
      </c>
      <c r="E15" s="46">
        <v>450</v>
      </c>
      <c r="F15" s="46">
        <f t="shared" si="0"/>
        <v>495.00000000000006</v>
      </c>
      <c r="G15" s="69">
        <f>G14+100</f>
        <v>48300</v>
      </c>
      <c r="H15" s="70">
        <f t="shared" si="2"/>
        <v>21735000</v>
      </c>
      <c r="I15" s="63">
        <f t="shared" si="3"/>
        <v>24343200</v>
      </c>
      <c r="J15" s="65">
        <f t="shared" si="4"/>
        <v>507000</v>
      </c>
      <c r="K15" s="66">
        <f t="shared" si="5"/>
        <v>1732500.0000000002</v>
      </c>
      <c r="L15" s="38" t="s">
        <v>21</v>
      </c>
      <c r="M15" s="47"/>
      <c r="N15" s="47"/>
    </row>
    <row r="16" spans="1:15" s="48" customFormat="1" ht="12.75" x14ac:dyDescent="0.2">
      <c r="A16" s="45">
        <v>15</v>
      </c>
      <c r="B16" s="45">
        <v>1802</v>
      </c>
      <c r="C16" s="45">
        <v>18</v>
      </c>
      <c r="D16" s="38" t="s">
        <v>17</v>
      </c>
      <c r="E16" s="46">
        <v>450</v>
      </c>
      <c r="F16" s="46">
        <f t="shared" si="0"/>
        <v>495.00000000000006</v>
      </c>
      <c r="G16" s="69">
        <f>G15</f>
        <v>48300</v>
      </c>
      <c r="H16" s="70">
        <f t="shared" si="2"/>
        <v>21735000</v>
      </c>
      <c r="I16" s="63">
        <f t="shared" si="3"/>
        <v>24343200</v>
      </c>
      <c r="J16" s="65">
        <f t="shared" si="4"/>
        <v>507000</v>
      </c>
      <c r="K16" s="66">
        <f t="shared" si="5"/>
        <v>1732500.0000000002</v>
      </c>
      <c r="L16" s="38" t="s">
        <v>21</v>
      </c>
      <c r="M16" s="47"/>
      <c r="N16" s="47"/>
    </row>
    <row r="17" spans="1:14" s="48" customFormat="1" ht="12.75" x14ac:dyDescent="0.2">
      <c r="A17" s="45">
        <v>16</v>
      </c>
      <c r="B17" s="45">
        <v>1803</v>
      </c>
      <c r="C17" s="45">
        <v>18</v>
      </c>
      <c r="D17" s="38" t="s">
        <v>17</v>
      </c>
      <c r="E17" s="46">
        <v>450</v>
      </c>
      <c r="F17" s="46">
        <f t="shared" si="0"/>
        <v>495.00000000000006</v>
      </c>
      <c r="G17" s="69">
        <f>G16</f>
        <v>48300</v>
      </c>
      <c r="H17" s="70">
        <f t="shared" si="2"/>
        <v>21735000</v>
      </c>
      <c r="I17" s="63">
        <f t="shared" si="3"/>
        <v>24343200</v>
      </c>
      <c r="J17" s="65">
        <f t="shared" si="4"/>
        <v>507000</v>
      </c>
      <c r="K17" s="66">
        <f t="shared" si="5"/>
        <v>1732500.0000000002</v>
      </c>
      <c r="L17" s="38" t="s">
        <v>21</v>
      </c>
      <c r="M17" s="47"/>
      <c r="N17" s="47"/>
    </row>
    <row r="18" spans="1:14" s="48" customFormat="1" ht="12.75" x14ac:dyDescent="0.2">
      <c r="A18" s="45">
        <v>17</v>
      </c>
      <c r="B18" s="45">
        <v>1804</v>
      </c>
      <c r="C18" s="45">
        <v>18</v>
      </c>
      <c r="D18" s="38" t="s">
        <v>17</v>
      </c>
      <c r="E18" s="46">
        <v>450</v>
      </c>
      <c r="F18" s="46">
        <f t="shared" si="0"/>
        <v>495.00000000000006</v>
      </c>
      <c r="G18" s="69">
        <f>G17</f>
        <v>48300</v>
      </c>
      <c r="H18" s="70">
        <f t="shared" si="2"/>
        <v>21735000</v>
      </c>
      <c r="I18" s="63">
        <f t="shared" si="3"/>
        <v>24343200</v>
      </c>
      <c r="J18" s="65">
        <f t="shared" si="4"/>
        <v>507000</v>
      </c>
      <c r="K18" s="66">
        <f t="shared" si="5"/>
        <v>1732500.0000000002</v>
      </c>
      <c r="L18" s="38" t="s">
        <v>21</v>
      </c>
      <c r="M18" s="47"/>
      <c r="N18" s="47"/>
    </row>
    <row r="19" spans="1:14" s="48" customFormat="1" ht="12.75" x14ac:dyDescent="0.2">
      <c r="A19" s="45">
        <v>18</v>
      </c>
      <c r="B19" s="45">
        <v>1901</v>
      </c>
      <c r="C19" s="45">
        <v>19</v>
      </c>
      <c r="D19" s="38" t="s">
        <v>17</v>
      </c>
      <c r="E19" s="46">
        <v>450</v>
      </c>
      <c r="F19" s="46">
        <f t="shared" si="0"/>
        <v>495.00000000000006</v>
      </c>
      <c r="G19" s="69">
        <f>G18+100</f>
        <v>48400</v>
      </c>
      <c r="H19" s="70">
        <f t="shared" si="2"/>
        <v>21780000</v>
      </c>
      <c r="I19" s="63">
        <f t="shared" si="3"/>
        <v>24393600</v>
      </c>
      <c r="J19" s="65">
        <f t="shared" si="4"/>
        <v>508000</v>
      </c>
      <c r="K19" s="66">
        <f t="shared" si="5"/>
        <v>1732500.0000000002</v>
      </c>
      <c r="L19" s="38" t="s">
        <v>21</v>
      </c>
      <c r="M19" s="47"/>
      <c r="N19" s="47"/>
    </row>
    <row r="20" spans="1:14" s="48" customFormat="1" ht="12.75" x14ac:dyDescent="0.2">
      <c r="A20" s="45">
        <v>19</v>
      </c>
      <c r="B20" s="45">
        <v>1902</v>
      </c>
      <c r="C20" s="45">
        <v>19</v>
      </c>
      <c r="D20" s="38" t="s">
        <v>17</v>
      </c>
      <c r="E20" s="46">
        <v>450</v>
      </c>
      <c r="F20" s="46">
        <f t="shared" si="0"/>
        <v>495.00000000000006</v>
      </c>
      <c r="G20" s="69">
        <f>G19</f>
        <v>48400</v>
      </c>
      <c r="H20" s="70">
        <f t="shared" si="2"/>
        <v>21780000</v>
      </c>
      <c r="I20" s="63">
        <f t="shared" si="3"/>
        <v>24393600</v>
      </c>
      <c r="J20" s="65">
        <f t="shared" si="4"/>
        <v>508000</v>
      </c>
      <c r="K20" s="66">
        <f t="shared" si="5"/>
        <v>1732500.0000000002</v>
      </c>
      <c r="L20" s="38" t="s">
        <v>21</v>
      </c>
      <c r="M20" s="47"/>
      <c r="N20" s="47"/>
    </row>
    <row r="21" spans="1:14" s="48" customFormat="1" ht="12.75" x14ac:dyDescent="0.2">
      <c r="A21" s="45">
        <v>20</v>
      </c>
      <c r="B21" s="45">
        <v>1903</v>
      </c>
      <c r="C21" s="45">
        <v>19</v>
      </c>
      <c r="D21" s="38" t="s">
        <v>17</v>
      </c>
      <c r="E21" s="46">
        <v>450</v>
      </c>
      <c r="F21" s="46">
        <f t="shared" si="0"/>
        <v>495.00000000000006</v>
      </c>
      <c r="G21" s="69">
        <f>G20</f>
        <v>48400</v>
      </c>
      <c r="H21" s="70">
        <f t="shared" si="2"/>
        <v>21780000</v>
      </c>
      <c r="I21" s="63">
        <f t="shared" si="3"/>
        <v>24393600</v>
      </c>
      <c r="J21" s="65">
        <f t="shared" si="4"/>
        <v>508000</v>
      </c>
      <c r="K21" s="66">
        <f t="shared" si="5"/>
        <v>1732500.0000000002</v>
      </c>
      <c r="L21" s="38" t="s">
        <v>21</v>
      </c>
      <c r="M21" s="47"/>
      <c r="N21" s="47"/>
    </row>
    <row r="22" spans="1:14" s="48" customFormat="1" ht="12.75" x14ac:dyDescent="0.2">
      <c r="A22" s="45">
        <v>21</v>
      </c>
      <c r="B22" s="45">
        <v>1904</v>
      </c>
      <c r="C22" s="45">
        <v>19</v>
      </c>
      <c r="D22" s="38" t="s">
        <v>17</v>
      </c>
      <c r="E22" s="46">
        <v>450</v>
      </c>
      <c r="F22" s="46">
        <f t="shared" si="0"/>
        <v>495.00000000000006</v>
      </c>
      <c r="G22" s="69">
        <f>G21</f>
        <v>48400</v>
      </c>
      <c r="H22" s="70">
        <f t="shared" si="2"/>
        <v>21780000</v>
      </c>
      <c r="I22" s="63">
        <f t="shared" si="3"/>
        <v>24393600</v>
      </c>
      <c r="J22" s="65">
        <f t="shared" si="4"/>
        <v>508000</v>
      </c>
      <c r="K22" s="66">
        <f t="shared" si="5"/>
        <v>1732500.0000000002</v>
      </c>
      <c r="L22" s="38" t="s">
        <v>21</v>
      </c>
      <c r="M22" s="47"/>
      <c r="N22" s="47"/>
    </row>
    <row r="23" spans="1:14" s="48" customFormat="1" ht="12.75" x14ac:dyDescent="0.2">
      <c r="A23" s="45">
        <v>22</v>
      </c>
      <c r="B23" s="45">
        <v>2001</v>
      </c>
      <c r="C23" s="45">
        <v>20</v>
      </c>
      <c r="D23" s="38" t="s">
        <v>17</v>
      </c>
      <c r="E23" s="46">
        <v>450</v>
      </c>
      <c r="F23" s="46">
        <f t="shared" si="0"/>
        <v>495.00000000000006</v>
      </c>
      <c r="G23" s="69">
        <f>G22+100</f>
        <v>48500</v>
      </c>
      <c r="H23" s="70">
        <f t="shared" si="2"/>
        <v>21825000</v>
      </c>
      <c r="I23" s="63">
        <f t="shared" si="3"/>
        <v>24444000</v>
      </c>
      <c r="J23" s="65">
        <f t="shared" si="4"/>
        <v>509500</v>
      </c>
      <c r="K23" s="66">
        <f t="shared" si="5"/>
        <v>1732500.0000000002</v>
      </c>
      <c r="L23" s="38" t="s">
        <v>21</v>
      </c>
      <c r="M23" s="47"/>
      <c r="N23" s="47"/>
    </row>
    <row r="24" spans="1:14" s="48" customFormat="1" ht="12.75" x14ac:dyDescent="0.2">
      <c r="A24" s="45">
        <v>23</v>
      </c>
      <c r="B24" s="45">
        <v>2002</v>
      </c>
      <c r="C24" s="45">
        <v>20</v>
      </c>
      <c r="D24" s="38" t="s">
        <v>17</v>
      </c>
      <c r="E24" s="46">
        <v>450</v>
      </c>
      <c r="F24" s="46">
        <f t="shared" si="0"/>
        <v>495.00000000000006</v>
      </c>
      <c r="G24" s="69">
        <f>G23</f>
        <v>48500</v>
      </c>
      <c r="H24" s="70">
        <f t="shared" si="2"/>
        <v>21825000</v>
      </c>
      <c r="I24" s="63">
        <f t="shared" si="3"/>
        <v>24444000</v>
      </c>
      <c r="J24" s="65">
        <f t="shared" si="4"/>
        <v>509500</v>
      </c>
      <c r="K24" s="66">
        <f t="shared" si="5"/>
        <v>1732500.0000000002</v>
      </c>
      <c r="L24" s="38" t="s">
        <v>21</v>
      </c>
      <c r="M24" s="47"/>
      <c r="N24" s="47"/>
    </row>
    <row r="25" spans="1:14" s="48" customFormat="1" ht="12.75" x14ac:dyDescent="0.2">
      <c r="A25" s="45">
        <v>24</v>
      </c>
      <c r="B25" s="45">
        <v>2003</v>
      </c>
      <c r="C25" s="45">
        <v>20</v>
      </c>
      <c r="D25" s="38" t="s">
        <v>17</v>
      </c>
      <c r="E25" s="46">
        <v>450</v>
      </c>
      <c r="F25" s="46">
        <f t="shared" si="0"/>
        <v>495.00000000000006</v>
      </c>
      <c r="G25" s="69">
        <f>G24</f>
        <v>48500</v>
      </c>
      <c r="H25" s="70">
        <f t="shared" si="2"/>
        <v>21825000</v>
      </c>
      <c r="I25" s="63">
        <f t="shared" si="3"/>
        <v>24444000</v>
      </c>
      <c r="J25" s="65">
        <f t="shared" si="4"/>
        <v>509500</v>
      </c>
      <c r="K25" s="66">
        <f t="shared" si="5"/>
        <v>1732500.0000000002</v>
      </c>
      <c r="L25" s="38" t="s">
        <v>21</v>
      </c>
      <c r="M25" s="47"/>
      <c r="N25" s="47"/>
    </row>
    <row r="26" spans="1:14" s="48" customFormat="1" ht="12.75" x14ac:dyDescent="0.2">
      <c r="A26" s="45">
        <v>25</v>
      </c>
      <c r="B26" s="45">
        <v>2004</v>
      </c>
      <c r="C26" s="45">
        <v>20</v>
      </c>
      <c r="D26" s="38" t="s">
        <v>17</v>
      </c>
      <c r="E26" s="46">
        <v>450</v>
      </c>
      <c r="F26" s="46">
        <f t="shared" si="0"/>
        <v>495.00000000000006</v>
      </c>
      <c r="G26" s="69">
        <f>G25</f>
        <v>48500</v>
      </c>
      <c r="H26" s="70">
        <f t="shared" si="2"/>
        <v>21825000</v>
      </c>
      <c r="I26" s="63">
        <f t="shared" si="3"/>
        <v>24444000</v>
      </c>
      <c r="J26" s="65">
        <f t="shared" si="4"/>
        <v>509500</v>
      </c>
      <c r="K26" s="66">
        <f t="shared" si="5"/>
        <v>1732500.0000000002</v>
      </c>
      <c r="L26" s="38" t="s">
        <v>21</v>
      </c>
      <c r="M26" s="47"/>
      <c r="N26" s="47"/>
    </row>
    <row r="27" spans="1:14" s="48" customFormat="1" ht="18" x14ac:dyDescent="0.2">
      <c r="A27" s="45">
        <v>26</v>
      </c>
      <c r="B27" s="59" t="s">
        <v>43</v>
      </c>
      <c r="C27" s="59" t="s">
        <v>44</v>
      </c>
      <c r="D27" s="38" t="s">
        <v>41</v>
      </c>
      <c r="E27" s="46">
        <v>1459</v>
      </c>
      <c r="F27" s="46">
        <f t="shared" si="0"/>
        <v>1604.9</v>
      </c>
      <c r="G27" s="69">
        <f>G26+100</f>
        <v>48600</v>
      </c>
      <c r="H27" s="71">
        <f t="shared" si="2"/>
        <v>70907400</v>
      </c>
      <c r="I27" s="64">
        <f t="shared" si="3"/>
        <v>79416288</v>
      </c>
      <c r="J27" s="67">
        <f t="shared" si="4"/>
        <v>1654500</v>
      </c>
      <c r="K27" s="68">
        <f t="shared" si="5"/>
        <v>5617150</v>
      </c>
      <c r="L27" s="38" t="s">
        <v>21</v>
      </c>
      <c r="M27" s="47"/>
      <c r="N27" s="47"/>
    </row>
    <row r="28" spans="1:14" s="48" customFormat="1" ht="12.75" x14ac:dyDescent="0.2">
      <c r="A28" s="45">
        <v>27</v>
      </c>
      <c r="B28" s="45">
        <v>2103</v>
      </c>
      <c r="C28" s="45">
        <v>21</v>
      </c>
      <c r="D28" s="38" t="s">
        <v>17</v>
      </c>
      <c r="E28" s="46">
        <v>450</v>
      </c>
      <c r="F28" s="46">
        <f t="shared" si="0"/>
        <v>495.00000000000006</v>
      </c>
      <c r="G28" s="69">
        <f>G27</f>
        <v>48600</v>
      </c>
      <c r="H28" s="70">
        <f t="shared" si="2"/>
        <v>21870000</v>
      </c>
      <c r="I28" s="63">
        <f t="shared" si="3"/>
        <v>24494400</v>
      </c>
      <c r="J28" s="65">
        <f t="shared" si="4"/>
        <v>510500</v>
      </c>
      <c r="K28" s="66">
        <f t="shared" si="5"/>
        <v>1732500.0000000002</v>
      </c>
      <c r="L28" s="38" t="s">
        <v>21</v>
      </c>
      <c r="M28" s="47"/>
      <c r="N28" s="47"/>
    </row>
    <row r="29" spans="1:14" s="48" customFormat="1" ht="12.75" x14ac:dyDescent="0.2">
      <c r="A29" s="45">
        <v>28</v>
      </c>
      <c r="B29" s="45">
        <v>2104</v>
      </c>
      <c r="C29" s="45">
        <v>21</v>
      </c>
      <c r="D29" s="38" t="s">
        <v>17</v>
      </c>
      <c r="E29" s="46">
        <v>450</v>
      </c>
      <c r="F29" s="46">
        <f t="shared" si="0"/>
        <v>495.00000000000006</v>
      </c>
      <c r="G29" s="69">
        <f>G28</f>
        <v>48600</v>
      </c>
      <c r="H29" s="70">
        <f t="shared" si="2"/>
        <v>21870000</v>
      </c>
      <c r="I29" s="63">
        <f t="shared" si="3"/>
        <v>24494400</v>
      </c>
      <c r="J29" s="65">
        <f t="shared" si="4"/>
        <v>510500</v>
      </c>
      <c r="K29" s="66">
        <f t="shared" si="5"/>
        <v>1732500.0000000002</v>
      </c>
      <c r="L29" s="38" t="s">
        <v>21</v>
      </c>
      <c r="M29" s="47"/>
      <c r="N29" s="47"/>
    </row>
    <row r="30" spans="1:14" x14ac:dyDescent="0.3">
      <c r="A30" s="87" t="s">
        <v>18</v>
      </c>
      <c r="B30" s="88"/>
      <c r="C30" s="88"/>
      <c r="D30" s="89"/>
      <c r="E30" s="49">
        <f>SUM(E2:E29)</f>
        <v>13609</v>
      </c>
      <c r="F30" s="49">
        <f>SUM(F2:F29)</f>
        <v>14969.900000000001</v>
      </c>
      <c r="G30" s="72"/>
      <c r="H30" s="75">
        <f t="shared" ref="H30:I30" si="6">SUM(H2:H29)</f>
        <v>657257400</v>
      </c>
      <c r="I30" s="75">
        <f t="shared" si="6"/>
        <v>736128288</v>
      </c>
      <c r="J30" s="73"/>
      <c r="K30" s="74">
        <f>SUM(K2:K29)</f>
        <v>52394650.000000007</v>
      </c>
      <c r="L30" s="17"/>
      <c r="M30" s="21"/>
    </row>
    <row r="31" spans="1:14" x14ac:dyDescent="0.3">
      <c r="F31" s="43"/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8EDC-A138-4E8C-ADEC-7DDC491DB43C}">
  <dimension ref="A1:N33"/>
  <sheetViews>
    <sheetView topLeftCell="A10" zoomScale="175" zoomScaleNormal="175" workbookViewId="0">
      <selection activeCell="E32" sqref="E32:F32"/>
    </sheetView>
  </sheetViews>
  <sheetFormatPr defaultRowHeight="16.5" x14ac:dyDescent="0.3"/>
  <cols>
    <col min="1" max="1" width="5" style="41" customWidth="1"/>
    <col min="2" max="2" width="5.42578125" style="41" customWidth="1"/>
    <col min="3" max="3" width="4.140625" style="41" customWidth="1"/>
    <col min="4" max="4" width="6.28515625" style="42" customWidth="1"/>
    <col min="5" max="5" width="5.5703125" style="42" customWidth="1"/>
    <col min="6" max="6" width="6.5703125" style="44" customWidth="1"/>
    <col min="7" max="7" width="7.7109375" style="39" customWidth="1"/>
    <col min="8" max="8" width="11.85546875" style="39" customWidth="1"/>
    <col min="9" max="9" width="11.140625" style="39" customWidth="1"/>
    <col min="10" max="10" width="7.85546875" style="39" customWidth="1"/>
    <col min="11" max="11" width="10.5703125" style="40" customWidth="1"/>
    <col min="12" max="12" width="6.7109375" style="39" customWidth="1"/>
    <col min="13" max="13" width="15" style="40" customWidth="1"/>
    <col min="14" max="14" width="9.140625" style="40"/>
    <col min="15" max="16384" width="9.140625" style="39"/>
  </cols>
  <sheetData>
    <row r="1" spans="1:14" ht="66.75" customHeight="1" x14ac:dyDescent="0.3">
      <c r="A1" s="58" t="s">
        <v>1</v>
      </c>
      <c r="B1" s="59" t="s">
        <v>0</v>
      </c>
      <c r="C1" s="59" t="s">
        <v>3</v>
      </c>
      <c r="D1" s="59" t="s">
        <v>2</v>
      </c>
      <c r="E1" s="59" t="s">
        <v>46</v>
      </c>
      <c r="F1" s="59" t="s">
        <v>4</v>
      </c>
      <c r="G1" s="59" t="s">
        <v>47</v>
      </c>
      <c r="H1" s="59" t="s">
        <v>48</v>
      </c>
      <c r="I1" s="59" t="s">
        <v>49</v>
      </c>
      <c r="J1" s="59" t="s">
        <v>25</v>
      </c>
      <c r="K1" s="59" t="s">
        <v>24</v>
      </c>
      <c r="L1" s="59" t="s">
        <v>19</v>
      </c>
    </row>
    <row r="2" spans="1:14" s="48" customFormat="1" ht="12.75" x14ac:dyDescent="0.2">
      <c r="A2" s="45">
        <v>1</v>
      </c>
      <c r="B2" s="45">
        <v>301</v>
      </c>
      <c r="C2" s="45">
        <v>3</v>
      </c>
      <c r="D2" s="38" t="s">
        <v>17</v>
      </c>
      <c r="E2" s="46">
        <v>417</v>
      </c>
      <c r="F2" s="46">
        <f t="shared" ref="F2:F31" si="0">E2*1.1</f>
        <v>458.70000000000005</v>
      </c>
      <c r="G2" s="69">
        <v>0</v>
      </c>
      <c r="H2" s="70">
        <f t="shared" ref="H2:H31" si="1">E2*G2</f>
        <v>0</v>
      </c>
      <c r="I2" s="63">
        <f t="shared" ref="I2:I31" si="2">ROUND(H2*1.12,0)</f>
        <v>0</v>
      </c>
      <c r="J2" s="65">
        <f t="shared" ref="J2:J31" si="3">MROUND((I2*0.25/12),500)</f>
        <v>0</v>
      </c>
      <c r="K2" s="66">
        <f t="shared" ref="K2:K31" si="4">F2*3500</f>
        <v>1605450.0000000002</v>
      </c>
      <c r="L2" s="38" t="s">
        <v>20</v>
      </c>
      <c r="M2" s="47"/>
      <c r="N2" s="47"/>
    </row>
    <row r="3" spans="1:14" s="48" customFormat="1" ht="12.75" x14ac:dyDescent="0.2">
      <c r="A3" s="45">
        <v>2</v>
      </c>
      <c r="B3" s="45">
        <v>302</v>
      </c>
      <c r="C3" s="45">
        <v>3</v>
      </c>
      <c r="D3" s="38" t="s">
        <v>17</v>
      </c>
      <c r="E3" s="46">
        <v>416</v>
      </c>
      <c r="F3" s="46">
        <f t="shared" si="0"/>
        <v>457.6</v>
      </c>
      <c r="G3" s="69">
        <v>0</v>
      </c>
      <c r="H3" s="70">
        <f t="shared" si="1"/>
        <v>0</v>
      </c>
      <c r="I3" s="63">
        <f t="shared" si="2"/>
        <v>0</v>
      </c>
      <c r="J3" s="65">
        <f t="shared" si="3"/>
        <v>0</v>
      </c>
      <c r="K3" s="66">
        <f t="shared" si="4"/>
        <v>1601600</v>
      </c>
      <c r="L3" s="38" t="s">
        <v>20</v>
      </c>
      <c r="M3" s="47"/>
      <c r="N3" s="47"/>
    </row>
    <row r="4" spans="1:14" s="48" customFormat="1" ht="12.75" x14ac:dyDescent="0.2">
      <c r="A4" s="45">
        <v>3</v>
      </c>
      <c r="B4" s="45">
        <v>401</v>
      </c>
      <c r="C4" s="45">
        <v>4</v>
      </c>
      <c r="D4" s="38" t="s">
        <v>17</v>
      </c>
      <c r="E4" s="46">
        <v>417</v>
      </c>
      <c r="F4" s="46">
        <f t="shared" si="0"/>
        <v>458.70000000000005</v>
      </c>
      <c r="G4" s="69">
        <v>0</v>
      </c>
      <c r="H4" s="70">
        <f t="shared" si="1"/>
        <v>0</v>
      </c>
      <c r="I4" s="63">
        <f t="shared" si="2"/>
        <v>0</v>
      </c>
      <c r="J4" s="65">
        <f t="shared" si="3"/>
        <v>0</v>
      </c>
      <c r="K4" s="66">
        <f t="shared" si="4"/>
        <v>1605450.0000000002</v>
      </c>
      <c r="L4" s="38" t="s">
        <v>20</v>
      </c>
      <c r="M4" s="47"/>
      <c r="N4" s="47"/>
    </row>
    <row r="5" spans="1:14" s="48" customFormat="1" ht="12.75" x14ac:dyDescent="0.2">
      <c r="A5" s="45">
        <v>4</v>
      </c>
      <c r="B5" s="45">
        <v>402</v>
      </c>
      <c r="C5" s="45">
        <v>4</v>
      </c>
      <c r="D5" s="38" t="s">
        <v>17</v>
      </c>
      <c r="E5" s="46">
        <v>416</v>
      </c>
      <c r="F5" s="46">
        <f t="shared" si="0"/>
        <v>457.6</v>
      </c>
      <c r="G5" s="69">
        <v>0</v>
      </c>
      <c r="H5" s="70">
        <f t="shared" si="1"/>
        <v>0</v>
      </c>
      <c r="I5" s="63">
        <f t="shared" si="2"/>
        <v>0</v>
      </c>
      <c r="J5" s="65">
        <f t="shared" si="3"/>
        <v>0</v>
      </c>
      <c r="K5" s="66">
        <f t="shared" si="4"/>
        <v>1601600</v>
      </c>
      <c r="L5" s="38" t="s">
        <v>20</v>
      </c>
      <c r="M5" s="47"/>
      <c r="N5" s="47"/>
    </row>
    <row r="6" spans="1:14" s="48" customFormat="1" ht="12.75" x14ac:dyDescent="0.2">
      <c r="A6" s="45">
        <v>5</v>
      </c>
      <c r="B6" s="45">
        <v>403</v>
      </c>
      <c r="C6" s="45">
        <v>4</v>
      </c>
      <c r="D6" s="38" t="s">
        <v>17</v>
      </c>
      <c r="E6" s="46">
        <v>416</v>
      </c>
      <c r="F6" s="46">
        <f t="shared" si="0"/>
        <v>457.6</v>
      </c>
      <c r="G6" s="69">
        <v>0</v>
      </c>
      <c r="H6" s="70">
        <f t="shared" si="1"/>
        <v>0</v>
      </c>
      <c r="I6" s="63">
        <f t="shared" si="2"/>
        <v>0</v>
      </c>
      <c r="J6" s="65">
        <f t="shared" si="3"/>
        <v>0</v>
      </c>
      <c r="K6" s="66">
        <f t="shared" si="4"/>
        <v>1601600</v>
      </c>
      <c r="L6" s="38" t="s">
        <v>20</v>
      </c>
      <c r="M6" s="47"/>
      <c r="N6" s="47"/>
    </row>
    <row r="7" spans="1:14" s="48" customFormat="1" ht="12.75" x14ac:dyDescent="0.2">
      <c r="A7" s="45">
        <v>6</v>
      </c>
      <c r="B7" s="45">
        <v>501</v>
      </c>
      <c r="C7" s="45">
        <v>5</v>
      </c>
      <c r="D7" s="38" t="s">
        <v>17</v>
      </c>
      <c r="E7" s="46">
        <v>417</v>
      </c>
      <c r="F7" s="46">
        <f t="shared" si="0"/>
        <v>458.70000000000005</v>
      </c>
      <c r="G7" s="69">
        <v>0</v>
      </c>
      <c r="H7" s="70">
        <f t="shared" si="1"/>
        <v>0</v>
      </c>
      <c r="I7" s="63">
        <f t="shared" si="2"/>
        <v>0</v>
      </c>
      <c r="J7" s="65">
        <f t="shared" si="3"/>
        <v>0</v>
      </c>
      <c r="K7" s="66">
        <f t="shared" si="4"/>
        <v>1605450.0000000002</v>
      </c>
      <c r="L7" s="38" t="s">
        <v>20</v>
      </c>
      <c r="M7" s="47"/>
      <c r="N7" s="47"/>
    </row>
    <row r="8" spans="1:14" s="48" customFormat="1" ht="12.75" x14ac:dyDescent="0.2">
      <c r="A8" s="45">
        <v>7</v>
      </c>
      <c r="B8" s="45">
        <v>502</v>
      </c>
      <c r="C8" s="45">
        <v>5</v>
      </c>
      <c r="D8" s="38" t="s">
        <v>17</v>
      </c>
      <c r="E8" s="46">
        <v>416</v>
      </c>
      <c r="F8" s="46">
        <f t="shared" si="0"/>
        <v>457.6</v>
      </c>
      <c r="G8" s="69">
        <v>0</v>
      </c>
      <c r="H8" s="70">
        <f t="shared" si="1"/>
        <v>0</v>
      </c>
      <c r="I8" s="63">
        <f t="shared" si="2"/>
        <v>0</v>
      </c>
      <c r="J8" s="65">
        <f t="shared" si="3"/>
        <v>0</v>
      </c>
      <c r="K8" s="66">
        <f t="shared" si="4"/>
        <v>1601600</v>
      </c>
      <c r="L8" s="38" t="s">
        <v>20</v>
      </c>
      <c r="M8" s="47"/>
      <c r="N8" s="47"/>
    </row>
    <row r="9" spans="1:14" s="48" customFormat="1" ht="12.75" x14ac:dyDescent="0.2">
      <c r="A9" s="45">
        <v>8</v>
      </c>
      <c r="B9" s="45">
        <v>503</v>
      </c>
      <c r="C9" s="45">
        <v>5</v>
      </c>
      <c r="D9" s="38" t="s">
        <v>17</v>
      </c>
      <c r="E9" s="46">
        <v>416</v>
      </c>
      <c r="F9" s="46">
        <f t="shared" si="0"/>
        <v>457.6</v>
      </c>
      <c r="G9" s="69">
        <v>0</v>
      </c>
      <c r="H9" s="70">
        <f t="shared" si="1"/>
        <v>0</v>
      </c>
      <c r="I9" s="63">
        <f t="shared" si="2"/>
        <v>0</v>
      </c>
      <c r="J9" s="65">
        <f t="shared" si="3"/>
        <v>0</v>
      </c>
      <c r="K9" s="66">
        <f t="shared" si="4"/>
        <v>1601600</v>
      </c>
      <c r="L9" s="38" t="s">
        <v>20</v>
      </c>
      <c r="M9" s="47"/>
      <c r="N9" s="47"/>
    </row>
    <row r="10" spans="1:14" s="48" customFormat="1" ht="12.75" x14ac:dyDescent="0.2">
      <c r="A10" s="45">
        <v>9</v>
      </c>
      <c r="B10" s="45">
        <v>601</v>
      </c>
      <c r="C10" s="45">
        <v>6</v>
      </c>
      <c r="D10" s="38" t="s">
        <v>17</v>
      </c>
      <c r="E10" s="46">
        <v>417</v>
      </c>
      <c r="F10" s="46">
        <f t="shared" si="0"/>
        <v>458.70000000000005</v>
      </c>
      <c r="G10" s="69">
        <v>0</v>
      </c>
      <c r="H10" s="70">
        <f t="shared" si="1"/>
        <v>0</v>
      </c>
      <c r="I10" s="63">
        <f t="shared" si="2"/>
        <v>0</v>
      </c>
      <c r="J10" s="65">
        <f t="shared" si="3"/>
        <v>0</v>
      </c>
      <c r="K10" s="66">
        <f t="shared" si="4"/>
        <v>1605450.0000000002</v>
      </c>
      <c r="L10" s="38" t="s">
        <v>20</v>
      </c>
      <c r="M10" s="47"/>
      <c r="N10" s="47"/>
    </row>
    <row r="11" spans="1:14" s="48" customFormat="1" ht="12.75" x14ac:dyDescent="0.2">
      <c r="A11" s="45">
        <v>10</v>
      </c>
      <c r="B11" s="45">
        <v>602</v>
      </c>
      <c r="C11" s="45">
        <v>6</v>
      </c>
      <c r="D11" s="38" t="s">
        <v>17</v>
      </c>
      <c r="E11" s="46">
        <v>416</v>
      </c>
      <c r="F11" s="46">
        <f t="shared" si="0"/>
        <v>457.6</v>
      </c>
      <c r="G11" s="69">
        <v>0</v>
      </c>
      <c r="H11" s="70">
        <f t="shared" si="1"/>
        <v>0</v>
      </c>
      <c r="I11" s="63">
        <f t="shared" si="2"/>
        <v>0</v>
      </c>
      <c r="J11" s="65">
        <f t="shared" si="3"/>
        <v>0</v>
      </c>
      <c r="K11" s="66">
        <f t="shared" si="4"/>
        <v>1601600</v>
      </c>
      <c r="L11" s="38" t="s">
        <v>20</v>
      </c>
      <c r="M11" s="47"/>
      <c r="N11" s="47"/>
    </row>
    <row r="12" spans="1:14" s="48" customFormat="1" ht="12.75" x14ac:dyDescent="0.2">
      <c r="A12" s="45">
        <v>11</v>
      </c>
      <c r="B12" s="45">
        <v>603</v>
      </c>
      <c r="C12" s="45">
        <v>6</v>
      </c>
      <c r="D12" s="38" t="s">
        <v>17</v>
      </c>
      <c r="E12" s="46">
        <v>416</v>
      </c>
      <c r="F12" s="46">
        <f t="shared" si="0"/>
        <v>457.6</v>
      </c>
      <c r="G12" s="69">
        <v>0</v>
      </c>
      <c r="H12" s="70">
        <f t="shared" si="1"/>
        <v>0</v>
      </c>
      <c r="I12" s="63">
        <f t="shared" si="2"/>
        <v>0</v>
      </c>
      <c r="J12" s="65">
        <f t="shared" si="3"/>
        <v>0</v>
      </c>
      <c r="K12" s="66">
        <f t="shared" si="4"/>
        <v>1601600</v>
      </c>
      <c r="L12" s="38" t="s">
        <v>20</v>
      </c>
      <c r="M12" s="47"/>
      <c r="N12" s="47"/>
    </row>
    <row r="13" spans="1:14" s="48" customFormat="1" ht="12.75" x14ac:dyDescent="0.2">
      <c r="A13" s="45">
        <v>12</v>
      </c>
      <c r="B13" s="45">
        <v>701</v>
      </c>
      <c r="C13" s="45">
        <v>7</v>
      </c>
      <c r="D13" s="38" t="s">
        <v>17</v>
      </c>
      <c r="E13" s="46">
        <v>461</v>
      </c>
      <c r="F13" s="46">
        <f t="shared" si="0"/>
        <v>507.1</v>
      </c>
      <c r="G13" s="69">
        <v>0</v>
      </c>
      <c r="H13" s="70">
        <f t="shared" si="1"/>
        <v>0</v>
      </c>
      <c r="I13" s="63">
        <f t="shared" si="2"/>
        <v>0</v>
      </c>
      <c r="J13" s="65">
        <f t="shared" si="3"/>
        <v>0</v>
      </c>
      <c r="K13" s="66">
        <f t="shared" si="4"/>
        <v>1774850</v>
      </c>
      <c r="L13" s="38" t="s">
        <v>20</v>
      </c>
      <c r="M13" s="47"/>
      <c r="N13" s="47"/>
    </row>
    <row r="14" spans="1:14" s="48" customFormat="1" ht="12.75" x14ac:dyDescent="0.2">
      <c r="A14" s="45">
        <v>13</v>
      </c>
      <c r="B14" s="45">
        <v>801</v>
      </c>
      <c r="C14" s="45">
        <v>8</v>
      </c>
      <c r="D14" s="38" t="s">
        <v>17</v>
      </c>
      <c r="E14" s="46">
        <v>417</v>
      </c>
      <c r="F14" s="46">
        <f t="shared" si="0"/>
        <v>458.70000000000005</v>
      </c>
      <c r="G14" s="69">
        <v>0</v>
      </c>
      <c r="H14" s="70">
        <f t="shared" si="1"/>
        <v>0</v>
      </c>
      <c r="I14" s="63">
        <f t="shared" si="2"/>
        <v>0</v>
      </c>
      <c r="J14" s="65">
        <f t="shared" si="3"/>
        <v>0</v>
      </c>
      <c r="K14" s="66">
        <f t="shared" si="4"/>
        <v>1605450.0000000002</v>
      </c>
      <c r="L14" s="38" t="s">
        <v>20</v>
      </c>
      <c r="M14" s="47"/>
      <c r="N14" s="47"/>
    </row>
    <row r="15" spans="1:14" s="48" customFormat="1" ht="12.75" x14ac:dyDescent="0.2">
      <c r="A15" s="45">
        <v>14</v>
      </c>
      <c r="B15" s="45">
        <v>802</v>
      </c>
      <c r="C15" s="45">
        <v>8</v>
      </c>
      <c r="D15" s="38" t="s">
        <v>17</v>
      </c>
      <c r="E15" s="46">
        <v>416</v>
      </c>
      <c r="F15" s="46">
        <f t="shared" si="0"/>
        <v>457.6</v>
      </c>
      <c r="G15" s="69">
        <v>0</v>
      </c>
      <c r="H15" s="70">
        <f t="shared" si="1"/>
        <v>0</v>
      </c>
      <c r="I15" s="63">
        <f t="shared" si="2"/>
        <v>0</v>
      </c>
      <c r="J15" s="65">
        <f t="shared" si="3"/>
        <v>0</v>
      </c>
      <c r="K15" s="66">
        <f t="shared" si="4"/>
        <v>1601600</v>
      </c>
      <c r="L15" s="38" t="s">
        <v>20</v>
      </c>
      <c r="M15" s="47"/>
      <c r="N15" s="47"/>
    </row>
    <row r="16" spans="1:14" s="48" customFormat="1" ht="12.75" x14ac:dyDescent="0.2">
      <c r="A16" s="45">
        <v>15</v>
      </c>
      <c r="B16" s="45">
        <v>803</v>
      </c>
      <c r="C16" s="45">
        <v>8</v>
      </c>
      <c r="D16" s="38" t="s">
        <v>17</v>
      </c>
      <c r="E16" s="46">
        <v>416</v>
      </c>
      <c r="F16" s="46">
        <f t="shared" si="0"/>
        <v>457.6</v>
      </c>
      <c r="G16" s="69">
        <v>0</v>
      </c>
      <c r="H16" s="70">
        <f t="shared" si="1"/>
        <v>0</v>
      </c>
      <c r="I16" s="63">
        <f t="shared" si="2"/>
        <v>0</v>
      </c>
      <c r="J16" s="65">
        <f t="shared" si="3"/>
        <v>0</v>
      </c>
      <c r="K16" s="66">
        <f t="shared" si="4"/>
        <v>1601600</v>
      </c>
      <c r="L16" s="38" t="s">
        <v>20</v>
      </c>
      <c r="M16" s="47"/>
      <c r="N16" s="47"/>
    </row>
    <row r="17" spans="1:14" s="48" customFormat="1" ht="12.75" x14ac:dyDescent="0.2">
      <c r="A17" s="45">
        <v>16</v>
      </c>
      <c r="B17" s="45">
        <v>901</v>
      </c>
      <c r="C17" s="45">
        <v>9</v>
      </c>
      <c r="D17" s="38" t="s">
        <v>17</v>
      </c>
      <c r="E17" s="46">
        <v>417</v>
      </c>
      <c r="F17" s="46">
        <f t="shared" si="0"/>
        <v>458.70000000000005</v>
      </c>
      <c r="G17" s="69">
        <v>0</v>
      </c>
      <c r="H17" s="70">
        <f t="shared" si="1"/>
        <v>0</v>
      </c>
      <c r="I17" s="63">
        <f t="shared" si="2"/>
        <v>0</v>
      </c>
      <c r="J17" s="65">
        <f t="shared" si="3"/>
        <v>0</v>
      </c>
      <c r="K17" s="66">
        <f t="shared" si="4"/>
        <v>1605450.0000000002</v>
      </c>
      <c r="L17" s="38" t="s">
        <v>20</v>
      </c>
      <c r="M17" s="47"/>
      <c r="N17" s="47"/>
    </row>
    <row r="18" spans="1:14" s="48" customFormat="1" ht="12.75" x14ac:dyDescent="0.2">
      <c r="A18" s="45">
        <v>17</v>
      </c>
      <c r="B18" s="45">
        <v>902</v>
      </c>
      <c r="C18" s="45">
        <v>9</v>
      </c>
      <c r="D18" s="38" t="s">
        <v>17</v>
      </c>
      <c r="E18" s="46">
        <v>416</v>
      </c>
      <c r="F18" s="46">
        <f t="shared" si="0"/>
        <v>457.6</v>
      </c>
      <c r="G18" s="69">
        <v>0</v>
      </c>
      <c r="H18" s="70">
        <f t="shared" si="1"/>
        <v>0</v>
      </c>
      <c r="I18" s="63">
        <f t="shared" si="2"/>
        <v>0</v>
      </c>
      <c r="J18" s="65">
        <f t="shared" si="3"/>
        <v>0</v>
      </c>
      <c r="K18" s="66">
        <f t="shared" si="4"/>
        <v>1601600</v>
      </c>
      <c r="L18" s="38" t="s">
        <v>20</v>
      </c>
      <c r="M18" s="47"/>
      <c r="N18" s="47"/>
    </row>
    <row r="19" spans="1:14" s="48" customFormat="1" ht="12.75" x14ac:dyDescent="0.2">
      <c r="A19" s="45">
        <v>18</v>
      </c>
      <c r="B19" s="45">
        <v>903</v>
      </c>
      <c r="C19" s="45">
        <v>9</v>
      </c>
      <c r="D19" s="38" t="s">
        <v>17</v>
      </c>
      <c r="E19" s="46">
        <v>416</v>
      </c>
      <c r="F19" s="46">
        <f t="shared" si="0"/>
        <v>457.6</v>
      </c>
      <c r="G19" s="69">
        <v>0</v>
      </c>
      <c r="H19" s="70">
        <f t="shared" si="1"/>
        <v>0</v>
      </c>
      <c r="I19" s="63">
        <f t="shared" si="2"/>
        <v>0</v>
      </c>
      <c r="J19" s="65">
        <f t="shared" si="3"/>
        <v>0</v>
      </c>
      <c r="K19" s="66">
        <f t="shared" si="4"/>
        <v>1601600</v>
      </c>
      <c r="L19" s="38" t="s">
        <v>20</v>
      </c>
      <c r="M19" s="47"/>
      <c r="N19" s="47"/>
    </row>
    <row r="20" spans="1:14" s="48" customFormat="1" ht="12.75" x14ac:dyDescent="0.2">
      <c r="A20" s="45">
        <v>19</v>
      </c>
      <c r="B20" s="45">
        <v>1001</v>
      </c>
      <c r="C20" s="45">
        <v>10</v>
      </c>
      <c r="D20" s="38" t="s">
        <v>17</v>
      </c>
      <c r="E20" s="46">
        <v>417</v>
      </c>
      <c r="F20" s="46">
        <f t="shared" si="0"/>
        <v>458.70000000000005</v>
      </c>
      <c r="G20" s="69">
        <v>0</v>
      </c>
      <c r="H20" s="70">
        <f t="shared" si="1"/>
        <v>0</v>
      </c>
      <c r="I20" s="63">
        <f t="shared" si="2"/>
        <v>0</v>
      </c>
      <c r="J20" s="65">
        <f t="shared" si="3"/>
        <v>0</v>
      </c>
      <c r="K20" s="66">
        <f t="shared" si="4"/>
        <v>1605450.0000000002</v>
      </c>
      <c r="L20" s="38" t="s">
        <v>20</v>
      </c>
      <c r="M20" s="47"/>
      <c r="N20" s="47"/>
    </row>
    <row r="21" spans="1:14" s="48" customFormat="1" ht="12.75" x14ac:dyDescent="0.2">
      <c r="A21" s="45">
        <v>20</v>
      </c>
      <c r="B21" s="45">
        <v>1002</v>
      </c>
      <c r="C21" s="45">
        <v>10</v>
      </c>
      <c r="D21" s="38" t="s">
        <v>17</v>
      </c>
      <c r="E21" s="46">
        <v>416</v>
      </c>
      <c r="F21" s="46">
        <f t="shared" si="0"/>
        <v>457.6</v>
      </c>
      <c r="G21" s="69">
        <v>0</v>
      </c>
      <c r="H21" s="70">
        <f t="shared" si="1"/>
        <v>0</v>
      </c>
      <c r="I21" s="63">
        <f t="shared" si="2"/>
        <v>0</v>
      </c>
      <c r="J21" s="65">
        <f t="shared" si="3"/>
        <v>0</v>
      </c>
      <c r="K21" s="66">
        <f t="shared" si="4"/>
        <v>1601600</v>
      </c>
      <c r="L21" s="38" t="s">
        <v>20</v>
      </c>
      <c r="M21" s="47"/>
      <c r="N21" s="47"/>
    </row>
    <row r="22" spans="1:14" s="48" customFormat="1" ht="12.75" x14ac:dyDescent="0.2">
      <c r="A22" s="45">
        <v>21</v>
      </c>
      <c r="B22" s="45">
        <v>1003</v>
      </c>
      <c r="C22" s="45">
        <v>10</v>
      </c>
      <c r="D22" s="38" t="s">
        <v>17</v>
      </c>
      <c r="E22" s="46">
        <v>416</v>
      </c>
      <c r="F22" s="46">
        <f t="shared" si="0"/>
        <v>457.6</v>
      </c>
      <c r="G22" s="69">
        <v>0</v>
      </c>
      <c r="H22" s="70">
        <f t="shared" si="1"/>
        <v>0</v>
      </c>
      <c r="I22" s="63">
        <f t="shared" si="2"/>
        <v>0</v>
      </c>
      <c r="J22" s="65">
        <f t="shared" si="3"/>
        <v>0</v>
      </c>
      <c r="K22" s="66">
        <f t="shared" si="4"/>
        <v>1601600</v>
      </c>
      <c r="L22" s="38" t="s">
        <v>20</v>
      </c>
      <c r="M22" s="47"/>
      <c r="N22" s="47"/>
    </row>
    <row r="23" spans="1:14" s="48" customFormat="1" ht="12.75" x14ac:dyDescent="0.2">
      <c r="A23" s="45">
        <v>22</v>
      </c>
      <c r="B23" s="45">
        <v>1101</v>
      </c>
      <c r="C23" s="45">
        <v>11</v>
      </c>
      <c r="D23" s="38" t="s">
        <v>17</v>
      </c>
      <c r="E23" s="46">
        <v>417</v>
      </c>
      <c r="F23" s="46">
        <f t="shared" si="0"/>
        <v>458.70000000000005</v>
      </c>
      <c r="G23" s="69">
        <v>0</v>
      </c>
      <c r="H23" s="70">
        <f t="shared" si="1"/>
        <v>0</v>
      </c>
      <c r="I23" s="63">
        <f t="shared" si="2"/>
        <v>0</v>
      </c>
      <c r="J23" s="65">
        <f t="shared" si="3"/>
        <v>0</v>
      </c>
      <c r="K23" s="66">
        <f t="shared" si="4"/>
        <v>1605450.0000000002</v>
      </c>
      <c r="L23" s="38" t="s">
        <v>20</v>
      </c>
      <c r="M23" s="47"/>
      <c r="N23" s="47"/>
    </row>
    <row r="24" spans="1:14" s="48" customFormat="1" ht="12.75" x14ac:dyDescent="0.2">
      <c r="A24" s="45">
        <v>23</v>
      </c>
      <c r="B24" s="45">
        <v>1102</v>
      </c>
      <c r="C24" s="45">
        <v>11</v>
      </c>
      <c r="D24" s="38" t="s">
        <v>17</v>
      </c>
      <c r="E24" s="46">
        <v>416</v>
      </c>
      <c r="F24" s="46">
        <f t="shared" si="0"/>
        <v>457.6</v>
      </c>
      <c r="G24" s="69">
        <v>0</v>
      </c>
      <c r="H24" s="70">
        <f t="shared" si="1"/>
        <v>0</v>
      </c>
      <c r="I24" s="63">
        <f t="shared" si="2"/>
        <v>0</v>
      </c>
      <c r="J24" s="65">
        <f t="shared" si="3"/>
        <v>0</v>
      </c>
      <c r="K24" s="66">
        <f t="shared" si="4"/>
        <v>1601600</v>
      </c>
      <c r="L24" s="38" t="s">
        <v>20</v>
      </c>
      <c r="M24" s="47"/>
      <c r="N24" s="47"/>
    </row>
    <row r="25" spans="1:14" s="48" customFormat="1" ht="12.75" x14ac:dyDescent="0.2">
      <c r="A25" s="45">
        <v>24</v>
      </c>
      <c r="B25" s="45">
        <v>1103</v>
      </c>
      <c r="C25" s="45">
        <v>11</v>
      </c>
      <c r="D25" s="38" t="s">
        <v>17</v>
      </c>
      <c r="E25" s="46">
        <v>416</v>
      </c>
      <c r="F25" s="46">
        <f t="shared" si="0"/>
        <v>457.6</v>
      </c>
      <c r="G25" s="69">
        <v>0</v>
      </c>
      <c r="H25" s="70">
        <f t="shared" si="1"/>
        <v>0</v>
      </c>
      <c r="I25" s="63">
        <f t="shared" si="2"/>
        <v>0</v>
      </c>
      <c r="J25" s="65">
        <f t="shared" si="3"/>
        <v>0</v>
      </c>
      <c r="K25" s="66">
        <f t="shared" si="4"/>
        <v>1601600</v>
      </c>
      <c r="L25" s="38" t="s">
        <v>20</v>
      </c>
      <c r="M25" s="47"/>
      <c r="N25" s="47"/>
    </row>
    <row r="26" spans="1:14" s="48" customFormat="1" ht="12.75" x14ac:dyDescent="0.2">
      <c r="A26" s="45">
        <v>25</v>
      </c>
      <c r="B26" s="45">
        <v>1201</v>
      </c>
      <c r="C26" s="45">
        <v>12</v>
      </c>
      <c r="D26" s="38" t="s">
        <v>17</v>
      </c>
      <c r="E26" s="46">
        <v>417</v>
      </c>
      <c r="F26" s="46">
        <f t="shared" si="0"/>
        <v>458.70000000000005</v>
      </c>
      <c r="G26" s="69">
        <v>0</v>
      </c>
      <c r="H26" s="70">
        <f t="shared" si="1"/>
        <v>0</v>
      </c>
      <c r="I26" s="63">
        <f t="shared" si="2"/>
        <v>0</v>
      </c>
      <c r="J26" s="65">
        <f t="shared" si="3"/>
        <v>0</v>
      </c>
      <c r="K26" s="66">
        <f t="shared" si="4"/>
        <v>1605450.0000000002</v>
      </c>
      <c r="L26" s="38" t="s">
        <v>20</v>
      </c>
      <c r="M26" s="47"/>
      <c r="N26" s="47"/>
    </row>
    <row r="27" spans="1:14" s="48" customFormat="1" ht="12.75" x14ac:dyDescent="0.2">
      <c r="A27" s="45">
        <v>26</v>
      </c>
      <c r="B27" s="45">
        <v>1202</v>
      </c>
      <c r="C27" s="45">
        <v>12</v>
      </c>
      <c r="D27" s="38" t="s">
        <v>17</v>
      </c>
      <c r="E27" s="46">
        <v>416</v>
      </c>
      <c r="F27" s="46">
        <f t="shared" si="0"/>
        <v>457.6</v>
      </c>
      <c r="G27" s="69">
        <v>0</v>
      </c>
      <c r="H27" s="70">
        <f t="shared" si="1"/>
        <v>0</v>
      </c>
      <c r="I27" s="63">
        <f t="shared" si="2"/>
        <v>0</v>
      </c>
      <c r="J27" s="65">
        <f t="shared" si="3"/>
        <v>0</v>
      </c>
      <c r="K27" s="66">
        <f t="shared" si="4"/>
        <v>1601600</v>
      </c>
      <c r="L27" s="38" t="s">
        <v>20</v>
      </c>
      <c r="M27" s="47"/>
      <c r="N27" s="47"/>
    </row>
    <row r="28" spans="1:14" s="48" customFormat="1" ht="12.75" x14ac:dyDescent="0.2">
      <c r="A28" s="45">
        <v>27</v>
      </c>
      <c r="B28" s="45">
        <v>1203</v>
      </c>
      <c r="C28" s="45">
        <v>12</v>
      </c>
      <c r="D28" s="38" t="s">
        <v>17</v>
      </c>
      <c r="E28" s="46">
        <v>416</v>
      </c>
      <c r="F28" s="46">
        <f t="shared" si="0"/>
        <v>457.6</v>
      </c>
      <c r="G28" s="69">
        <v>0</v>
      </c>
      <c r="H28" s="70">
        <f t="shared" si="1"/>
        <v>0</v>
      </c>
      <c r="I28" s="63">
        <f t="shared" si="2"/>
        <v>0</v>
      </c>
      <c r="J28" s="65">
        <f t="shared" si="3"/>
        <v>0</v>
      </c>
      <c r="K28" s="66">
        <f t="shared" si="4"/>
        <v>1601600</v>
      </c>
      <c r="L28" s="38" t="s">
        <v>20</v>
      </c>
      <c r="M28" s="47"/>
      <c r="N28" s="47"/>
    </row>
    <row r="29" spans="1:14" s="48" customFormat="1" ht="12.75" x14ac:dyDescent="0.2">
      <c r="A29" s="45">
        <v>28</v>
      </c>
      <c r="B29" s="45">
        <v>1301</v>
      </c>
      <c r="C29" s="45">
        <v>13</v>
      </c>
      <c r="D29" s="38" t="s">
        <v>17</v>
      </c>
      <c r="E29" s="46">
        <v>417</v>
      </c>
      <c r="F29" s="46">
        <f t="shared" si="0"/>
        <v>458.70000000000005</v>
      </c>
      <c r="G29" s="69">
        <v>0</v>
      </c>
      <c r="H29" s="70">
        <f t="shared" si="1"/>
        <v>0</v>
      </c>
      <c r="I29" s="63">
        <f t="shared" si="2"/>
        <v>0</v>
      </c>
      <c r="J29" s="65">
        <f t="shared" si="3"/>
        <v>0</v>
      </c>
      <c r="K29" s="66">
        <f t="shared" si="4"/>
        <v>1605450.0000000002</v>
      </c>
      <c r="L29" s="38" t="s">
        <v>20</v>
      </c>
      <c r="M29" s="47"/>
      <c r="N29" s="47"/>
    </row>
    <row r="30" spans="1:14" s="48" customFormat="1" ht="12.75" x14ac:dyDescent="0.2">
      <c r="A30" s="45">
        <v>29</v>
      </c>
      <c r="B30" s="45">
        <v>1302</v>
      </c>
      <c r="C30" s="45">
        <v>13</v>
      </c>
      <c r="D30" s="38" t="s">
        <v>17</v>
      </c>
      <c r="E30" s="46">
        <v>416</v>
      </c>
      <c r="F30" s="46">
        <f t="shared" si="0"/>
        <v>457.6</v>
      </c>
      <c r="G30" s="69">
        <v>0</v>
      </c>
      <c r="H30" s="70">
        <f t="shared" si="1"/>
        <v>0</v>
      </c>
      <c r="I30" s="63">
        <f t="shared" si="2"/>
        <v>0</v>
      </c>
      <c r="J30" s="65">
        <f t="shared" si="3"/>
        <v>0</v>
      </c>
      <c r="K30" s="66">
        <f t="shared" si="4"/>
        <v>1601600</v>
      </c>
      <c r="L30" s="38" t="s">
        <v>20</v>
      </c>
      <c r="M30" s="47"/>
      <c r="N30" s="47"/>
    </row>
    <row r="31" spans="1:14" s="48" customFormat="1" ht="12.75" x14ac:dyDescent="0.2">
      <c r="A31" s="45">
        <v>30</v>
      </c>
      <c r="B31" s="45">
        <v>1303</v>
      </c>
      <c r="C31" s="45">
        <v>13</v>
      </c>
      <c r="D31" s="38" t="s">
        <v>17</v>
      </c>
      <c r="E31" s="46">
        <v>416</v>
      </c>
      <c r="F31" s="46">
        <f t="shared" si="0"/>
        <v>457.6</v>
      </c>
      <c r="G31" s="69">
        <v>0</v>
      </c>
      <c r="H31" s="70">
        <f t="shared" si="1"/>
        <v>0</v>
      </c>
      <c r="I31" s="63">
        <f t="shared" si="2"/>
        <v>0</v>
      </c>
      <c r="J31" s="65">
        <f t="shared" si="3"/>
        <v>0</v>
      </c>
      <c r="K31" s="66">
        <f t="shared" si="4"/>
        <v>1601600</v>
      </c>
      <c r="L31" s="38" t="s">
        <v>20</v>
      </c>
      <c r="M31" s="47"/>
      <c r="N31" s="47"/>
    </row>
    <row r="32" spans="1:14" x14ac:dyDescent="0.3">
      <c r="A32" s="87" t="s">
        <v>18</v>
      </c>
      <c r="B32" s="88"/>
      <c r="C32" s="88"/>
      <c r="D32" s="89"/>
      <c r="E32" s="49">
        <f>SUM(E2:E31)</f>
        <v>12535</v>
      </c>
      <c r="F32" s="49">
        <f>SUM(F2:F31)</f>
        <v>13788.500000000007</v>
      </c>
      <c r="G32" s="72"/>
      <c r="H32" s="75" t="e">
        <f>SUM(#REF!)</f>
        <v>#REF!</v>
      </c>
      <c r="I32" s="75" t="e">
        <f>SUM(#REF!)</f>
        <v>#REF!</v>
      </c>
      <c r="J32" s="73"/>
      <c r="K32" s="74">
        <f>SUM(K2:K31)</f>
        <v>48259750</v>
      </c>
      <c r="L32" s="17"/>
      <c r="M32" s="21"/>
    </row>
    <row r="33" spans="6:6" x14ac:dyDescent="0.3">
      <c r="F33" s="43"/>
    </row>
  </sheetData>
  <mergeCells count="1">
    <mergeCell ref="A32:D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zoomScale="115" zoomScaleNormal="115" workbookViewId="0">
      <selection activeCell="J8" sqref="J8"/>
    </sheetView>
  </sheetViews>
  <sheetFormatPr defaultRowHeight="15" x14ac:dyDescent="0.25"/>
  <cols>
    <col min="1" max="1" width="9.140625" style="7"/>
    <col min="2" max="2" width="17.5703125" style="9" customWidth="1"/>
    <col min="3" max="3" width="13.7109375" style="9" customWidth="1"/>
    <col min="4" max="4" width="10.42578125" style="9" customWidth="1"/>
    <col min="5" max="6" width="9.140625" style="9"/>
    <col min="7" max="7" width="19.28515625" style="9" customWidth="1"/>
    <col min="8" max="8" width="21" style="9" customWidth="1"/>
    <col min="10" max="10" width="19.42578125" customWidth="1"/>
  </cols>
  <sheetData>
    <row r="1" spans="1:12" x14ac:dyDescent="0.25">
      <c r="A1" s="18" t="s">
        <v>5</v>
      </c>
      <c r="B1" s="19" t="s">
        <v>11</v>
      </c>
      <c r="C1" s="19"/>
      <c r="D1" s="19" t="s">
        <v>6</v>
      </c>
      <c r="E1" s="19" t="s">
        <v>7</v>
      </c>
      <c r="F1" s="18" t="s">
        <v>8</v>
      </c>
      <c r="G1" s="18" t="s">
        <v>9</v>
      </c>
      <c r="H1" s="18" t="s">
        <v>10</v>
      </c>
      <c r="I1" s="1"/>
      <c r="J1" s="1"/>
      <c r="K1" s="1"/>
      <c r="L1" s="1"/>
    </row>
    <row r="2" spans="1:12" ht="57" customHeight="1" x14ac:dyDescent="0.25">
      <c r="A2" s="76">
        <v>1</v>
      </c>
      <c r="B2" s="76" t="s">
        <v>50</v>
      </c>
      <c r="C2" s="77" t="s">
        <v>52</v>
      </c>
      <c r="D2" s="78">
        <v>28</v>
      </c>
      <c r="E2" s="79">
        <v>13609</v>
      </c>
      <c r="F2" s="80">
        <v>14970</v>
      </c>
      <c r="G2" s="81">
        <v>657257400</v>
      </c>
      <c r="H2" s="82">
        <v>736128288</v>
      </c>
      <c r="J2" s="1"/>
      <c r="K2" s="1"/>
      <c r="L2" s="1"/>
    </row>
    <row r="3" spans="1:12" ht="60" customHeight="1" x14ac:dyDescent="0.25">
      <c r="A3" s="76">
        <v>2</v>
      </c>
      <c r="B3" s="76" t="s">
        <v>51</v>
      </c>
      <c r="C3" s="77" t="s">
        <v>53</v>
      </c>
      <c r="D3" s="78">
        <v>30</v>
      </c>
      <c r="E3" s="79">
        <v>12535</v>
      </c>
      <c r="F3" s="80">
        <v>13789</v>
      </c>
      <c r="G3" s="78">
        <v>0</v>
      </c>
      <c r="H3" s="78">
        <v>0</v>
      </c>
      <c r="J3" s="1"/>
      <c r="K3" s="1"/>
      <c r="L3" s="1"/>
    </row>
    <row r="4" spans="1:12" ht="26.25" customHeight="1" x14ac:dyDescent="0.25">
      <c r="A4" s="90" t="s">
        <v>54</v>
      </c>
      <c r="B4" s="91"/>
      <c r="C4" s="92"/>
      <c r="D4" s="18">
        <f>D2+D3</f>
        <v>58</v>
      </c>
      <c r="E4" s="83">
        <f t="shared" ref="E4:F4" si="0">SUM(E2:E3)</f>
        <v>26144</v>
      </c>
      <c r="F4" s="83">
        <f t="shared" si="0"/>
        <v>28759</v>
      </c>
      <c r="G4" s="84">
        <f t="shared" ref="G4:H4" si="1">SUM(G2:G3)</f>
        <v>657257400</v>
      </c>
      <c r="H4" s="84">
        <f t="shared" si="1"/>
        <v>736128288</v>
      </c>
      <c r="J4" s="1"/>
      <c r="K4" s="1"/>
      <c r="L4" s="1"/>
    </row>
    <row r="5" spans="1:12" x14ac:dyDescent="0.25">
      <c r="B5" s="7"/>
      <c r="C5" s="7"/>
      <c r="D5" s="7"/>
      <c r="E5" s="7"/>
      <c r="F5" s="7"/>
      <c r="G5" s="7"/>
      <c r="H5" s="7"/>
      <c r="J5" s="2"/>
      <c r="K5" s="1"/>
      <c r="L5" s="1"/>
    </row>
    <row r="6" spans="1:12" x14ac:dyDescent="0.25">
      <c r="A6" s="20"/>
      <c r="I6" s="1"/>
      <c r="J6" s="3"/>
      <c r="K6" s="1"/>
      <c r="L6" s="1"/>
    </row>
    <row r="7" spans="1:12" x14ac:dyDescent="0.25">
      <c r="A7" s="20"/>
      <c r="I7" s="1"/>
      <c r="J7" s="85">
        <f>28758*3500</f>
        <v>100653000</v>
      </c>
    </row>
    <row r="8" spans="1:12" x14ac:dyDescent="0.25">
      <c r="J8" s="86">
        <f>J7*33%</f>
        <v>33215490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G43"/>
  <sheetViews>
    <sheetView topLeftCell="I1" zoomScaleNormal="100" workbookViewId="0">
      <selection activeCell="AH11" sqref="AH11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33" ht="21" x14ac:dyDescent="0.35">
      <c r="D3" s="22"/>
    </row>
    <row r="4" spans="4:33" ht="16.5" x14ac:dyDescent="0.25">
      <c r="T4" s="23"/>
      <c r="U4" s="23"/>
      <c r="V4" s="23"/>
      <c r="W4" s="23"/>
    </row>
    <row r="5" spans="4:33" ht="16.5" x14ac:dyDescent="0.25">
      <c r="Q5" s="23"/>
      <c r="R5" s="23"/>
      <c r="S5" s="23"/>
      <c r="T5" s="24"/>
      <c r="U5" s="24"/>
      <c r="V5" s="25"/>
      <c r="W5" s="10"/>
    </row>
    <row r="6" spans="4:33" ht="16.5" x14ac:dyDescent="0.25">
      <c r="Q6" s="26"/>
      <c r="R6" s="26"/>
      <c r="S6" s="26"/>
      <c r="T6" s="24"/>
      <c r="U6" s="24"/>
      <c r="V6" s="25"/>
      <c r="W6" s="10"/>
    </row>
    <row r="7" spans="4:33" ht="16.5" x14ac:dyDescent="0.25">
      <c r="Q7" s="26"/>
      <c r="R7" s="26"/>
      <c r="S7" s="26"/>
      <c r="T7" s="24"/>
      <c r="U7" s="24"/>
      <c r="V7" s="25"/>
      <c r="W7" s="10"/>
    </row>
    <row r="8" spans="4:33" ht="17.25" thickBot="1" x14ac:dyDescent="0.3">
      <c r="Q8" s="26"/>
      <c r="R8" s="26"/>
      <c r="S8" s="26"/>
      <c r="T8" s="27"/>
      <c r="U8" s="28"/>
      <c r="V8" s="29"/>
      <c r="W8" s="30"/>
    </row>
    <row r="9" spans="4:33" ht="17.25" thickBot="1" x14ac:dyDescent="0.3">
      <c r="Q9" s="26"/>
      <c r="R9" s="26"/>
      <c r="S9" s="26"/>
      <c r="T9" s="27"/>
      <c r="U9" s="26"/>
      <c r="V9" s="31"/>
      <c r="W9" s="30"/>
      <c r="AC9" s="56">
        <v>1</v>
      </c>
      <c r="AD9" s="56" t="s">
        <v>22</v>
      </c>
      <c r="AE9" s="56">
        <v>41.81</v>
      </c>
      <c r="AF9" s="32">
        <f>AE9*10.764</f>
        <v>450.04284000000001</v>
      </c>
      <c r="AG9" s="56">
        <v>29</v>
      </c>
    </row>
    <row r="10" spans="4:33" ht="17.25" thickBot="1" x14ac:dyDescent="0.3">
      <c r="Q10" s="33"/>
      <c r="R10" s="33"/>
      <c r="S10" s="33"/>
      <c r="T10" s="26"/>
      <c r="U10" s="26"/>
      <c r="V10" s="31"/>
      <c r="W10" s="30"/>
      <c r="AC10" s="57">
        <v>2</v>
      </c>
      <c r="AD10" s="57" t="s">
        <v>23</v>
      </c>
      <c r="AE10" s="57">
        <v>135.59</v>
      </c>
      <c r="AF10" s="32">
        <f>AE10*10.764</f>
        <v>1459.4907599999999</v>
      </c>
      <c r="AG10" s="57">
        <v>1</v>
      </c>
    </row>
    <row r="11" spans="4:33" ht="16.5" x14ac:dyDescent="0.25">
      <c r="T11" s="31"/>
      <c r="U11" s="31"/>
      <c r="V11" s="31"/>
      <c r="W11" s="30"/>
      <c r="AG11" s="33">
        <f>SUM(AG9:AG10)</f>
        <v>30</v>
      </c>
    </row>
    <row r="12" spans="4:33" ht="16.5" x14ac:dyDescent="0.25">
      <c r="T12" s="31"/>
      <c r="U12" s="31"/>
      <c r="V12" s="31"/>
      <c r="W12" s="30"/>
    </row>
    <row r="13" spans="4:33" ht="16.5" x14ac:dyDescent="0.25">
      <c r="T13" s="31"/>
      <c r="U13" s="31"/>
      <c r="V13" s="31"/>
      <c r="W13" s="30"/>
    </row>
    <row r="14" spans="4:33" ht="16.5" x14ac:dyDescent="0.25">
      <c r="T14" s="31"/>
      <c r="U14" s="31"/>
      <c r="V14" s="31"/>
      <c r="W14" s="30"/>
    </row>
    <row r="15" spans="4:33" ht="16.5" x14ac:dyDescent="0.25">
      <c r="T15" s="31"/>
      <c r="U15" s="31"/>
      <c r="V15" s="31"/>
      <c r="W15" s="30"/>
    </row>
    <row r="16" spans="4:33" ht="16.5" x14ac:dyDescent="0.25">
      <c r="T16" s="31"/>
      <c r="U16" s="31"/>
      <c r="V16" s="23"/>
      <c r="W16" s="23"/>
    </row>
    <row r="17" spans="20:23" ht="16.5" x14ac:dyDescent="0.25">
      <c r="T17" s="24"/>
      <c r="U17" s="24"/>
      <c r="V17" s="25"/>
      <c r="W17" s="10"/>
    </row>
    <row r="18" spans="20:23" ht="16.5" x14ac:dyDescent="0.25">
      <c r="T18" s="24"/>
      <c r="U18" s="24"/>
      <c r="V18" s="25"/>
      <c r="W18" s="10"/>
    </row>
    <row r="19" spans="20:23" ht="16.5" x14ac:dyDescent="0.25">
      <c r="T19" s="24"/>
      <c r="U19" s="24"/>
      <c r="V19" s="25"/>
      <c r="W19" s="10"/>
    </row>
    <row r="20" spans="20:23" ht="16.5" x14ac:dyDescent="0.25">
      <c r="T20" s="24"/>
      <c r="U20" s="10"/>
      <c r="V20" s="24"/>
      <c r="W20" s="24"/>
    </row>
    <row r="21" spans="20:23" ht="16.5" x14ac:dyDescent="0.25">
      <c r="T21" s="31"/>
      <c r="U21" s="31"/>
      <c r="V21" s="31"/>
      <c r="W21" s="30"/>
    </row>
    <row r="22" spans="20:23" ht="16.5" x14ac:dyDescent="0.25">
      <c r="T22" s="31"/>
      <c r="U22" s="31"/>
      <c r="V22" s="31"/>
      <c r="W22" s="30"/>
    </row>
    <row r="23" spans="20:23" ht="16.5" x14ac:dyDescent="0.25">
      <c r="T23" s="31"/>
      <c r="U23" s="31"/>
      <c r="V23" s="31"/>
      <c r="W23" s="30"/>
    </row>
    <row r="24" spans="20:23" ht="16.5" x14ac:dyDescent="0.25">
      <c r="T24" s="31"/>
      <c r="U24" s="31"/>
      <c r="V24" s="31"/>
      <c r="W24" s="30"/>
    </row>
    <row r="25" spans="20:23" ht="16.5" x14ac:dyDescent="0.25">
      <c r="T25" s="31"/>
      <c r="U25" s="31"/>
      <c r="V25" s="31"/>
      <c r="W25" s="30"/>
    </row>
    <row r="26" spans="20:23" ht="16.5" x14ac:dyDescent="0.25">
      <c r="T26" s="31"/>
      <c r="U26" s="31"/>
      <c r="V26" s="31"/>
      <c r="W26" s="30"/>
    </row>
    <row r="27" spans="20:23" ht="16.5" x14ac:dyDescent="0.25">
      <c r="T27" s="31"/>
      <c r="U27" s="31"/>
      <c r="V27" s="31"/>
      <c r="W27" s="30"/>
    </row>
    <row r="28" spans="20:23" ht="16.5" x14ac:dyDescent="0.25">
      <c r="T28" s="35"/>
      <c r="U28" s="35"/>
      <c r="V28" s="35"/>
      <c r="W28" s="7"/>
    </row>
    <row r="29" spans="20:23" ht="16.5" x14ac:dyDescent="0.25">
      <c r="T29" s="35"/>
      <c r="U29" s="35"/>
      <c r="V29" s="35"/>
      <c r="W29" s="7"/>
    </row>
    <row r="30" spans="20:23" ht="16.5" x14ac:dyDescent="0.25">
      <c r="T30" s="35"/>
      <c r="U30" s="35"/>
      <c r="V30" s="35"/>
      <c r="W30" s="7"/>
    </row>
    <row r="31" spans="20:23" x14ac:dyDescent="0.25">
      <c r="T31" s="7"/>
      <c r="U31" s="7"/>
      <c r="V31" s="7"/>
      <c r="W31" s="7"/>
    </row>
    <row r="41" spans="4:23" ht="18.75" x14ac:dyDescent="0.3">
      <c r="D41" s="36"/>
      <c r="T41" s="34"/>
      <c r="U41" s="34"/>
      <c r="V41" s="34"/>
      <c r="W41" s="34"/>
    </row>
    <row r="42" spans="4:23" ht="16.5" x14ac:dyDescent="0.25">
      <c r="T42" s="34"/>
      <c r="U42" s="34"/>
      <c r="V42" s="34"/>
      <c r="W42" s="34"/>
    </row>
    <row r="43" spans="4:23" ht="16.5" x14ac:dyDescent="0.25">
      <c r="T43" s="34"/>
      <c r="U43" s="34"/>
      <c r="V43" s="34"/>
      <c r="W43" s="3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zoomScale="115" zoomScaleNormal="115" workbookViewId="0">
      <selection activeCell="G31" sqref="G31"/>
    </sheetView>
  </sheetViews>
  <sheetFormatPr defaultRowHeight="12.75" x14ac:dyDescent="0.2"/>
  <cols>
    <col min="1" max="1" width="14.42578125" style="37" customWidth="1"/>
    <col min="2" max="16384" width="9.140625" style="37"/>
  </cols>
  <sheetData>
    <row r="1" spans="1:7" x14ac:dyDescent="0.2">
      <c r="A1" s="62" t="s">
        <v>26</v>
      </c>
    </row>
    <row r="2" spans="1:7" x14ac:dyDescent="0.2">
      <c r="A2" s="37" t="s">
        <v>27</v>
      </c>
      <c r="B2" s="37">
        <v>1</v>
      </c>
      <c r="C2" s="37" t="s">
        <v>17</v>
      </c>
      <c r="D2" s="37">
        <v>38.700000000000003</v>
      </c>
      <c r="E2" s="61">
        <f>D2*10.764</f>
        <v>416.5668</v>
      </c>
      <c r="F2" s="37" t="s">
        <v>20</v>
      </c>
    </row>
    <row r="3" spans="1:7" x14ac:dyDescent="0.2">
      <c r="B3" s="37">
        <v>2</v>
      </c>
      <c r="C3" s="37" t="s">
        <v>17</v>
      </c>
      <c r="D3" s="37">
        <v>38.65</v>
      </c>
      <c r="E3" s="61">
        <f>D3*10.764</f>
        <v>416.02859999999998</v>
      </c>
      <c r="F3" s="37" t="s">
        <v>20</v>
      </c>
    </row>
    <row r="5" spans="1:7" x14ac:dyDescent="0.2">
      <c r="A5" s="62" t="s">
        <v>28</v>
      </c>
    </row>
    <row r="6" spans="1:7" x14ac:dyDescent="0.2">
      <c r="A6" s="37" t="s">
        <v>29</v>
      </c>
      <c r="B6" s="37">
        <v>1</v>
      </c>
      <c r="C6" s="37" t="s">
        <v>17</v>
      </c>
      <c r="D6" s="37">
        <v>38.700000000000003</v>
      </c>
      <c r="E6" s="61">
        <f t="shared" ref="E6:E8" si="0">D6*10.764</f>
        <v>416.5668</v>
      </c>
      <c r="F6" s="37" t="s">
        <v>20</v>
      </c>
    </row>
    <row r="7" spans="1:7" x14ac:dyDescent="0.2">
      <c r="B7" s="37">
        <v>2</v>
      </c>
      <c r="C7" s="37" t="s">
        <v>17</v>
      </c>
      <c r="D7" s="37">
        <v>38.65</v>
      </c>
      <c r="E7" s="61">
        <f t="shared" si="0"/>
        <v>416.02859999999998</v>
      </c>
      <c r="F7" s="37" t="s">
        <v>20</v>
      </c>
    </row>
    <row r="8" spans="1:7" x14ac:dyDescent="0.2">
      <c r="B8" s="37">
        <v>3</v>
      </c>
      <c r="C8" s="37" t="s">
        <v>17</v>
      </c>
      <c r="D8" s="37">
        <v>38.630000000000003</v>
      </c>
      <c r="E8" s="61">
        <f t="shared" si="0"/>
        <v>415.81331999999998</v>
      </c>
      <c r="F8" s="37" t="s">
        <v>20</v>
      </c>
    </row>
    <row r="10" spans="1:7" x14ac:dyDescent="0.2">
      <c r="A10" s="62" t="s">
        <v>30</v>
      </c>
    </row>
    <row r="11" spans="1:7" x14ac:dyDescent="0.2">
      <c r="A11" s="37" t="s">
        <v>31</v>
      </c>
      <c r="B11" s="37">
        <v>1</v>
      </c>
      <c r="C11" s="37" t="s">
        <v>17</v>
      </c>
      <c r="D11" s="37">
        <v>42.84</v>
      </c>
      <c r="E11" s="61">
        <f t="shared" ref="E11" si="1">D11*10.764</f>
        <v>461.12976000000003</v>
      </c>
      <c r="F11" s="37" t="s">
        <v>20</v>
      </c>
    </row>
    <row r="13" spans="1:7" x14ac:dyDescent="0.2">
      <c r="A13" s="62" t="s">
        <v>32</v>
      </c>
    </row>
    <row r="14" spans="1:7" x14ac:dyDescent="0.2">
      <c r="A14" s="37" t="s">
        <v>33</v>
      </c>
      <c r="B14" s="37">
        <v>1</v>
      </c>
      <c r="C14" s="37" t="s">
        <v>17</v>
      </c>
      <c r="D14" s="37">
        <v>37.700000000000003</v>
      </c>
      <c r="E14" s="61">
        <f t="shared" ref="E14:E15" si="2">D14*10.764</f>
        <v>405.80279999999999</v>
      </c>
      <c r="F14" s="37" t="s">
        <v>21</v>
      </c>
      <c r="G14" s="37">
        <v>2</v>
      </c>
    </row>
    <row r="15" spans="1:7" x14ac:dyDescent="0.2">
      <c r="B15" s="37">
        <v>3</v>
      </c>
      <c r="C15" s="37" t="s">
        <v>17</v>
      </c>
      <c r="D15" s="37">
        <v>37.619999999999997</v>
      </c>
      <c r="E15" s="61">
        <f t="shared" si="2"/>
        <v>404.94167999999996</v>
      </c>
      <c r="F15" s="37" t="s">
        <v>21</v>
      </c>
    </row>
    <row r="17" spans="1:7" x14ac:dyDescent="0.2">
      <c r="A17" s="62" t="s">
        <v>34</v>
      </c>
    </row>
    <row r="18" spans="1:7" x14ac:dyDescent="0.2">
      <c r="A18" s="37" t="s">
        <v>35</v>
      </c>
      <c r="B18" s="37">
        <v>1</v>
      </c>
      <c r="C18" s="37" t="s">
        <v>17</v>
      </c>
      <c r="D18" s="37">
        <v>37.700000000000003</v>
      </c>
      <c r="E18" s="61">
        <f t="shared" ref="E18:E20" si="3">D18*10.764</f>
        <v>405.80279999999999</v>
      </c>
      <c r="F18" s="37" t="s">
        <v>21</v>
      </c>
      <c r="G18" s="37">
        <v>3</v>
      </c>
    </row>
    <row r="19" spans="1:7" x14ac:dyDescent="0.2">
      <c r="B19" s="37">
        <v>2</v>
      </c>
      <c r="C19" s="37" t="s">
        <v>17</v>
      </c>
      <c r="D19" s="37">
        <v>37.65</v>
      </c>
      <c r="E19" s="61">
        <f t="shared" si="3"/>
        <v>405.26459999999997</v>
      </c>
      <c r="F19" s="37" t="s">
        <v>21</v>
      </c>
    </row>
    <row r="20" spans="1:7" x14ac:dyDescent="0.2">
      <c r="B20" s="37">
        <v>3</v>
      </c>
      <c r="C20" s="37" t="s">
        <v>17</v>
      </c>
      <c r="D20" s="37">
        <v>37.64</v>
      </c>
      <c r="E20" s="61">
        <f t="shared" si="3"/>
        <v>405.15695999999997</v>
      </c>
      <c r="F20" s="37" t="s">
        <v>21</v>
      </c>
    </row>
    <row r="22" spans="1:7" x14ac:dyDescent="0.2">
      <c r="A22" s="60" t="s">
        <v>36</v>
      </c>
    </row>
    <row r="23" spans="1:7" x14ac:dyDescent="0.2">
      <c r="A23" s="37" t="s">
        <v>37</v>
      </c>
      <c r="B23" s="37">
        <v>1</v>
      </c>
      <c r="C23" s="37" t="s">
        <v>17</v>
      </c>
      <c r="D23" s="37">
        <v>37.64</v>
      </c>
      <c r="E23" s="61">
        <f t="shared" ref="E23:E26" si="4">D23*10.764</f>
        <v>405.15695999999997</v>
      </c>
      <c r="F23" s="37" t="s">
        <v>21</v>
      </c>
      <c r="G23" s="37">
        <f>5*4</f>
        <v>20</v>
      </c>
    </row>
    <row r="24" spans="1:7" x14ac:dyDescent="0.2">
      <c r="B24" s="37">
        <v>2</v>
      </c>
      <c r="C24" s="37" t="s">
        <v>17</v>
      </c>
      <c r="D24" s="37">
        <v>37.65</v>
      </c>
      <c r="E24" s="61">
        <f t="shared" si="4"/>
        <v>405.26459999999997</v>
      </c>
      <c r="F24" s="37" t="s">
        <v>21</v>
      </c>
    </row>
    <row r="25" spans="1:7" x14ac:dyDescent="0.2">
      <c r="B25" s="37">
        <v>3</v>
      </c>
      <c r="C25" s="37" t="s">
        <v>17</v>
      </c>
      <c r="D25" s="37">
        <v>37.64</v>
      </c>
      <c r="E25" s="61">
        <f t="shared" si="4"/>
        <v>405.15695999999997</v>
      </c>
      <c r="F25" s="37" t="s">
        <v>21</v>
      </c>
    </row>
    <row r="26" spans="1:7" x14ac:dyDescent="0.2">
      <c r="B26" s="37">
        <v>4</v>
      </c>
      <c r="C26" s="37" t="s">
        <v>17</v>
      </c>
      <c r="D26" s="37">
        <v>38.299999999999997</v>
      </c>
      <c r="E26" s="61">
        <f t="shared" si="4"/>
        <v>412.26119999999992</v>
      </c>
      <c r="F26" s="37" t="s">
        <v>21</v>
      </c>
    </row>
    <row r="28" spans="1:7" x14ac:dyDescent="0.2">
      <c r="A28" s="60" t="s">
        <v>38</v>
      </c>
    </row>
    <row r="29" spans="1:7" x14ac:dyDescent="0.2">
      <c r="A29" s="37" t="s">
        <v>39</v>
      </c>
    </row>
    <row r="30" spans="1:7" x14ac:dyDescent="0.2">
      <c r="A30" s="62" t="s">
        <v>40</v>
      </c>
      <c r="B30" s="37">
        <v>1</v>
      </c>
      <c r="C30" s="37" t="s">
        <v>41</v>
      </c>
      <c r="D30" s="37">
        <f>66.4+42.26</f>
        <v>108.66</v>
      </c>
      <c r="E30" s="61">
        <f t="shared" ref="E30" si="5">D30*10.764</f>
        <v>1169.6162399999998</v>
      </c>
      <c r="F30" s="37" t="s">
        <v>21</v>
      </c>
      <c r="G30" s="37">
        <v>3</v>
      </c>
    </row>
    <row r="31" spans="1:7" x14ac:dyDescent="0.2">
      <c r="B31" s="37">
        <v>2</v>
      </c>
      <c r="C31" s="37" t="s">
        <v>42</v>
      </c>
      <c r="D31" s="37">
        <v>0</v>
      </c>
      <c r="E31" s="37">
        <v>0</v>
      </c>
    </row>
    <row r="32" spans="1:7" x14ac:dyDescent="0.2">
      <c r="B32" s="37">
        <v>3</v>
      </c>
      <c r="C32" s="37" t="s">
        <v>17</v>
      </c>
      <c r="D32" s="37">
        <v>37.64</v>
      </c>
      <c r="E32" s="61">
        <f t="shared" ref="E32:E33" si="6">D32*10.764</f>
        <v>405.15695999999997</v>
      </c>
      <c r="F32" s="37" t="s">
        <v>21</v>
      </c>
    </row>
    <row r="33" spans="2:6" x14ac:dyDescent="0.2">
      <c r="B33" s="37">
        <v>4</v>
      </c>
      <c r="C33" s="37" t="s">
        <v>17</v>
      </c>
      <c r="D33" s="37">
        <v>38.299999999999997</v>
      </c>
      <c r="E33" s="61">
        <f t="shared" si="6"/>
        <v>412.26119999999992</v>
      </c>
      <c r="F33" s="37" t="s">
        <v>21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O27"/>
  <sheetViews>
    <sheetView zoomScaleNormal="100" workbookViewId="0">
      <selection activeCell="E5" sqref="E5"/>
    </sheetView>
  </sheetViews>
  <sheetFormatPr defaultRowHeight="15" x14ac:dyDescent="0.25"/>
  <cols>
    <col min="1" max="1" width="7" customWidth="1"/>
    <col min="2" max="2" width="14.28515625" customWidth="1"/>
    <col min="3" max="4" width="13.5703125" customWidth="1"/>
    <col min="5" max="5" width="11" style="6" customWidth="1"/>
    <col min="6" max="6" width="18.5703125" customWidth="1"/>
    <col min="7" max="7" width="11" customWidth="1"/>
    <col min="8" max="8" width="10" customWidth="1"/>
    <col min="9" max="9" width="16.28515625" customWidth="1"/>
    <col min="11" max="11" width="11" bestFit="1" customWidth="1"/>
    <col min="14" max="14" width="20.140625" customWidth="1"/>
    <col min="15" max="15" width="21.28515625" customWidth="1"/>
  </cols>
  <sheetData>
    <row r="1" spans="1:15" x14ac:dyDescent="0.25">
      <c r="B1" s="16" t="s">
        <v>45</v>
      </c>
    </row>
    <row r="2" spans="1:15" x14ac:dyDescent="0.25">
      <c r="A2" s="7" t="s">
        <v>14</v>
      </c>
      <c r="B2" s="8" t="s">
        <v>12</v>
      </c>
      <c r="C2" s="50" t="s">
        <v>15</v>
      </c>
      <c r="D2" s="50" t="s">
        <v>16</v>
      </c>
      <c r="E2" s="50" t="s">
        <v>13</v>
      </c>
      <c r="F2" s="50" t="s">
        <v>9</v>
      </c>
      <c r="G2" s="20"/>
      <c r="H2" s="20"/>
      <c r="I2" s="20"/>
      <c r="J2" s="20"/>
      <c r="K2" s="20"/>
      <c r="L2" s="7"/>
    </row>
    <row r="3" spans="1:15" x14ac:dyDescent="0.25">
      <c r="A3" s="7">
        <v>1</v>
      </c>
      <c r="B3" s="7">
        <v>2103</v>
      </c>
      <c r="C3" s="51">
        <v>42.89</v>
      </c>
      <c r="D3" s="51">
        <f>C3*10.764</f>
        <v>461.66795999999999</v>
      </c>
      <c r="E3" s="52">
        <f>F3/D3</f>
        <v>29891.61301122131</v>
      </c>
      <c r="F3" s="53">
        <v>13800000</v>
      </c>
      <c r="G3" s="20">
        <v>828000</v>
      </c>
      <c r="H3" s="20">
        <v>30000</v>
      </c>
      <c r="I3" s="53">
        <f>F3+G3+H3</f>
        <v>14658000</v>
      </c>
      <c r="J3" s="52">
        <f>I3/D3</f>
        <v>31750.091559310291</v>
      </c>
      <c r="K3" s="20"/>
      <c r="L3" s="7"/>
    </row>
    <row r="4" spans="1:15" x14ac:dyDescent="0.25">
      <c r="A4" s="7">
        <v>2</v>
      </c>
      <c r="B4" s="7">
        <v>602</v>
      </c>
      <c r="C4" s="51">
        <v>66.03</v>
      </c>
      <c r="D4" s="51">
        <f t="shared" ref="D4:D9" si="0">C4*10.764</f>
        <v>710.74691999999993</v>
      </c>
      <c r="E4" s="52">
        <f t="shared" ref="E4:E11" si="1">F4/D4</f>
        <v>27013.83496674175</v>
      </c>
      <c r="F4" s="52">
        <v>19200000</v>
      </c>
      <c r="G4" s="20">
        <v>960000</v>
      </c>
      <c r="H4" s="20">
        <v>30000</v>
      </c>
      <c r="I4" s="53">
        <f t="shared" ref="I4:I9" si="2">F4+G4+H4</f>
        <v>20190000</v>
      </c>
      <c r="J4" s="52">
        <f t="shared" ref="J4:J9" si="3">I4/D4</f>
        <v>28406.735832214374</v>
      </c>
      <c r="K4" s="20"/>
      <c r="L4" s="7"/>
    </row>
    <row r="5" spans="1:15" x14ac:dyDescent="0.25">
      <c r="A5" s="7">
        <v>3</v>
      </c>
      <c r="B5" s="7">
        <v>1502</v>
      </c>
      <c r="C5" s="51">
        <v>64.040000000000006</v>
      </c>
      <c r="D5" s="51">
        <f t="shared" si="0"/>
        <v>689.32655999999997</v>
      </c>
      <c r="E5" s="52">
        <f t="shared" si="1"/>
        <v>35960.49454412434</v>
      </c>
      <c r="F5" s="53">
        <v>24788524</v>
      </c>
      <c r="G5" s="53">
        <v>1487400</v>
      </c>
      <c r="H5" s="20">
        <v>30000</v>
      </c>
      <c r="I5" s="53">
        <f t="shared" si="2"/>
        <v>26305924</v>
      </c>
      <c r="J5" s="52">
        <f t="shared" si="3"/>
        <v>38161.773427096734</v>
      </c>
      <c r="K5" s="20"/>
      <c r="L5" s="7"/>
    </row>
    <row r="6" spans="1:15" x14ac:dyDescent="0.25">
      <c r="A6" s="7">
        <v>4</v>
      </c>
      <c r="B6" s="7">
        <v>1903</v>
      </c>
      <c r="C6" s="51">
        <v>42.89</v>
      </c>
      <c r="D6" s="51">
        <f t="shared" si="0"/>
        <v>461.66795999999999</v>
      </c>
      <c r="E6" s="52">
        <f t="shared" si="1"/>
        <v>28158.765880136019</v>
      </c>
      <c r="F6" s="53">
        <v>13000000</v>
      </c>
      <c r="G6" s="20">
        <v>780000</v>
      </c>
      <c r="H6" s="20">
        <v>30000</v>
      </c>
      <c r="I6" s="53">
        <f t="shared" si="2"/>
        <v>13810000</v>
      </c>
      <c r="J6" s="52">
        <f t="shared" si="3"/>
        <v>29913.273600359877</v>
      </c>
      <c r="K6" s="20"/>
      <c r="L6" s="7"/>
    </row>
    <row r="7" spans="1:15" x14ac:dyDescent="0.25">
      <c r="A7" s="7">
        <v>5</v>
      </c>
      <c r="B7" s="7">
        <v>2003</v>
      </c>
      <c r="C7" s="51">
        <v>42.89</v>
      </c>
      <c r="D7" s="51">
        <f t="shared" si="0"/>
        <v>461.66795999999999</v>
      </c>
      <c r="E7" s="52">
        <f t="shared" si="1"/>
        <v>29891.61301122131</v>
      </c>
      <c r="F7" s="53">
        <v>13800000</v>
      </c>
      <c r="G7" s="20">
        <v>828000</v>
      </c>
      <c r="H7" s="20">
        <v>30000</v>
      </c>
      <c r="I7" s="53">
        <f t="shared" si="2"/>
        <v>14658000</v>
      </c>
      <c r="J7" s="52">
        <f t="shared" si="3"/>
        <v>31750.091559310291</v>
      </c>
      <c r="K7" s="20"/>
      <c r="L7" s="7"/>
    </row>
    <row r="8" spans="1:15" x14ac:dyDescent="0.25">
      <c r="A8" s="7">
        <v>6</v>
      </c>
      <c r="B8" s="7"/>
      <c r="C8" s="51"/>
      <c r="D8" s="51">
        <f t="shared" si="0"/>
        <v>0</v>
      </c>
      <c r="E8" s="52" t="e">
        <f t="shared" si="1"/>
        <v>#DIV/0!</v>
      </c>
      <c r="F8" s="53"/>
      <c r="G8" s="20"/>
      <c r="H8" s="20">
        <v>30000</v>
      </c>
      <c r="I8" s="53">
        <f t="shared" si="2"/>
        <v>30000</v>
      </c>
      <c r="J8" s="52" t="e">
        <f t="shared" si="3"/>
        <v>#DIV/0!</v>
      </c>
      <c r="K8" s="20"/>
      <c r="L8" s="7"/>
    </row>
    <row r="9" spans="1:15" x14ac:dyDescent="0.25">
      <c r="A9" s="7">
        <v>7</v>
      </c>
      <c r="B9" s="7"/>
      <c r="C9" s="51"/>
      <c r="D9" s="51">
        <f t="shared" si="0"/>
        <v>0</v>
      </c>
      <c r="E9" s="52" t="e">
        <f t="shared" si="1"/>
        <v>#DIV/0!</v>
      </c>
      <c r="F9" s="53"/>
      <c r="G9" s="20"/>
      <c r="H9" s="20">
        <v>30000</v>
      </c>
      <c r="I9" s="53">
        <f t="shared" si="2"/>
        <v>30000</v>
      </c>
      <c r="J9" s="52" t="e">
        <f t="shared" si="3"/>
        <v>#DIV/0!</v>
      </c>
      <c r="K9" s="20"/>
      <c r="L9" s="7"/>
    </row>
    <row r="10" spans="1:15" x14ac:dyDescent="0.25">
      <c r="A10" s="7"/>
      <c r="B10" s="7"/>
      <c r="C10" s="51"/>
      <c r="D10" s="51"/>
      <c r="E10" s="52" t="e">
        <f t="shared" si="1"/>
        <v>#DIV/0!</v>
      </c>
      <c r="F10" s="53"/>
      <c r="G10" s="20"/>
      <c r="H10" s="20"/>
      <c r="I10" s="53"/>
      <c r="J10" s="52"/>
      <c r="K10" s="20"/>
      <c r="L10" s="7"/>
    </row>
    <row r="11" spans="1:15" x14ac:dyDescent="0.25">
      <c r="A11" s="7"/>
      <c r="B11" s="7"/>
      <c r="C11" s="51"/>
      <c r="D11" s="51"/>
      <c r="E11" s="52" t="e">
        <f t="shared" si="1"/>
        <v>#DIV/0!</v>
      </c>
      <c r="F11" s="53"/>
      <c r="G11" s="20"/>
      <c r="H11" s="20"/>
      <c r="I11" s="53"/>
      <c r="J11" s="51"/>
      <c r="K11" s="54"/>
      <c r="L11" s="7"/>
    </row>
    <row r="12" spans="1:15" x14ac:dyDescent="0.25">
      <c r="A12" s="7"/>
      <c r="B12" s="7"/>
      <c r="C12" s="51"/>
      <c r="D12" s="51"/>
      <c r="E12" s="52"/>
      <c r="F12" s="53"/>
      <c r="G12" s="20"/>
      <c r="H12" s="20"/>
      <c r="I12" s="53"/>
      <c r="J12" s="51"/>
      <c r="K12" s="54"/>
      <c r="L12" s="7"/>
    </row>
    <row r="13" spans="1:15" x14ac:dyDescent="0.25">
      <c r="A13" s="7"/>
      <c r="B13" s="7"/>
      <c r="C13" s="51"/>
      <c r="D13" s="51"/>
      <c r="E13" s="52"/>
      <c r="F13" s="55"/>
      <c r="G13" s="20"/>
      <c r="H13" s="20"/>
      <c r="I13" s="55"/>
      <c r="J13" s="52"/>
      <c r="K13" s="54"/>
      <c r="L13" s="7"/>
    </row>
    <row r="14" spans="1:15" x14ac:dyDescent="0.25">
      <c r="A14" s="7"/>
      <c r="B14" s="7"/>
      <c r="C14" s="10"/>
      <c r="D14" s="10"/>
      <c r="E14" s="11"/>
      <c r="F14" s="15"/>
      <c r="G14" s="7"/>
      <c r="H14" s="9"/>
      <c r="I14" s="15"/>
      <c r="J14" s="11"/>
      <c r="K14" s="14"/>
      <c r="L14" s="7"/>
    </row>
    <row r="15" spans="1:15" x14ac:dyDescent="0.25">
      <c r="A15" s="7"/>
      <c r="B15" s="7"/>
      <c r="C15" s="10"/>
      <c r="D15" s="10"/>
      <c r="E15" s="11"/>
      <c r="F15" s="15"/>
      <c r="G15" s="7"/>
      <c r="H15" s="9"/>
      <c r="I15" s="15"/>
      <c r="J15" s="11"/>
      <c r="K15" s="14"/>
      <c r="L15" s="7"/>
      <c r="N15" s="4"/>
      <c r="O15" s="5"/>
    </row>
    <row r="16" spans="1:15" x14ac:dyDescent="0.25">
      <c r="A16" s="7"/>
      <c r="B16" s="7"/>
      <c r="C16" s="10"/>
      <c r="D16" s="10"/>
      <c r="E16" s="11"/>
      <c r="F16" s="15"/>
      <c r="G16" s="7"/>
      <c r="H16" s="9"/>
      <c r="I16" s="15"/>
      <c r="J16" s="11"/>
      <c r="K16" s="14"/>
      <c r="L16" s="7"/>
    </row>
    <row r="17" spans="1:12" x14ac:dyDescent="0.25">
      <c r="A17" s="7"/>
      <c r="B17" s="7"/>
      <c r="C17" s="10"/>
      <c r="D17" s="10"/>
      <c r="E17" s="11"/>
      <c r="F17" s="15"/>
      <c r="G17" s="7"/>
      <c r="H17" s="9"/>
      <c r="I17" s="15"/>
      <c r="J17" s="12"/>
      <c r="K17" s="14"/>
      <c r="L17" s="7"/>
    </row>
    <row r="18" spans="1:12" x14ac:dyDescent="0.25">
      <c r="A18" s="7"/>
      <c r="B18" s="7"/>
      <c r="C18" s="7"/>
      <c r="D18" s="7"/>
      <c r="E18" s="7"/>
      <c r="F18" s="13"/>
      <c r="G18" s="7"/>
      <c r="H18" s="7"/>
      <c r="I18" s="13">
        <f t="shared" ref="I18:I19" si="4">F18+G18+H18</f>
        <v>0</v>
      </c>
      <c r="J18" s="7"/>
      <c r="K18" s="14"/>
      <c r="L18" s="7"/>
    </row>
    <row r="19" spans="1:12" x14ac:dyDescent="0.25">
      <c r="A19" s="7"/>
      <c r="B19" s="7"/>
      <c r="C19" s="7"/>
      <c r="D19" s="7"/>
      <c r="E19" s="7"/>
      <c r="F19" s="7"/>
      <c r="G19" s="7"/>
      <c r="H19" s="7"/>
      <c r="I19" s="13">
        <f t="shared" si="4"/>
        <v>0</v>
      </c>
      <c r="J19" s="7"/>
      <c r="K19" s="14"/>
      <c r="L19" s="7"/>
    </row>
    <row r="20" spans="1:1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B21" s="6"/>
      <c r="C21" s="6"/>
      <c r="D21" s="6"/>
      <c r="F21" s="6"/>
      <c r="G21" s="6"/>
      <c r="H21" s="6"/>
      <c r="I21" s="6"/>
      <c r="J21" s="6"/>
    </row>
    <row r="22" spans="1:12" x14ac:dyDescent="0.25">
      <c r="B22" s="6"/>
      <c r="C22" s="6"/>
      <c r="D22" s="6"/>
      <c r="F22" s="6"/>
      <c r="G22" s="6"/>
      <c r="H22" s="6"/>
      <c r="I22" s="6"/>
      <c r="J22" s="6"/>
    </row>
    <row r="23" spans="1:12" x14ac:dyDescent="0.25">
      <c r="B23" s="6"/>
      <c r="C23" s="6"/>
      <c r="D23" s="6"/>
      <c r="F23" s="6"/>
      <c r="G23" s="6"/>
      <c r="H23" s="6"/>
      <c r="I23" s="6"/>
      <c r="J23" s="6"/>
    </row>
    <row r="24" spans="1:12" x14ac:dyDescent="0.25">
      <c r="B24" s="6"/>
      <c r="C24" s="6"/>
      <c r="D24" s="6"/>
      <c r="F24" s="6"/>
      <c r="G24" s="6"/>
      <c r="H24" s="6"/>
      <c r="I24" s="6"/>
      <c r="J24" s="6"/>
    </row>
    <row r="25" spans="1:12" x14ac:dyDescent="0.25">
      <c r="B25" s="6"/>
      <c r="C25" s="6"/>
      <c r="D25" s="6"/>
      <c r="F25" s="6"/>
      <c r="G25" s="6"/>
      <c r="H25" s="6"/>
      <c r="I25" s="6"/>
      <c r="J25" s="6"/>
    </row>
    <row r="26" spans="1:12" x14ac:dyDescent="0.25">
      <c r="B26" s="6"/>
      <c r="C26" s="6"/>
      <c r="D26" s="6"/>
      <c r="F26" s="6"/>
      <c r="G26" s="6"/>
      <c r="H26" s="6"/>
      <c r="I26" s="6"/>
      <c r="J26" s="6"/>
    </row>
    <row r="27" spans="1:12" x14ac:dyDescent="0.25">
      <c r="B27" s="6"/>
      <c r="C27" s="6"/>
      <c r="D27" s="6"/>
      <c r="F27" s="6"/>
      <c r="G27" s="6"/>
      <c r="H27" s="6"/>
      <c r="I27" s="6"/>
      <c r="J27" s="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G19" sqref="G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Nine Reflex</vt:lpstr>
      <vt:lpstr>Nine Reflex (Sale)</vt:lpstr>
      <vt:lpstr>Nine Reflex (Rehab)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2024-08-05T04:55:47Z</dcterms:modified>
</cp:coreProperties>
</file>