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Louiswadi\Sudha Mandar Sarmalkar\"/>
    </mc:Choice>
  </mc:AlternateContent>
  <xr:revisionPtr revIDLastSave="0" documentId="13_ncr:1_{825E7A5E-E628-4841-9087-1B30BAC293FD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I20" i="4"/>
  <c r="I21" i="4" s="1"/>
  <c r="U7" i="4" l="1"/>
  <c r="U8" i="4"/>
  <c r="U9" i="4"/>
  <c r="U6" i="4"/>
  <c r="G19" i="4"/>
  <c r="Q10" i="4"/>
  <c r="T8" i="4" l="1"/>
  <c r="P8" i="4"/>
  <c r="T7" i="4"/>
  <c r="P7" i="4"/>
  <c r="T6" i="4"/>
  <c r="P6" i="4"/>
  <c r="J17" i="4"/>
  <c r="I29" i="4"/>
  <c r="J18" i="4"/>
  <c r="Q12" i="4" l="1"/>
  <c r="P12" i="4"/>
  <c r="Q11" i="4"/>
  <c r="Q8" i="4"/>
  <c r="Q7" i="4"/>
  <c r="Q6" i="4"/>
  <c r="P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<sst xmlns="http://schemas.openxmlformats.org/spreadsheetml/2006/main" count="32" uniqueCount="29">
  <si>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</si>
  <si>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</si>
  <si>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</si>
  <si>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</si>
  <si>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</si>
  <si>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</si>
  <si>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</si>
  <si>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</si>
  <si>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</si>
  <si>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</si>
  <si>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</si>
  <si>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</si>
  <si>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</si>
  <si>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03, Ground Floor, Building No 10, Wing - C, Punarvasu Nagari Nivara Co.-Op. Hsg. Soc. Ltd., Nagari Nivara Parishad, Dindoshi, Plot No. 5-1, A. K. Vaidya Marg, Village - Malad (East),</t>
  </si>
  <si>
    <t>bua</t>
  </si>
  <si>
    <t>fmv</t>
  </si>
  <si>
    <t>agreement - 20.07.2024</t>
  </si>
  <si>
    <t>av</t>
  </si>
  <si>
    <t>sd</t>
  </si>
  <si>
    <t>rd</t>
  </si>
  <si>
    <t>bv</t>
  </si>
  <si>
    <t>yoc - 2004 - pg no. 10</t>
  </si>
  <si>
    <t>ca</t>
  </si>
  <si>
    <t>mca</t>
  </si>
  <si>
    <t>03.04.24</t>
  </si>
  <si>
    <t>23.02.24</t>
  </si>
  <si>
    <t>22.03.24</t>
  </si>
  <si>
    <t>rate on bua</t>
  </si>
  <si>
    <t>plan - 2015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</si>
</sst>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C4262-E3AE-4ADC-8396-1A9D36940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954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45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F938DF-70E3-4842-BD0F-32FDF61AB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564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52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42F97-B3E5-4EA5-B159-7A936EB0A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2A0A6F-A69F-4A97-B247-E36B8C44B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1C91A5-027F-47AE-8C13-D888F44A6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BA0A3-9383-4515-8C6D-59184404E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1DF588-7D9B-4211-9E4B-DF9D35D7A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D04D65-927F-4BC2-9491-8BAAF05E2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44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55926-257E-418C-A97C-D2477B092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268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BBC09B-5134-464C-82C9-7E98E423B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8" sqref="R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140625" customWidth="1"/>
    <col min="20" max="20" width="13.57031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383.33333333333337</v>
      </c>
      <c r="C2" s="4">
        <f>B2*1.2</f>
        <v>460.00000000000006</v>
      </c>
      <c r="D2" s="4">
        <f t="shared" ref="D2:D13" si="2">C2*1.2</f>
        <v>552</v>
      </c>
      <c r="E2" s="5">
        <f t="shared" ref="E2:E13" si="3">R2</f>
        <v>6700000</v>
      </c>
      <c r="F2" s="10">
        <f t="shared" ref="F2:F13" si="4">ROUND((E2/B2),0)</f>
        <v>17478</v>
      </c>
      <c r="G2" s="10">
        <f t="shared" ref="G2:G13" si="5">ROUND((E2/C2),0)</f>
        <v>14565</v>
      </c>
      <c r="H2" s="10">
        <f t="shared" ref="H2:H13" si="6">ROUND((E2/D2),0)</f>
        <v>12138</v>
      </c>
      <c r="I2" s="4" t="e">
        <f>#REF!</f>
        <v>#REF!</v>
      </c>
      <c r="J2" s="4">
        <f t="shared" ref="J2:J13" si="7">S2</f>
        <v>0</v>
      </c>
      <c r="O2">
        <v>0</v>
      </c>
      <c r="P2">
        <v>460</v>
      </c>
      <c r="Q2">
        <f t="shared" ref="Q2:Q12" si="8">P2/1.2</f>
        <v>383.33333333333337</v>
      </c>
      <c r="R2" s="2">
        <v>6700000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324.16666666666669</v>
      </c>
      <c r="C3" s="4">
        <f t="shared" ref="C3:C15" si="9">B3*1.2</f>
        <v>389</v>
      </c>
      <c r="D3" s="4">
        <f t="shared" si="2"/>
        <v>466.79999999999995</v>
      </c>
      <c r="E3" s="5">
        <f t="shared" si="3"/>
        <v>8000000</v>
      </c>
      <c r="F3" s="10">
        <f t="shared" si="4"/>
        <v>24679</v>
      </c>
      <c r="G3" s="10">
        <f t="shared" si="5"/>
        <v>20566</v>
      </c>
      <c r="H3" s="10">
        <f t="shared" si="6"/>
        <v>17138</v>
      </c>
      <c r="I3" s="4" t="e">
        <f>#REF!</f>
        <v>#REF!</v>
      </c>
      <c r="J3" s="4">
        <f t="shared" si="7"/>
        <v>0</v>
      </c>
      <c r="O3">
        <v>0</v>
      </c>
      <c r="P3">
        <v>389</v>
      </c>
      <c r="Q3">
        <f t="shared" si="8"/>
        <v>324.16666666666669</v>
      </c>
      <c r="R3" s="2">
        <v>8000000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317</v>
      </c>
      <c r="C4" s="4">
        <f t="shared" si="9"/>
        <v>380.4</v>
      </c>
      <c r="D4" s="4">
        <f t="shared" si="2"/>
        <v>456.47999999999996</v>
      </c>
      <c r="E4" s="5">
        <f t="shared" si="3"/>
        <v>6200000</v>
      </c>
      <c r="F4" s="10">
        <f t="shared" si="4"/>
        <v>19558</v>
      </c>
      <c r="G4" s="10">
        <f t="shared" si="5"/>
        <v>16299</v>
      </c>
      <c r="H4" s="10">
        <f t="shared" si="6"/>
        <v>13582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317</v>
      </c>
      <c r="R4" s="2">
        <v>6200000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410</v>
      </c>
      <c r="C5" s="4">
        <f t="shared" si="9"/>
        <v>492</v>
      </c>
      <c r="D5" s="4">
        <f t="shared" si="2"/>
        <v>590.4</v>
      </c>
      <c r="E5" s="5">
        <f t="shared" si="3"/>
        <v>7200000</v>
      </c>
      <c r="F5" s="10">
        <f t="shared" si="4"/>
        <v>17561</v>
      </c>
      <c r="G5" s="10">
        <f t="shared" si="5"/>
        <v>14634</v>
      </c>
      <c r="H5" s="10">
        <f t="shared" si="6"/>
        <v>12195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410</v>
      </c>
      <c r="R5" s="2">
        <v>7200000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296.97875999999997</v>
      </c>
      <c r="C6" s="4">
        <f t="shared" si="9"/>
        <v>356.37451199999992</v>
      </c>
      <c r="D6" s="4">
        <f t="shared" si="2"/>
        <v>427.6494143999999</v>
      </c>
      <c r="E6" s="5">
        <f t="shared" si="3"/>
        <v>4900000</v>
      </c>
      <c r="F6" s="10">
        <f t="shared" si="4"/>
        <v>16499</v>
      </c>
      <c r="G6" s="10">
        <f t="shared" si="5"/>
        <v>13750</v>
      </c>
      <c r="H6" s="10">
        <f t="shared" si="6"/>
        <v>11458</v>
      </c>
      <c r="I6" s="4" t="e">
        <f>#REF!</f>
        <v>#REF!</v>
      </c>
      <c r="J6" s="4" t="str">
        <f t="shared" si="7"/>
        <v>03.04.24</v>
      </c>
      <c r="O6">
        <v>0</v>
      </c>
      <c r="P6">
        <f>33.108*10.764</f>
        <v>356.37451199999992</v>
      </c>
      <c r="Q6">
        <f t="shared" si="8"/>
        <v>296.97875999999997</v>
      </c>
      <c r="R6" s="2">
        <v>4900000</v>
      </c>
      <c r="S6" s="8" t="s">
        <v>24</v>
      </c>
      <c r="T6" s="16">
        <f>R6+294000+30000</f>
        <v>5224000</v>
      </c>
      <c r="U6">
        <f>T6/P6</f>
        <v>14658.736312769755</v>
      </c>
    </row>
    <row r="7" spans="1:21" x14ac:dyDescent="0.25">
      <c r="A7" s="4">
        <f t="shared" si="0"/>
        <v>0</v>
      </c>
      <c r="B7" s="4">
        <f t="shared" si="1"/>
        <v>324.46283999999997</v>
      </c>
      <c r="C7" s="4">
        <f t="shared" si="9"/>
        <v>389.35540799999995</v>
      </c>
      <c r="D7" s="4">
        <f t="shared" si="2"/>
        <v>467.22648959999992</v>
      </c>
      <c r="E7" s="5">
        <f t="shared" si="3"/>
        <v>4500000</v>
      </c>
      <c r="F7" s="10">
        <f t="shared" si="4"/>
        <v>13869</v>
      </c>
      <c r="G7" s="10">
        <f t="shared" si="5"/>
        <v>11558</v>
      </c>
      <c r="H7" s="10">
        <f t="shared" si="6"/>
        <v>9631</v>
      </c>
      <c r="I7" s="4" t="e">
        <f>#REF!</f>
        <v>#REF!</v>
      </c>
      <c r="J7" s="4" t="str">
        <f t="shared" si="7"/>
        <v>23.02.24</v>
      </c>
      <c r="O7">
        <v>0</v>
      </c>
      <c r="P7">
        <f>36.172*10.764</f>
        <v>389.35540799999995</v>
      </c>
      <c r="Q7">
        <f t="shared" si="8"/>
        <v>324.46283999999997</v>
      </c>
      <c r="R7" s="2">
        <v>4500000</v>
      </c>
      <c r="S7" s="8" t="s">
        <v>25</v>
      </c>
      <c r="T7" s="16">
        <f>R7+225000+30000</f>
        <v>4755000</v>
      </c>
      <c r="U7">
        <f t="shared" ref="U7:U9" si="11">T7/P7</f>
        <v>12212.492499911548</v>
      </c>
    </row>
    <row r="8" spans="1:21" x14ac:dyDescent="0.25">
      <c r="A8" s="4">
        <f t="shared" si="0"/>
        <v>0</v>
      </c>
      <c r="B8" s="4">
        <f t="shared" si="1"/>
        <v>296.97875999999997</v>
      </c>
      <c r="C8" s="4">
        <f t="shared" si="9"/>
        <v>356.37451199999992</v>
      </c>
      <c r="D8" s="4">
        <f t="shared" si="2"/>
        <v>427.6494143999999</v>
      </c>
      <c r="E8" s="5">
        <f t="shared" si="3"/>
        <v>5900000</v>
      </c>
      <c r="F8" s="10">
        <f t="shared" si="4"/>
        <v>19867</v>
      </c>
      <c r="G8" s="15">
        <f t="shared" si="5"/>
        <v>16556</v>
      </c>
      <c r="H8" s="10">
        <f t="shared" si="6"/>
        <v>13796</v>
      </c>
      <c r="I8" s="4" t="e">
        <f>#REF!</f>
        <v>#REF!</v>
      </c>
      <c r="J8" s="4" t="str">
        <f t="shared" si="7"/>
        <v>22.03.24</v>
      </c>
      <c r="O8">
        <v>0</v>
      </c>
      <c r="P8">
        <f>33.108*10.764</f>
        <v>356.37451199999992</v>
      </c>
      <c r="Q8">
        <f t="shared" si="8"/>
        <v>296.97875999999997</v>
      </c>
      <c r="R8" s="2">
        <v>5900000</v>
      </c>
      <c r="S8" s="8" t="s">
        <v>26</v>
      </c>
      <c r="T8" s="16">
        <f>R8+354000+30000</f>
        <v>6284000</v>
      </c>
      <c r="U8">
        <f t="shared" si="11"/>
        <v>17633.13533488613</v>
      </c>
    </row>
    <row r="9" spans="1:21" x14ac:dyDescent="0.25">
      <c r="A9" s="4">
        <f t="shared" si="0"/>
        <v>0</v>
      </c>
      <c r="B9" s="4">
        <f t="shared" si="1"/>
        <v>324.16666666666669</v>
      </c>
      <c r="C9" s="4">
        <f t="shared" si="9"/>
        <v>389</v>
      </c>
      <c r="D9" s="4">
        <f t="shared" si="2"/>
        <v>466.79999999999995</v>
      </c>
      <c r="E9" s="5">
        <f t="shared" si="3"/>
        <v>7000000</v>
      </c>
      <c r="F9" s="10">
        <f t="shared" si="4"/>
        <v>21594</v>
      </c>
      <c r="G9" s="15">
        <f t="shared" si="5"/>
        <v>17995</v>
      </c>
      <c r="H9" s="10">
        <f t="shared" si="6"/>
        <v>14996</v>
      </c>
      <c r="I9" s="4" t="e">
        <f>#REF!</f>
        <v>#REF!</v>
      </c>
      <c r="J9" s="4">
        <f t="shared" si="7"/>
        <v>0</v>
      </c>
      <c r="O9">
        <v>0</v>
      </c>
      <c r="P9">
        <v>389</v>
      </c>
      <c r="Q9">
        <f t="shared" si="8"/>
        <v>324.16666666666669</v>
      </c>
      <c r="R9" s="2">
        <v>7000000</v>
      </c>
      <c r="S9" s="8"/>
      <c r="T9" s="8"/>
      <c r="U9">
        <f t="shared" si="11"/>
        <v>0</v>
      </c>
    </row>
    <row r="10" spans="1:21" x14ac:dyDescent="0.25">
      <c r="A10" s="4">
        <f t="shared" si="0"/>
        <v>0</v>
      </c>
      <c r="B10" s="4">
        <f t="shared" si="1"/>
        <v>291.66666666666669</v>
      </c>
      <c r="C10" s="4">
        <f t="shared" si="9"/>
        <v>350</v>
      </c>
      <c r="D10" s="4">
        <f t="shared" si="2"/>
        <v>420</v>
      </c>
      <c r="E10" s="5">
        <f t="shared" si="3"/>
        <v>6000000</v>
      </c>
      <c r="F10" s="10">
        <f t="shared" si="4"/>
        <v>20571</v>
      </c>
      <c r="G10" s="10">
        <f t="shared" si="5"/>
        <v>17143</v>
      </c>
      <c r="H10" s="10">
        <f t="shared" si="6"/>
        <v>14286</v>
      </c>
      <c r="I10" s="4" t="e">
        <f>#REF!</f>
        <v>#REF!</v>
      </c>
      <c r="J10" s="4">
        <f t="shared" si="7"/>
        <v>0</v>
      </c>
      <c r="O10">
        <v>0</v>
      </c>
      <c r="P10">
        <v>350</v>
      </c>
      <c r="Q10">
        <f t="shared" si="8"/>
        <v>291.66666666666669</v>
      </c>
      <c r="R10" s="2">
        <v>6000000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279.16666666666669</v>
      </c>
      <c r="C11" s="4">
        <f t="shared" si="9"/>
        <v>335</v>
      </c>
      <c r="D11" s="4">
        <f t="shared" si="2"/>
        <v>402</v>
      </c>
      <c r="E11" s="5">
        <f t="shared" si="3"/>
        <v>6200000</v>
      </c>
      <c r="F11" s="10">
        <f t="shared" si="4"/>
        <v>22209</v>
      </c>
      <c r="G11" s="15">
        <f t="shared" si="5"/>
        <v>18507</v>
      </c>
      <c r="H11" s="10">
        <f t="shared" si="6"/>
        <v>15423</v>
      </c>
      <c r="I11" s="4" t="e">
        <f>#REF!</f>
        <v>#REF!</v>
      </c>
      <c r="J11" s="4">
        <f t="shared" si="7"/>
        <v>0</v>
      </c>
      <c r="O11">
        <v>0</v>
      </c>
      <c r="P11">
        <v>335</v>
      </c>
      <c r="Q11">
        <f t="shared" si="8"/>
        <v>279.16666666666669</v>
      </c>
      <c r="R11" s="2">
        <v>6200000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10" t="e">
        <f t="shared" si="17"/>
        <v>#DIV/0!</v>
      </c>
      <c r="H15" s="10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6" spans="1:21" x14ac:dyDescent="0.25">
      <c r="H16" t="s">
        <v>13</v>
      </c>
    </row>
    <row r="17" spans="7:24" x14ac:dyDescent="0.25">
      <c r="H17" t="s">
        <v>22</v>
      </c>
      <c r="I17">
        <v>318</v>
      </c>
      <c r="J17" s="4">
        <f>J18/I17</f>
        <v>1.1204037735849055</v>
      </c>
    </row>
    <row r="18" spans="7:24" x14ac:dyDescent="0.25">
      <c r="H18" t="s">
        <v>14</v>
      </c>
      <c r="I18">
        <v>356</v>
      </c>
      <c r="J18">
        <f>33.1*10.764</f>
        <v>356.28839999999997</v>
      </c>
      <c r="O18" t="s">
        <v>23</v>
      </c>
      <c r="P18">
        <v>313</v>
      </c>
    </row>
    <row r="19" spans="7:24" x14ac:dyDescent="0.25">
      <c r="G19">
        <f>G18/I17</f>
        <v>0</v>
      </c>
      <c r="H19" t="s">
        <v>27</v>
      </c>
      <c r="I19">
        <v>17000</v>
      </c>
    </row>
    <row r="20" spans="7:24" x14ac:dyDescent="0.25">
      <c r="H20" t="s">
        <v>15</v>
      </c>
      <c r="I20">
        <f>I19*I18</f>
        <v>6052000</v>
      </c>
    </row>
    <row r="21" spans="7:24" x14ac:dyDescent="0.25">
      <c r="I21">
        <f>I20/I17</f>
        <v>19031.446540880504</v>
      </c>
    </row>
    <row r="22" spans="7:24" x14ac:dyDescent="0.25">
      <c r="G22" s="6"/>
      <c r="H22" s="6"/>
    </row>
    <row r="23" spans="7:24" x14ac:dyDescent="0.25">
      <c r="H23" t="s">
        <v>21</v>
      </c>
      <c r="J23" t="s">
        <v>28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17</v>
      </c>
      <c r="I26">
        <v>4800000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18</v>
      </c>
      <c r="I27">
        <v>240000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19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20</v>
      </c>
      <c r="I29">
        <f>SUM(I26:I28)</f>
        <v>5070000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2024-07-30T11:02:29Z</dcterms:modified>
</cp:coreProperties>
</file>