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ajakta\July\10218\"/>
    </mc:Choice>
  </mc:AlternateContent>
  <bookViews>
    <workbookView xWindow="-120" yWindow="-120" windowWidth="29040" windowHeight="157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E13" i="1" l="1"/>
  <c r="R34" i="1"/>
  <c r="K29" i="1"/>
  <c r="K30" i="1"/>
  <c r="K31" i="1"/>
  <c r="J29" i="1"/>
  <c r="J30" i="1"/>
  <c r="J31" i="1"/>
  <c r="G31" i="1"/>
  <c r="H29" i="1"/>
  <c r="H30" i="1"/>
  <c r="H31" i="1"/>
  <c r="K28" i="1"/>
  <c r="J28" i="1"/>
  <c r="H28" i="1"/>
  <c r="V7" i="1" l="1"/>
  <c r="V4" i="1"/>
  <c r="T3" i="1"/>
  <c r="T10" i="1"/>
  <c r="S10" i="1"/>
  <c r="S8" i="1"/>
  <c r="J6" i="1"/>
  <c r="S7" i="1"/>
  <c r="S3" i="1"/>
  <c r="E15" i="1"/>
  <c r="E14" i="1"/>
  <c r="E12" i="1"/>
  <c r="E8" i="1"/>
  <c r="R21" i="1"/>
  <c r="Q24" i="1"/>
  <c r="O21" i="1"/>
  <c r="O15" i="1"/>
  <c r="O16" i="1"/>
  <c r="O17" i="1"/>
  <c r="O18" i="1"/>
  <c r="O19" i="1"/>
  <c r="O20" i="1"/>
  <c r="O24" i="1"/>
  <c r="O14" i="1"/>
  <c r="E18" i="1"/>
  <c r="I7" i="1"/>
  <c r="I6" i="1"/>
  <c r="M9" i="1"/>
</calcChain>
</file>

<file path=xl/sharedStrings.xml><?xml version="1.0" encoding="utf-8"?>
<sst xmlns="http://schemas.openxmlformats.org/spreadsheetml/2006/main" count="9" uniqueCount="8">
  <si>
    <t>CA</t>
  </si>
  <si>
    <t>BUA</t>
  </si>
  <si>
    <t>RATE</t>
  </si>
  <si>
    <t>FMV</t>
  </si>
  <si>
    <t>RV</t>
  </si>
  <si>
    <t>DV</t>
  </si>
  <si>
    <t>IV</t>
  </si>
  <si>
    <t>(577*2800)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</si>
</sst>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43" fontId="0" fillId="0" borderId="0" xfId="1" applyFont="1"/>
    <xf numFmtId="43" fontId="0" fillId="0" borderId="0" xfId="0" applyNumberFormat="1"/>
    <xf numFmtId="164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V34"/>
  <sheetViews>
    <sheetView tabSelected="1" topLeftCell="A7" workbookViewId="0">
      <selection activeCell="I15" sqref="I15"/>
    </sheetView>
  </sheetViews>
  <sheetFormatPr defaultRowHeight="15" x14ac:dyDescent="0.25"/>
  <cols>
    <col min="5" max="5" width="12.5703125" bestFit="1" customWidth="1"/>
    <col min="7" max="8" width="9.28515625" bestFit="1" customWidth="1"/>
    <col min="9" max="9" width="12.5703125" bestFit="1" customWidth="1"/>
    <col min="10" max="11" width="9.28515625" bestFit="1" customWidth="1"/>
    <col min="18" max="18" width="12.5703125" bestFit="1" customWidth="1"/>
    <col min="19" max="19" width="10" bestFit="1" customWidth="1"/>
    <col min="20" max="20" width="9.28515625" bestFit="1" customWidth="1"/>
    <col min="22" max="22" width="12.5703125" bestFit="1" customWidth="1"/>
  </cols>
  <sheetData>
    <row r="2" spans="3:22" x14ac:dyDescent="0.25">
      <c r="S2" s="1">
        <v>49300</v>
      </c>
      <c r="T2" s="1"/>
      <c r="U2" s="1"/>
      <c r="V2" s="1">
        <v>577</v>
      </c>
    </row>
    <row r="3" spans="3:22" x14ac:dyDescent="0.25">
      <c r="S3" s="1">
        <f>S2/100*105</f>
        <v>51765</v>
      </c>
      <c r="T3" s="3">
        <f>S3/10.764</f>
        <v>4809.0858416945375</v>
      </c>
      <c r="U3" s="1"/>
      <c r="V3" s="1">
        <v>4343</v>
      </c>
    </row>
    <row r="4" spans="3:22" x14ac:dyDescent="0.25">
      <c r="I4">
        <v>2024</v>
      </c>
      <c r="S4" s="1"/>
      <c r="T4" s="3"/>
      <c r="U4" s="1"/>
      <c r="V4" s="1">
        <f>V3*V2</f>
        <v>2505911</v>
      </c>
    </row>
    <row r="5" spans="3:22" x14ac:dyDescent="0.25">
      <c r="I5">
        <v>2012</v>
      </c>
      <c r="S5" s="1">
        <v>9940</v>
      </c>
      <c r="T5" s="3"/>
      <c r="U5" s="1"/>
      <c r="V5" s="1"/>
    </row>
    <row r="6" spans="3:22" x14ac:dyDescent="0.25">
      <c r="C6" s="1"/>
      <c r="D6" s="1"/>
      <c r="E6" s="1"/>
      <c r="F6" s="1"/>
      <c r="G6" s="1"/>
      <c r="H6" s="1"/>
      <c r="I6">
        <f>I4-I5</f>
        <v>12</v>
      </c>
      <c r="J6">
        <f>100-I6</f>
        <v>88</v>
      </c>
      <c r="S6" s="1"/>
      <c r="T6" s="3"/>
      <c r="U6" s="1"/>
      <c r="V6" s="1"/>
    </row>
    <row r="7" spans="3:22" x14ac:dyDescent="0.25">
      <c r="C7" s="1"/>
      <c r="D7" s="1" t="s">
        <v>0</v>
      </c>
      <c r="E7" s="1">
        <v>481</v>
      </c>
      <c r="F7" s="1"/>
      <c r="G7" s="1"/>
      <c r="H7" s="1"/>
      <c r="I7">
        <f>60-I6</f>
        <v>48</v>
      </c>
      <c r="S7" s="1">
        <f>S3-S5</f>
        <v>41825</v>
      </c>
      <c r="T7" s="3"/>
      <c r="U7" s="1"/>
      <c r="V7" s="1">
        <f>S3-S2</f>
        <v>2465</v>
      </c>
    </row>
    <row r="8" spans="3:22" x14ac:dyDescent="0.25">
      <c r="C8" s="1"/>
      <c r="D8" s="1" t="s">
        <v>1</v>
      </c>
      <c r="E8" s="1">
        <f>E7*1.2</f>
        <v>577.19999999999993</v>
      </c>
      <c r="F8" s="1"/>
      <c r="G8" s="1"/>
      <c r="H8" s="1"/>
      <c r="M8">
        <v>53.64</v>
      </c>
      <c r="S8" s="1">
        <f>S7*88%</f>
        <v>36806</v>
      </c>
      <c r="T8" s="3"/>
      <c r="U8" s="1"/>
      <c r="V8" s="1"/>
    </row>
    <row r="9" spans="3:22" x14ac:dyDescent="0.25">
      <c r="C9" s="1"/>
      <c r="D9" s="1"/>
      <c r="E9" s="1"/>
      <c r="F9" s="1"/>
      <c r="G9" s="1"/>
      <c r="H9" s="1"/>
      <c r="M9">
        <f>M8*10.764</f>
        <v>577.38095999999996</v>
      </c>
      <c r="S9" s="1"/>
      <c r="T9" s="3"/>
      <c r="U9" s="1"/>
      <c r="V9" s="1"/>
    </row>
    <row r="10" spans="3:22" x14ac:dyDescent="0.25">
      <c r="C10" s="1"/>
      <c r="D10" s="1" t="s">
        <v>0</v>
      </c>
      <c r="E10" s="1">
        <v>481</v>
      </c>
      <c r="F10" s="1"/>
      <c r="G10" s="1"/>
      <c r="H10" s="1"/>
      <c r="S10" s="1">
        <f>S8+S5</f>
        <v>46746</v>
      </c>
      <c r="T10" s="3">
        <f>S10/10.764</f>
        <v>4342.8093645484951</v>
      </c>
      <c r="U10" s="1"/>
      <c r="V10" s="1"/>
    </row>
    <row r="11" spans="3:22" x14ac:dyDescent="0.25">
      <c r="C11" s="1"/>
      <c r="D11" s="1" t="s">
        <v>2</v>
      </c>
      <c r="E11" s="1">
        <v>6500</v>
      </c>
      <c r="F11" s="1"/>
      <c r="G11" s="1"/>
      <c r="H11" s="1"/>
      <c r="S11" s="1"/>
      <c r="T11" s="3"/>
      <c r="U11" s="1"/>
      <c r="V11" s="1"/>
    </row>
    <row r="12" spans="3:22" x14ac:dyDescent="0.25">
      <c r="C12" s="1"/>
      <c r="D12" s="1" t="s">
        <v>3</v>
      </c>
      <c r="E12" s="1">
        <f>E10*E11</f>
        <v>3126500</v>
      </c>
      <c r="F12" s="1"/>
      <c r="G12" s="1"/>
      <c r="H12" s="1"/>
      <c r="S12" s="1"/>
      <c r="T12" s="1"/>
      <c r="U12" s="1"/>
      <c r="V12" s="1"/>
    </row>
    <row r="13" spans="3:22" x14ac:dyDescent="0.25">
      <c r="C13" s="1"/>
      <c r="D13" s="1" t="s">
        <v>4</v>
      </c>
      <c r="E13" s="1">
        <f>E12*98%</f>
        <v>3063970</v>
      </c>
      <c r="F13" s="1"/>
      <c r="G13" s="1"/>
      <c r="H13" s="1"/>
    </row>
    <row r="14" spans="3:22" x14ac:dyDescent="0.25">
      <c r="C14" s="1"/>
      <c r="D14" s="1" t="s">
        <v>5</v>
      </c>
      <c r="E14" s="1">
        <f>E12*80%</f>
        <v>2501200</v>
      </c>
      <c r="F14" s="1"/>
      <c r="G14" s="1"/>
      <c r="H14" s="1"/>
      <c r="M14">
        <v>3.84</v>
      </c>
      <c r="N14">
        <v>1.86</v>
      </c>
      <c r="O14">
        <f>N14*M14</f>
        <v>7.1424000000000003</v>
      </c>
    </row>
    <row r="15" spans="3:22" x14ac:dyDescent="0.25">
      <c r="C15" s="1"/>
      <c r="D15" s="1" t="s">
        <v>6</v>
      </c>
      <c r="E15" s="1">
        <f>577*2800</f>
        <v>1615600</v>
      </c>
      <c r="F15" s="1" t="s">
        <v>7</v>
      </c>
      <c r="G15" s="1"/>
      <c r="H15" s="1"/>
      <c r="I15" s="2">
        <f>E12/577</f>
        <v>5418.5441941074523</v>
      </c>
      <c r="M15">
        <v>16.489999999999998</v>
      </c>
      <c r="N15">
        <v>10.06</v>
      </c>
      <c r="O15">
        <f t="shared" ref="O15:O24" si="0">N15*M15</f>
        <v>165.88939999999999</v>
      </c>
    </row>
    <row r="16" spans="3:22" x14ac:dyDescent="0.25">
      <c r="C16" s="1"/>
      <c r="D16" s="1"/>
      <c r="E16" s="1"/>
      <c r="F16" s="1"/>
      <c r="G16" s="1"/>
      <c r="H16" s="1"/>
      <c r="M16">
        <v>7.06</v>
      </c>
      <c r="N16">
        <v>3.63</v>
      </c>
      <c r="O16">
        <f t="shared" si="0"/>
        <v>25.627799999999997</v>
      </c>
    </row>
    <row r="17" spans="3:18" x14ac:dyDescent="0.25">
      <c r="C17" s="1"/>
      <c r="D17" s="1"/>
      <c r="E17" s="1"/>
      <c r="F17" s="1"/>
      <c r="G17" s="1"/>
      <c r="H17" s="1"/>
      <c r="M17">
        <v>2.85</v>
      </c>
      <c r="N17">
        <v>7.55</v>
      </c>
      <c r="O17">
        <f t="shared" si="0"/>
        <v>21.517500000000002</v>
      </c>
    </row>
    <row r="18" spans="3:18" x14ac:dyDescent="0.25">
      <c r="E18" s="2">
        <f>E12*0.025/12</f>
        <v>6513.541666666667</v>
      </c>
      <c r="M18">
        <v>8.41</v>
      </c>
      <c r="N18">
        <v>7.07</v>
      </c>
      <c r="O18">
        <f t="shared" si="0"/>
        <v>59.4587</v>
      </c>
    </row>
    <row r="19" spans="3:18" x14ac:dyDescent="0.25">
      <c r="M19">
        <v>11.26</v>
      </c>
      <c r="N19">
        <v>12.62</v>
      </c>
      <c r="O19">
        <f t="shared" si="0"/>
        <v>142.10119999999998</v>
      </c>
      <c r="R19">
        <v>448</v>
      </c>
    </row>
    <row r="20" spans="3:18" x14ac:dyDescent="0.25">
      <c r="M20">
        <v>3.65</v>
      </c>
      <c r="N20">
        <v>7.3</v>
      </c>
      <c r="O20">
        <f t="shared" si="0"/>
        <v>26.645</v>
      </c>
      <c r="R20">
        <v>13</v>
      </c>
    </row>
    <row r="21" spans="3:18" x14ac:dyDescent="0.25">
      <c r="O21">
        <f>SUM(O14:O20)</f>
        <v>448.38199999999995</v>
      </c>
      <c r="R21">
        <f>SUM(R19:R20)</f>
        <v>461</v>
      </c>
    </row>
    <row r="24" spans="3:18" x14ac:dyDescent="0.25">
      <c r="M24">
        <v>1.97</v>
      </c>
      <c r="N24">
        <v>6.45</v>
      </c>
      <c r="O24">
        <f t="shared" si="0"/>
        <v>12.7065</v>
      </c>
      <c r="Q24">
        <f>O21+O24</f>
        <v>461.08849999999995</v>
      </c>
    </row>
    <row r="28" spans="3:18" x14ac:dyDescent="0.25">
      <c r="G28" s="1">
        <v>700</v>
      </c>
      <c r="H28" s="1">
        <f>G28*1.2</f>
        <v>840</v>
      </c>
      <c r="I28" s="1">
        <v>4500000</v>
      </c>
      <c r="J28" s="3">
        <f>I28/G28</f>
        <v>6428.5714285714284</v>
      </c>
      <c r="K28" s="3">
        <f>I28/H28</f>
        <v>5357.1428571428569</v>
      </c>
    </row>
    <row r="29" spans="3:18" x14ac:dyDescent="0.25">
      <c r="G29" s="1">
        <v>448</v>
      </c>
      <c r="H29" s="1">
        <f t="shared" ref="H29:H31" si="1">G29*1.2</f>
        <v>537.6</v>
      </c>
      <c r="I29" s="1">
        <v>3400000</v>
      </c>
      <c r="J29" s="3">
        <f t="shared" ref="J29:J31" si="2">I29/G29</f>
        <v>7589.2857142857147</v>
      </c>
      <c r="K29" s="3">
        <f t="shared" ref="K29:K31" si="3">I29/H29</f>
        <v>6324.4047619047615</v>
      </c>
    </row>
    <row r="30" spans="3:18" x14ac:dyDescent="0.25">
      <c r="G30" s="1">
        <v>395</v>
      </c>
      <c r="H30" s="1">
        <f t="shared" si="1"/>
        <v>474</v>
      </c>
      <c r="I30" s="1">
        <v>2600000</v>
      </c>
      <c r="J30" s="3">
        <f t="shared" si="2"/>
        <v>6582.2784810126586</v>
      </c>
      <c r="K30" s="3">
        <f t="shared" si="3"/>
        <v>5485.2320675105484</v>
      </c>
    </row>
    <row r="31" spans="3:18" x14ac:dyDescent="0.25">
      <c r="G31" s="1">
        <f>763+35</f>
        <v>798</v>
      </c>
      <c r="H31" s="1">
        <f t="shared" si="1"/>
        <v>957.59999999999991</v>
      </c>
      <c r="I31" s="1">
        <v>4900000</v>
      </c>
      <c r="J31" s="3">
        <f t="shared" si="2"/>
        <v>6140.3508771929828</v>
      </c>
      <c r="K31" s="3">
        <f t="shared" si="3"/>
        <v>5116.959064327486</v>
      </c>
      <c r="R31">
        <v>2000000</v>
      </c>
    </row>
    <row r="32" spans="3:18" x14ac:dyDescent="0.25">
      <c r="G32" s="1"/>
      <c r="H32" s="1"/>
      <c r="I32" s="1"/>
      <c r="J32" s="1"/>
      <c r="K32" s="1"/>
      <c r="R32">
        <v>153300</v>
      </c>
    </row>
    <row r="33" spans="18:18" x14ac:dyDescent="0.25">
      <c r="R33">
        <v>25550</v>
      </c>
    </row>
    <row r="34" spans="18:18" x14ac:dyDescent="0.25">
      <c r="R34" s="1">
        <f>SUM(R31:R33)</f>
        <v>2178850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desk-122</dc:creator>
  <cp:lastModifiedBy>DESK</cp:lastModifiedBy>
  <dcterms:created xsi:type="dcterms:W3CDTF">2024-07-29T09:29:39Z</dcterms:created>
  <dcterms:modified xsi:type="dcterms:W3CDTF">2024-07-29T12:14:31Z</dcterms:modified>
</cp:coreProperties>
</file>