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10212\"/>
    </mc:Choice>
  </mc:AlternateContent>
  <bookViews>
    <workbookView xWindow="0" yWindow="0" windowWidth="24000" windowHeight="9630"/>
  </bookViews>
  <sheets>
    <sheet name="20-20" sheetId="4" r:id="rId1"/>
    <sheet name="Sheet1" sheetId="13" r:id="rId2"/>
    <sheet name="Sheet4" sheetId="16" r:id="rId3"/>
    <sheet name="Sheet6" sheetId="18" r:id="rId4"/>
    <sheet name="Sheet5" sheetId="17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62913"/>
</workbook>
</file>

<file path=xl/calcChain.xml><?xml version="1.0" encoding="utf-8"?>
<calcChain xmlns="http://schemas.openxmlformats.org/spreadsheetml/2006/main">
  <c r="P54" i="4" l="1"/>
  <c r="V25" i="4"/>
  <c r="V24" i="4"/>
  <c r="P43" i="4"/>
  <c r="P42" i="4"/>
  <c r="Q42" i="4"/>
  <c r="I47" i="4"/>
  <c r="I48" i="4"/>
  <c r="I49" i="4"/>
  <c r="G47" i="4"/>
  <c r="G48" i="4"/>
  <c r="G49" i="4"/>
  <c r="E47" i="4"/>
  <c r="E48" i="4"/>
  <c r="E49" i="4"/>
  <c r="E44" i="4"/>
  <c r="E45" i="4"/>
  <c r="E46" i="4"/>
  <c r="I46" i="4" s="1"/>
  <c r="E43" i="4"/>
  <c r="I44" i="4"/>
  <c r="I45" i="4"/>
  <c r="I43" i="4"/>
  <c r="G44" i="4"/>
  <c r="G45" i="4"/>
  <c r="G46" i="4"/>
  <c r="D44" i="4"/>
  <c r="D45" i="4"/>
  <c r="V26" i="4"/>
  <c r="G43" i="4"/>
  <c r="D43" i="4"/>
  <c r="B18" i="4"/>
  <c r="Z11" i="4"/>
  <c r="Y11" i="4"/>
  <c r="Y8" i="4"/>
  <c r="Y9" i="4"/>
  <c r="Y10" i="4"/>
  <c r="Y7" i="4"/>
  <c r="F29" i="4" l="1"/>
  <c r="Q32" i="4"/>
  <c r="Q18" i="4" l="1"/>
  <c r="Q17" i="4"/>
  <c r="Q16" i="4"/>
  <c r="P13" i="4"/>
  <c r="Q13" i="4" s="1"/>
  <c r="P12" i="4"/>
  <c r="Q12" i="4" s="1"/>
  <c r="P11" i="4"/>
  <c r="Q11" i="4" s="1"/>
  <c r="P10" i="4"/>
  <c r="Q10" i="4" s="1"/>
  <c r="P9" i="4"/>
  <c r="Q9" i="4" s="1"/>
  <c r="P8" i="4"/>
  <c r="Q8" i="4" s="1"/>
  <c r="P7" i="4"/>
  <c r="Q7" i="4" s="1"/>
  <c r="P6" i="4"/>
  <c r="P5" i="4"/>
  <c r="P4" i="4"/>
  <c r="P3" i="4"/>
  <c r="P23" i="4"/>
  <c r="Q23" i="4" s="1"/>
  <c r="P22" i="4"/>
  <c r="Q22" i="4" s="1"/>
  <c r="P21" i="4"/>
  <c r="Q21" i="4" s="1"/>
  <c r="P20" i="4"/>
  <c r="Q20" i="4" s="1"/>
  <c r="P19" i="4"/>
  <c r="Q19" i="4" s="1"/>
  <c r="P18" i="4"/>
  <c r="P17" i="4"/>
  <c r="P16" i="4"/>
  <c r="P24" i="4" l="1"/>
  <c r="Q24" i="4" s="1"/>
  <c r="P14" i="4" l="1"/>
  <c r="Q14" i="4" s="1"/>
  <c r="V8" i="4" l="1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P25" i="4" l="1"/>
  <c r="Q25" i="4" s="1"/>
  <c r="V2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<sst xmlns="http://schemas.openxmlformats.org/spreadsheetml/2006/main" count="44" uniqueCount="41">
  <si>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</si>
  <si>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</si>
  <si>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</si>
  <si>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</si>
  <si>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</si>
  <si>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</si>
  <si>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</si>
  <si>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</si>
  <si>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</si>
  <si>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</si>
  <si>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</si>
  <si>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</si>
  <si>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</si>
  <si>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</si>
  <si>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</si>
  <si>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</si>
  <si>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</si>
  <si>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</si>
  <si>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</si>
  <si>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</si>
  <si>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</si>
  <si>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</si>
  <si>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</si>
  <si>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</si>
  <si>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</si>
  <si>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</si>
  <si>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</si>
  <si>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</si>
  <si>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</si>
  <si>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</si>
  <si>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</si>
  <si>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</si>
  <si>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</si>
  <si>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</si>
  <si>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Depreciation (100-10)X24/60</t>
  </si>
  <si>
    <t>rate on C.A</t>
  </si>
  <si>
    <t xml:space="preserve">Terrace </t>
  </si>
  <si>
    <t>Carpet  Area -Flat NO. 1005</t>
  </si>
  <si>
    <t>Agreement Value</t>
  </si>
  <si>
    <t>11.05.2024</t>
  </si>
  <si>
    <t>1005 Shrrji Neelkanth plot no 38, secter no 5,Dhapoli,Panvel.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</si>
</sst>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0" fontId="0" fillId="0" borderId="0" xfId="0" applyFill="1" applyAlignment="1">
      <alignment wrapText="1"/>
    </xf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43" fontId="6" fillId="0" borderId="0" xfId="0" applyNumberFormat="1" applyFont="1" applyBorder="1"/>
    <xf numFmtId="0" fontId="5" fillId="0" borderId="1" xfId="0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43" fontId="6" fillId="3" borderId="1" xfId="1" applyFont="1" applyFill="1" applyBorder="1"/>
    <xf numFmtId="0" fontId="5" fillId="0" borderId="1" xfId="0" applyFont="1" applyBorder="1" applyAlignment="1">
      <alignment wrapText="1"/>
    </xf>
    <xf numFmtId="43" fontId="6" fillId="0" borderId="1" xfId="1" applyFont="1" applyFill="1" applyBorder="1"/>
    <xf numFmtId="2" fontId="6" fillId="0" borderId="1" xfId="0" applyNumberFormat="1" applyFont="1" applyBorder="1"/>
    <xf numFmtId="0" fontId="6" fillId="0" borderId="1" xfId="0" applyFont="1" applyBorder="1"/>
    <xf numFmtId="0" fontId="6" fillId="3" borderId="1" xfId="0" applyFont="1" applyFill="1" applyBorder="1"/>
    <xf numFmtId="9" fontId="5" fillId="0" borderId="1" xfId="0" applyNumberFormat="1" applyFont="1" applyBorder="1"/>
    <xf numFmtId="10" fontId="6" fillId="0" borderId="1" xfId="0" applyNumberFormat="1" applyFont="1" applyBorder="1"/>
    <xf numFmtId="0" fontId="12" fillId="0" borderId="1" xfId="0" applyFont="1" applyBorder="1"/>
    <xf numFmtId="0" fontId="7" fillId="0" borderId="1" xfId="0" applyFont="1" applyBorder="1"/>
    <xf numFmtId="43" fontId="6" fillId="0" borderId="1" xfId="1" applyFont="1" applyBorder="1"/>
    <xf numFmtId="0" fontId="8" fillId="0" borderId="1" xfId="0" applyFont="1" applyBorder="1"/>
    <xf numFmtId="0" fontId="2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/>
    <xf numFmtId="2" fontId="9" fillId="0" borderId="1" xfId="0" applyNumberFormat="1" applyFont="1" applyBorder="1"/>
    <xf numFmtId="0" fontId="12" fillId="3" borderId="1" xfId="0" applyFont="1" applyFill="1" applyBorder="1"/>
    <xf numFmtId="2" fontId="12" fillId="3" borderId="1" xfId="0" applyNumberFormat="1" applyFont="1" applyFill="1" applyBorder="1"/>
    <xf numFmtId="2" fontId="0" fillId="0" borderId="0" xfId="0" applyNumberForma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43" fontId="0" fillId="0" borderId="0" xfId="0" applyNumberFormat="1" applyFill="1"/>
    <xf numFmtId="43" fontId="0" fillId="0" borderId="0" xfId="0" applyNumberFormat="1" applyFill="1" applyBorder="1"/>
    <xf numFmtId="2" fontId="1" fillId="0" borderId="0" xfId="0" applyNumberFormat="1" applyFont="1" applyFill="1"/>
    <xf numFmtId="43" fontId="0" fillId="0" borderId="0" xfId="1" applyFont="1"/>
    <xf numFmtId="166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29603</xdr:colOff>
      <xdr:row>46</xdr:row>
      <xdr:rowOff>166282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86C88F-D475-4AFE-8BE2-AF792473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188" y="190500"/>
          <a:ext cx="7363853" cy="8468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429621</xdr:colOff>
      <xdr:row>44</xdr:row>
      <xdr:rowOff>105933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F74D83-BBC9-4192-81E7-5301AB32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35221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16</xdr:col>
      <xdr:colOff>334272</xdr:colOff>
      <xdr:row>42</xdr:row>
      <xdr:rowOff>77301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85290A-1706-47EF-9B6D-85796FA44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6430272" cy="788780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27</xdr:col>
      <xdr:colOff>219956</xdr:colOff>
      <xdr:row>38</xdr:row>
      <xdr:rowOff>153405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C7D038-45D4-4E52-9C1C-2FD13500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90500"/>
          <a:ext cx="6315956" cy="7201905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1</xdr:row>
      <xdr:rowOff>0</xdr:rowOff>
    </xdr:from>
    <xdr:to>
      <xdr:col>38</xdr:col>
      <xdr:colOff>219956</xdr:colOff>
      <xdr:row>38</xdr:row>
      <xdr:rowOff>67668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28D460-9CDB-43B2-B9A7-D9754B83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68800" y="190500"/>
          <a:ext cx="6315956" cy="7116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abSelected="1" topLeftCell="F28" zoomScale="90" zoomScaleNormal="90" workbookViewId="0">
      <selection activeCell="T48" sqref="T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3.42578125" bestFit="1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20.42578125" style="17" customWidth="1"/>
    <col min="17" max="17" width="15.5703125" style="17" customWidth="1"/>
    <col min="18" max="18" width="15.42578125" customWidth="1"/>
    <col min="19" max="19" width="5.28515625" customWidth="1"/>
    <col min="20" max="20" width="29.85546875" customWidth="1"/>
    <col min="22" max="22" width="19" style="17" customWidth="1"/>
    <col min="23" max="23" width="12.855468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6" t="s">
        <v>5</v>
      </c>
      <c r="Q1" s="16" t="s">
        <v>6</v>
      </c>
      <c r="R1" s="1" t="s">
        <v>1</v>
      </c>
      <c r="T1" s="21"/>
      <c r="U1" s="21"/>
      <c r="V1" s="22"/>
      <c r="W1" s="21"/>
      <c r="X1" s="21"/>
      <c r="Y1" s="21"/>
    </row>
    <row r="2" spans="1:26" s="1" customFormat="1" ht="44.25" customHeight="1" x14ac:dyDescent="0.25">
      <c r="A2" s="63" t="s">
        <v>26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14"/>
      <c r="T2" s="65" t="s">
        <v>40</v>
      </c>
      <c r="U2" s="65"/>
      <c r="V2" s="65"/>
      <c r="W2" s="65"/>
      <c r="X2" s="65"/>
      <c r="Y2" s="65"/>
    </row>
    <row r="3" spans="1:26" s="13" customFormat="1" x14ac:dyDescent="0.25">
      <c r="A3" s="11">
        <f t="shared" ref="A3:A6" si="0">N3</f>
        <v>0</v>
      </c>
      <c r="B3" s="11">
        <f t="shared" ref="B3:B6" si="1">Q3</f>
        <v>338</v>
      </c>
      <c r="C3" s="11">
        <f>B3*1.1</f>
        <v>371.8</v>
      </c>
      <c r="D3" s="11">
        <f t="shared" ref="D3:D6" si="2">C3*1.2</f>
        <v>446.16</v>
      </c>
      <c r="E3" s="12">
        <f t="shared" ref="E3:E6" si="3">R3</f>
        <v>5250000</v>
      </c>
      <c r="F3" s="11">
        <f t="shared" ref="F3:F6" si="4">ROUND((E3/B3),0)</f>
        <v>15533</v>
      </c>
      <c r="G3" s="11">
        <f t="shared" ref="G3:G6" si="5">ROUND((E3/C3),0)</f>
        <v>14120</v>
      </c>
      <c r="H3" s="11">
        <f t="shared" ref="H3:H6" si="6">ROUND((E3/D3),0)</f>
        <v>11767</v>
      </c>
      <c r="I3" s="11" t="e">
        <f>#REF!</f>
        <v>#REF!</v>
      </c>
      <c r="J3" s="11" t="e">
        <f>#REF!</f>
        <v>#REF!</v>
      </c>
      <c r="O3">
        <v>0</v>
      </c>
      <c r="P3" s="17">
        <f t="shared" ref="P3:P13" si="7">O3/1.2</f>
        <v>0</v>
      </c>
      <c r="Q3" s="17">
        <v>338</v>
      </c>
      <c r="R3" s="2">
        <v>5250000</v>
      </c>
      <c r="S3" s="15"/>
      <c r="T3" s="64"/>
      <c r="U3" s="64"/>
      <c r="V3" s="64"/>
      <c r="W3" s="64"/>
      <c r="X3" s="64"/>
      <c r="Y3" s="64"/>
    </row>
    <row r="4" spans="1:26" s="13" customFormat="1" x14ac:dyDescent="0.25">
      <c r="A4" s="11">
        <f t="shared" si="0"/>
        <v>0</v>
      </c>
      <c r="B4" s="11">
        <f t="shared" si="1"/>
        <v>602</v>
      </c>
      <c r="C4" s="11">
        <f t="shared" ref="C4:C8" si="8">B4*1.1</f>
        <v>662.2</v>
      </c>
      <c r="D4" s="11">
        <f t="shared" si="2"/>
        <v>794.64</v>
      </c>
      <c r="E4" s="12">
        <f t="shared" si="3"/>
        <v>11000000</v>
      </c>
      <c r="F4" s="11">
        <f t="shared" si="4"/>
        <v>18272</v>
      </c>
      <c r="G4" s="11">
        <f t="shared" si="5"/>
        <v>16611</v>
      </c>
      <c r="H4" s="11">
        <f t="shared" si="6"/>
        <v>13843</v>
      </c>
      <c r="I4" s="11" t="e">
        <f>#REF!</f>
        <v>#REF!</v>
      </c>
      <c r="J4" s="11" t="e">
        <f>#REF!</f>
        <v>#REF!</v>
      </c>
      <c r="O4">
        <v>0</v>
      </c>
      <c r="P4" s="17">
        <f t="shared" si="7"/>
        <v>0</v>
      </c>
      <c r="Q4" s="17">
        <v>602</v>
      </c>
      <c r="R4" s="2">
        <v>11000000</v>
      </c>
      <c r="S4" s="15"/>
      <c r="V4" s="18"/>
    </row>
    <row r="5" spans="1:26" s="13" customFormat="1" ht="19.5" customHeight="1" x14ac:dyDescent="0.25">
      <c r="A5" s="11">
        <f t="shared" si="0"/>
        <v>0</v>
      </c>
      <c r="B5" s="11">
        <f t="shared" si="1"/>
        <v>365</v>
      </c>
      <c r="C5" s="11">
        <f t="shared" si="8"/>
        <v>401.50000000000006</v>
      </c>
      <c r="D5" s="11">
        <f t="shared" si="2"/>
        <v>481.80000000000007</v>
      </c>
      <c r="E5" s="12">
        <f t="shared" si="3"/>
        <v>4850000</v>
      </c>
      <c r="F5" s="11">
        <f t="shared" si="4"/>
        <v>13288</v>
      </c>
      <c r="G5" s="11">
        <f t="shared" si="5"/>
        <v>12080</v>
      </c>
      <c r="H5" s="11">
        <f t="shared" si="6"/>
        <v>10066</v>
      </c>
      <c r="I5" s="11" t="e">
        <f>#REF!</f>
        <v>#REF!</v>
      </c>
      <c r="J5" s="11" t="e">
        <f>#REF!</f>
        <v>#REF!</v>
      </c>
      <c r="O5">
        <v>0</v>
      </c>
      <c r="P5" s="17">
        <f t="shared" si="7"/>
        <v>0</v>
      </c>
      <c r="Q5" s="17">
        <v>365</v>
      </c>
      <c r="R5" s="2">
        <v>4850000</v>
      </c>
      <c r="S5" s="15"/>
      <c r="T5" s="40" t="s">
        <v>11</v>
      </c>
      <c r="U5" s="41"/>
      <c r="V5" s="42">
        <v>13000</v>
      </c>
      <c r="W5" s="43" t="s">
        <v>35</v>
      </c>
      <c r="X5" s="10"/>
    </row>
    <row r="6" spans="1:26" s="13" customFormat="1" ht="37.5" customHeight="1" x14ac:dyDescent="0.25">
      <c r="A6" s="11">
        <f t="shared" si="0"/>
        <v>0</v>
      </c>
      <c r="B6" s="11">
        <f t="shared" si="1"/>
        <v>586</v>
      </c>
      <c r="C6" s="11">
        <f t="shared" si="8"/>
        <v>644.6</v>
      </c>
      <c r="D6" s="11">
        <f t="shared" si="2"/>
        <v>773.52</v>
      </c>
      <c r="E6" s="12">
        <f t="shared" si="3"/>
        <v>7200000</v>
      </c>
      <c r="F6" s="11">
        <f t="shared" si="4"/>
        <v>12287</v>
      </c>
      <c r="G6" s="11">
        <f t="shared" si="5"/>
        <v>11170</v>
      </c>
      <c r="H6" s="11">
        <f t="shared" si="6"/>
        <v>9308</v>
      </c>
      <c r="I6" s="11" t="e">
        <f>#REF!</f>
        <v>#REF!</v>
      </c>
      <c r="J6" s="11" t="e">
        <f>#REF!</f>
        <v>#REF!</v>
      </c>
      <c r="O6">
        <v>0</v>
      </c>
      <c r="P6" s="17">
        <f t="shared" si="7"/>
        <v>0</v>
      </c>
      <c r="Q6" s="17">
        <v>586</v>
      </c>
      <c r="R6" s="2">
        <v>7200000</v>
      </c>
      <c r="S6" s="15"/>
      <c r="T6" s="44" t="s">
        <v>12</v>
      </c>
      <c r="U6" s="41"/>
      <c r="V6" s="42">
        <v>2800</v>
      </c>
      <c r="W6" s="45"/>
      <c r="X6" s="10"/>
    </row>
    <row r="7" spans="1:26" s="13" customFormat="1" ht="15.75" x14ac:dyDescent="0.25">
      <c r="A7" s="11">
        <f t="shared" ref="A7" si="9">N7</f>
        <v>0</v>
      </c>
      <c r="B7" s="11">
        <f t="shared" ref="B7" si="10">Q7</f>
        <v>0</v>
      </c>
      <c r="C7" s="11">
        <f t="shared" si="8"/>
        <v>0</v>
      </c>
      <c r="D7" s="11">
        <f t="shared" ref="D7" si="11">C7*1.2</f>
        <v>0</v>
      </c>
      <c r="E7" s="12">
        <f t="shared" ref="E7" si="12">R7</f>
        <v>0</v>
      </c>
      <c r="F7" s="11" t="e">
        <f t="shared" ref="F7" si="13">ROUND((E7/B7),0)</f>
        <v>#DIV/0!</v>
      </c>
      <c r="G7" s="11" t="e">
        <f t="shared" ref="G7" si="14">ROUND((E7/C7),0)</f>
        <v>#DIV/0!</v>
      </c>
      <c r="H7" s="11" t="e">
        <f t="shared" ref="H7" si="15">ROUND((E7/D7),0)</f>
        <v>#DIV/0!</v>
      </c>
      <c r="I7" s="11" t="e">
        <f>#REF!</f>
        <v>#REF!</v>
      </c>
      <c r="J7" s="11" t="e">
        <f>#REF!</f>
        <v>#REF!</v>
      </c>
      <c r="O7">
        <v>0</v>
      </c>
      <c r="P7" s="17">
        <f t="shared" si="7"/>
        <v>0</v>
      </c>
      <c r="Q7" s="17">
        <f t="shared" ref="Q7:Q13" si="16">P7/1.2</f>
        <v>0</v>
      </c>
      <c r="R7" s="2">
        <v>0</v>
      </c>
      <c r="S7" s="15"/>
      <c r="T7" s="40" t="s">
        <v>13</v>
      </c>
      <c r="U7" s="41"/>
      <c r="V7" s="42">
        <f>V5-V6</f>
        <v>10200</v>
      </c>
      <c r="W7" s="45"/>
      <c r="X7" s="10">
        <v>54.706000000000003</v>
      </c>
      <c r="Y7" s="66">
        <f>X7*10.764</f>
        <v>588.85538399999996</v>
      </c>
      <c r="Z7" s="13">
        <v>589</v>
      </c>
    </row>
    <row r="8" spans="1:26" s="13" customFormat="1" ht="15.75" x14ac:dyDescent="0.25">
      <c r="A8" s="11">
        <f t="shared" ref="A8:A12" si="17">N8</f>
        <v>0</v>
      </c>
      <c r="B8" s="11">
        <f t="shared" ref="B8:B12" si="18">Q8</f>
        <v>0</v>
      </c>
      <c r="C8" s="11">
        <f t="shared" si="8"/>
        <v>0</v>
      </c>
      <c r="D8" s="11">
        <f t="shared" ref="D8:D12" si="19">C8*1.2</f>
        <v>0</v>
      </c>
      <c r="E8" s="12">
        <f t="shared" ref="E8:E12" si="20">R8</f>
        <v>0</v>
      </c>
      <c r="F8" s="11" t="e">
        <f t="shared" ref="F8:F12" si="21">ROUND((E8/B8),0)</f>
        <v>#DIV/0!</v>
      </c>
      <c r="G8" s="11" t="e">
        <f t="shared" ref="G8:G12" si="22">ROUND((E8/C8),0)</f>
        <v>#DIV/0!</v>
      </c>
      <c r="H8" s="11" t="e">
        <f t="shared" ref="H8:H12" si="23">ROUND((E8/D8),0)</f>
        <v>#DIV/0!</v>
      </c>
      <c r="I8" s="11" t="e">
        <f>#REF!</f>
        <v>#REF!</v>
      </c>
      <c r="J8" s="11" t="e">
        <f>#REF!</f>
        <v>#REF!</v>
      </c>
      <c r="O8">
        <v>0</v>
      </c>
      <c r="P8" s="17">
        <f t="shared" si="7"/>
        <v>0</v>
      </c>
      <c r="Q8" s="17">
        <f t="shared" si="16"/>
        <v>0</v>
      </c>
      <c r="R8" s="2">
        <v>0</v>
      </c>
      <c r="S8" s="15"/>
      <c r="T8" s="40" t="s">
        <v>14</v>
      </c>
      <c r="U8" s="41"/>
      <c r="V8" s="42">
        <f>V6</f>
        <v>2800</v>
      </c>
      <c r="W8" s="45"/>
      <c r="X8" s="10">
        <v>3.6</v>
      </c>
      <c r="Y8" s="66">
        <f t="shared" ref="Y8:Y10" si="24">X8*10.764</f>
        <v>38.750399999999999</v>
      </c>
      <c r="Z8" s="13">
        <v>39</v>
      </c>
    </row>
    <row r="9" spans="1:26" s="13" customFormat="1" ht="15.75" x14ac:dyDescent="0.25">
      <c r="A9" s="11">
        <f t="shared" si="17"/>
        <v>0</v>
      </c>
      <c r="B9" s="11">
        <f t="shared" si="18"/>
        <v>0</v>
      </c>
      <c r="C9" s="11">
        <f>B9*1.2</f>
        <v>0</v>
      </c>
      <c r="D9" s="11">
        <f t="shared" si="19"/>
        <v>0</v>
      </c>
      <c r="E9" s="12">
        <f t="shared" si="20"/>
        <v>0</v>
      </c>
      <c r="F9" s="11" t="e">
        <f t="shared" si="21"/>
        <v>#DIV/0!</v>
      </c>
      <c r="G9" s="11" t="e">
        <f t="shared" si="22"/>
        <v>#DIV/0!</v>
      </c>
      <c r="H9" s="11" t="e">
        <f t="shared" si="23"/>
        <v>#DIV/0!</v>
      </c>
      <c r="I9" s="11" t="e">
        <f>#REF!</f>
        <v>#REF!</v>
      </c>
      <c r="J9" s="11" t="e">
        <f>#REF!</f>
        <v>#REF!</v>
      </c>
      <c r="O9">
        <v>0</v>
      </c>
      <c r="P9" s="17">
        <f t="shared" si="7"/>
        <v>0</v>
      </c>
      <c r="Q9" s="17">
        <f t="shared" si="16"/>
        <v>0</v>
      </c>
      <c r="R9" s="2">
        <v>0</v>
      </c>
      <c r="S9" s="15"/>
      <c r="T9" s="40" t="s">
        <v>15</v>
      </c>
      <c r="U9" s="40"/>
      <c r="V9" s="46">
        <v>0</v>
      </c>
      <c r="W9" s="47">
        <v>2024</v>
      </c>
      <c r="X9" s="26">
        <v>2.0880000000000001</v>
      </c>
      <c r="Y9" s="66">
        <f t="shared" si="24"/>
        <v>22.475231999999998</v>
      </c>
      <c r="Z9" s="13">
        <v>22</v>
      </c>
    </row>
    <row r="10" spans="1:26" s="13" customFormat="1" ht="15.75" x14ac:dyDescent="0.25">
      <c r="A10" s="11">
        <f t="shared" si="17"/>
        <v>0</v>
      </c>
      <c r="B10" s="11">
        <f t="shared" si="18"/>
        <v>0</v>
      </c>
      <c r="C10" s="11">
        <f>B10*1.2</f>
        <v>0</v>
      </c>
      <c r="D10" s="11">
        <f t="shared" si="19"/>
        <v>0</v>
      </c>
      <c r="E10" s="12">
        <f t="shared" si="20"/>
        <v>0</v>
      </c>
      <c r="F10" s="11" t="e">
        <f t="shared" si="21"/>
        <v>#DIV/0!</v>
      </c>
      <c r="G10" s="11" t="e">
        <f t="shared" si="22"/>
        <v>#DIV/0!</v>
      </c>
      <c r="H10" s="11" t="e">
        <f t="shared" si="23"/>
        <v>#DIV/0!</v>
      </c>
      <c r="I10" s="11" t="e">
        <f>#REF!</f>
        <v>#REF!</v>
      </c>
      <c r="J10" s="11" t="e">
        <f>#REF!</f>
        <v>#REF!</v>
      </c>
      <c r="O10">
        <v>0</v>
      </c>
      <c r="P10" s="17">
        <f t="shared" si="7"/>
        <v>0</v>
      </c>
      <c r="Q10" s="17">
        <f t="shared" si="16"/>
        <v>0</v>
      </c>
      <c r="R10" s="2">
        <v>0</v>
      </c>
      <c r="S10" s="15"/>
      <c r="T10" s="40" t="s">
        <v>16</v>
      </c>
      <c r="U10" s="40"/>
      <c r="V10" s="46">
        <f>V11-V9</f>
        <v>60</v>
      </c>
      <c r="W10" s="48">
        <v>2025</v>
      </c>
      <c r="X10" s="26">
        <v>5.1749999999999998</v>
      </c>
      <c r="Y10" s="66">
        <f t="shared" si="24"/>
        <v>55.703699999999998</v>
      </c>
      <c r="Z10" s="35">
        <v>56</v>
      </c>
    </row>
    <row r="11" spans="1:26" s="13" customFormat="1" ht="15.75" x14ac:dyDescent="0.25">
      <c r="A11" s="11">
        <f t="shared" si="17"/>
        <v>0</v>
      </c>
      <c r="B11" s="11">
        <f t="shared" si="18"/>
        <v>0</v>
      </c>
      <c r="C11" s="11">
        <f>B11*1.2</f>
        <v>0</v>
      </c>
      <c r="D11" s="11">
        <f t="shared" si="19"/>
        <v>0</v>
      </c>
      <c r="E11" s="12">
        <f t="shared" si="20"/>
        <v>0</v>
      </c>
      <c r="F11" s="11" t="e">
        <f t="shared" si="21"/>
        <v>#DIV/0!</v>
      </c>
      <c r="G11" s="11" t="e">
        <f t="shared" si="22"/>
        <v>#DIV/0!</v>
      </c>
      <c r="H11" s="11" t="e">
        <f t="shared" si="23"/>
        <v>#DIV/0!</v>
      </c>
      <c r="I11" s="11" t="e">
        <f>#REF!</f>
        <v>#REF!</v>
      </c>
      <c r="J11" s="11" t="e">
        <f>#REF!</f>
        <v>#REF!</v>
      </c>
      <c r="O11">
        <v>0</v>
      </c>
      <c r="P11" s="17">
        <f t="shared" si="7"/>
        <v>0</v>
      </c>
      <c r="Q11" s="17">
        <f t="shared" si="16"/>
        <v>0</v>
      </c>
      <c r="R11" s="2">
        <v>0</v>
      </c>
      <c r="S11" s="15"/>
      <c r="T11" s="40" t="s">
        <v>17</v>
      </c>
      <c r="U11" s="40"/>
      <c r="V11" s="46">
        <v>60</v>
      </c>
      <c r="W11" s="47"/>
      <c r="X11" s="26"/>
      <c r="Y11" s="67">
        <f>SUM(Y7:Y10)</f>
        <v>705.784716</v>
      </c>
      <c r="Z11" s="32">
        <f>SUM(Z7:Z10)</f>
        <v>706</v>
      </c>
    </row>
    <row r="12" spans="1:26" s="13" customFormat="1" ht="22.5" customHeight="1" x14ac:dyDescent="0.25">
      <c r="A12" s="11">
        <f t="shared" si="17"/>
        <v>0</v>
      </c>
      <c r="B12" s="11">
        <f t="shared" si="18"/>
        <v>0</v>
      </c>
      <c r="C12" s="11">
        <f t="shared" ref="C12" si="25">B12*1.2</f>
        <v>0</v>
      </c>
      <c r="D12" s="11">
        <f t="shared" si="19"/>
        <v>0</v>
      </c>
      <c r="E12" s="12">
        <f t="shared" si="20"/>
        <v>0</v>
      </c>
      <c r="F12" s="11" t="e">
        <f t="shared" si="21"/>
        <v>#DIV/0!</v>
      </c>
      <c r="G12" s="11" t="e">
        <f t="shared" si="22"/>
        <v>#DIV/0!</v>
      </c>
      <c r="H12" s="11" t="e">
        <f t="shared" si="23"/>
        <v>#DIV/0!</v>
      </c>
      <c r="I12" s="11" t="e">
        <f>#REF!</f>
        <v>#REF!</v>
      </c>
      <c r="J12" s="11" t="e">
        <f>#REF!</f>
        <v>#REF!</v>
      </c>
      <c r="O12">
        <v>0</v>
      </c>
      <c r="P12" s="17">
        <f t="shared" si="7"/>
        <v>0</v>
      </c>
      <c r="Q12" s="17">
        <f t="shared" si="16"/>
        <v>0</v>
      </c>
      <c r="R12" s="2">
        <v>0</v>
      </c>
      <c r="S12" s="15"/>
      <c r="T12" s="44" t="s">
        <v>34</v>
      </c>
      <c r="U12" s="40"/>
      <c r="V12" s="46">
        <f>(100-10)*V9/V11</f>
        <v>0</v>
      </c>
      <c r="W12" s="47"/>
      <c r="X12" s="26"/>
      <c r="Y12" s="32"/>
      <c r="Z12" s="32"/>
    </row>
    <row r="13" spans="1:26" s="13" customFormat="1" ht="15.75" x14ac:dyDescent="0.25">
      <c r="A13" s="11">
        <f t="shared" ref="A13:A14" si="26">N13</f>
        <v>0</v>
      </c>
      <c r="B13" s="11">
        <f t="shared" ref="B13:B14" si="27">Q13</f>
        <v>0</v>
      </c>
      <c r="C13" s="11">
        <f t="shared" ref="C13:C14" si="28">B13*1.2</f>
        <v>0</v>
      </c>
      <c r="D13" s="11">
        <f t="shared" ref="D13:D14" si="29">C13*1.2</f>
        <v>0</v>
      </c>
      <c r="E13" s="12">
        <f t="shared" ref="E13:E14" si="30">R13</f>
        <v>0</v>
      </c>
      <c r="F13" s="11" t="e">
        <f t="shared" ref="F13:F14" si="31">ROUND((E13/B13),0)</f>
        <v>#DIV/0!</v>
      </c>
      <c r="G13" s="11" t="e">
        <f t="shared" ref="G13:G14" si="32">ROUND((E13/C13),0)</f>
        <v>#DIV/0!</v>
      </c>
      <c r="H13" s="11" t="e">
        <f t="shared" ref="H13:H14" si="33">ROUND((E13/D13),0)</f>
        <v>#DIV/0!</v>
      </c>
      <c r="I13" s="11" t="e">
        <f>#REF!</f>
        <v>#REF!</v>
      </c>
      <c r="J13" s="11" t="e">
        <f>#REF!</f>
        <v>#REF!</v>
      </c>
      <c r="O13">
        <v>0</v>
      </c>
      <c r="P13" s="17">
        <f t="shared" si="7"/>
        <v>0</v>
      </c>
      <c r="Q13" s="17">
        <f t="shared" si="16"/>
        <v>0</v>
      </c>
      <c r="R13" s="2">
        <v>0</v>
      </c>
      <c r="S13" s="15"/>
      <c r="T13" s="40"/>
      <c r="U13" s="49"/>
      <c r="V13" s="46">
        <f>V12%</f>
        <v>0</v>
      </c>
      <c r="W13" s="50"/>
      <c r="X13" s="27"/>
      <c r="Y13" s="32"/>
      <c r="Z13" s="32"/>
    </row>
    <row r="14" spans="1:26" s="13" customFormat="1" ht="15.75" x14ac:dyDescent="0.25">
      <c r="A14" s="11">
        <f t="shared" si="26"/>
        <v>0</v>
      </c>
      <c r="B14" s="11">
        <f t="shared" si="27"/>
        <v>0</v>
      </c>
      <c r="C14" s="11">
        <f t="shared" si="28"/>
        <v>0</v>
      </c>
      <c r="D14" s="11">
        <f t="shared" si="29"/>
        <v>0</v>
      </c>
      <c r="E14" s="12">
        <f t="shared" si="30"/>
        <v>0</v>
      </c>
      <c r="F14" s="11" t="e">
        <f t="shared" si="31"/>
        <v>#DIV/0!</v>
      </c>
      <c r="G14" s="11" t="e">
        <f t="shared" si="32"/>
        <v>#DIV/0!</v>
      </c>
      <c r="H14" s="11" t="e">
        <f t="shared" si="33"/>
        <v>#DIV/0!</v>
      </c>
      <c r="I14" s="11" t="e">
        <f>#REF!</f>
        <v>#REF!</v>
      </c>
      <c r="J14" s="11" t="e">
        <f>#REF!</f>
        <v>#REF!</v>
      </c>
      <c r="O14">
        <v>0</v>
      </c>
      <c r="P14" s="17">
        <f t="shared" ref="P14" si="34">O14/1.2</f>
        <v>0</v>
      </c>
      <c r="Q14" s="17">
        <f t="shared" ref="Q14" si="35">P14/1.2</f>
        <v>0</v>
      </c>
      <c r="R14" s="2">
        <v>0</v>
      </c>
      <c r="S14" s="15"/>
      <c r="T14" s="40" t="s">
        <v>18</v>
      </c>
      <c r="U14" s="41"/>
      <c r="V14" s="42">
        <f>V8*V13</f>
        <v>0</v>
      </c>
      <c r="W14" s="45"/>
      <c r="X14" s="10"/>
      <c r="Y14" s="32"/>
      <c r="Z14" s="32"/>
    </row>
    <row r="15" spans="1:26" s="13" customFormat="1" ht="36.75" customHeight="1" x14ac:dyDescent="0.25">
      <c r="A15" s="62" t="s">
        <v>27</v>
      </c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23"/>
      <c r="T15" s="40" t="s">
        <v>19</v>
      </c>
      <c r="U15" s="41"/>
      <c r="V15" s="42">
        <f>V8-V14</f>
        <v>2800</v>
      </c>
      <c r="W15" s="45"/>
      <c r="X15" s="10"/>
      <c r="Y15" s="32"/>
      <c r="Z15" s="32"/>
    </row>
    <row r="16" spans="1:26" s="13" customFormat="1" ht="15.75" x14ac:dyDescent="0.25">
      <c r="A16" s="11">
        <f t="shared" ref="A16:A18" si="36">N16</f>
        <v>0</v>
      </c>
      <c r="B16" s="11">
        <f t="shared" ref="B16:B18" si="37">Q16</f>
        <v>601.99822799999993</v>
      </c>
      <c r="C16" s="11">
        <f>B16*1.1</f>
        <v>662.19805079999992</v>
      </c>
      <c r="D16" s="11">
        <f t="shared" ref="D16:D18" si="38">C16*1.2</f>
        <v>794.63766095999983</v>
      </c>
      <c r="E16" s="12">
        <f t="shared" ref="E16:E18" si="39">R16</f>
        <v>5850000</v>
      </c>
      <c r="F16" s="11">
        <f t="shared" ref="F16:F18" si="40">ROUND((E16/B16),0)</f>
        <v>9718</v>
      </c>
      <c r="G16" s="11">
        <f t="shared" ref="G16:G18" si="41">ROUND((E16/C16),0)</f>
        <v>8834</v>
      </c>
      <c r="H16" s="11">
        <f t="shared" ref="H16:H18" si="42">ROUND((E16/D16),0)</f>
        <v>7362</v>
      </c>
      <c r="I16" s="11" t="e">
        <f>#REF!</f>
        <v>#REF!</v>
      </c>
      <c r="J16" s="11" t="e">
        <f>#REF!</f>
        <v>#REF!</v>
      </c>
      <c r="O16">
        <v>0</v>
      </c>
      <c r="P16" s="17">
        <f t="shared" ref="P16:P23" si="43">O16/1.2</f>
        <v>0</v>
      </c>
      <c r="Q16" s="17">
        <f>55.927*10.764</f>
        <v>601.99822799999993</v>
      </c>
      <c r="R16" s="2">
        <v>5850000</v>
      </c>
      <c r="S16" s="2"/>
      <c r="T16" s="40" t="s">
        <v>13</v>
      </c>
      <c r="U16" s="41"/>
      <c r="V16" s="42">
        <f>V7</f>
        <v>10200</v>
      </c>
      <c r="W16" s="45"/>
      <c r="X16" s="10"/>
      <c r="Y16" s="32"/>
      <c r="Z16" s="32"/>
    </row>
    <row r="17" spans="1:26" s="13" customFormat="1" ht="15.75" x14ac:dyDescent="0.25">
      <c r="A17" s="11">
        <f t="shared" si="36"/>
        <v>0</v>
      </c>
      <c r="B17" s="11">
        <f t="shared" si="37"/>
        <v>350.90640000000002</v>
      </c>
      <c r="C17" s="11">
        <f t="shared" ref="C17:C20" si="44">B17*1.1</f>
        <v>385.99704000000003</v>
      </c>
      <c r="D17" s="11">
        <f t="shared" si="38"/>
        <v>463.19644800000003</v>
      </c>
      <c r="E17" s="12">
        <f t="shared" si="39"/>
        <v>4000000</v>
      </c>
      <c r="F17" s="11">
        <f t="shared" si="40"/>
        <v>11399</v>
      </c>
      <c r="G17" s="11">
        <f t="shared" si="41"/>
        <v>10363</v>
      </c>
      <c r="H17" s="11">
        <f t="shared" si="42"/>
        <v>8636</v>
      </c>
      <c r="I17" s="11" t="e">
        <f>#REF!</f>
        <v>#REF!</v>
      </c>
      <c r="J17" s="11" t="e">
        <f>#REF!</f>
        <v>#REF!</v>
      </c>
      <c r="O17">
        <v>0</v>
      </c>
      <c r="P17" s="17">
        <f t="shared" si="43"/>
        <v>0</v>
      </c>
      <c r="Q17" s="17">
        <f>32.6*10.764</f>
        <v>350.90640000000002</v>
      </c>
      <c r="R17" s="2">
        <v>4000000</v>
      </c>
      <c r="S17" s="2"/>
      <c r="T17" s="40"/>
      <c r="U17" s="41"/>
      <c r="V17" s="42"/>
      <c r="W17" s="45"/>
      <c r="X17" s="10"/>
      <c r="Z17" s="32"/>
    </row>
    <row r="18" spans="1:26" s="13" customFormat="1" ht="15.75" x14ac:dyDescent="0.25">
      <c r="A18" s="11">
        <f t="shared" si="36"/>
        <v>0</v>
      </c>
      <c r="B18" s="68">
        <f>Q18</f>
        <v>360.37871999999993</v>
      </c>
      <c r="C18" s="11">
        <f t="shared" si="44"/>
        <v>396.41659199999998</v>
      </c>
      <c r="D18" s="11">
        <f t="shared" si="38"/>
        <v>475.69991039999996</v>
      </c>
      <c r="E18" s="12">
        <f t="shared" si="39"/>
        <v>4000000</v>
      </c>
      <c r="F18" s="11">
        <f t="shared" si="40"/>
        <v>11099</v>
      </c>
      <c r="G18" s="11">
        <f t="shared" si="41"/>
        <v>10090</v>
      </c>
      <c r="H18" s="11">
        <f t="shared" si="42"/>
        <v>8409</v>
      </c>
      <c r="I18" s="11" t="e">
        <f>#REF!</f>
        <v>#REF!</v>
      </c>
      <c r="J18" s="11" t="e">
        <f>#REF!</f>
        <v>#REF!</v>
      </c>
      <c r="O18">
        <v>0</v>
      </c>
      <c r="P18" s="17">
        <f t="shared" si="43"/>
        <v>0</v>
      </c>
      <c r="Q18" s="17">
        <f>33.48*10.764</f>
        <v>360.37871999999993</v>
      </c>
      <c r="R18" s="2">
        <v>4000000</v>
      </c>
      <c r="S18" s="2"/>
      <c r="T18" s="40" t="s">
        <v>20</v>
      </c>
      <c r="U18" s="41"/>
      <c r="V18" s="42">
        <f>V16+V15</f>
        <v>13000</v>
      </c>
      <c r="W18" s="45"/>
      <c r="X18" s="10"/>
      <c r="Y18" s="32"/>
      <c r="Z18" s="32"/>
    </row>
    <row r="19" spans="1:26" s="13" customFormat="1" ht="15.75" x14ac:dyDescent="0.25">
      <c r="A19" s="11">
        <f t="shared" ref="A19:A25" si="45">N19</f>
        <v>0</v>
      </c>
      <c r="B19" s="11">
        <f t="shared" ref="B19:B25" si="46">Q19</f>
        <v>0</v>
      </c>
      <c r="C19" s="11">
        <f t="shared" si="44"/>
        <v>0</v>
      </c>
      <c r="D19" s="11">
        <f t="shared" ref="D19:D25" si="47">C19*1.2</f>
        <v>0</v>
      </c>
      <c r="E19" s="12">
        <f t="shared" ref="E19:E25" si="48">R19</f>
        <v>0</v>
      </c>
      <c r="F19" s="11" t="e">
        <f t="shared" ref="F19:F25" si="49">ROUND((E19/B19),0)</f>
        <v>#DIV/0!</v>
      </c>
      <c r="G19" s="11" t="e">
        <f t="shared" ref="G19:G25" si="50">ROUND((E19/C19),0)</f>
        <v>#DIV/0!</v>
      </c>
      <c r="H19" s="11" t="e">
        <f t="shared" ref="H19:H25" si="51">ROUND((E19/D19),0)</f>
        <v>#DIV/0!</v>
      </c>
      <c r="I19" s="11" t="e">
        <f>#REF!</f>
        <v>#REF!</v>
      </c>
      <c r="J19" s="11" t="e">
        <f>#REF!</f>
        <v>#REF!</v>
      </c>
      <c r="O19">
        <v>0</v>
      </c>
      <c r="P19" s="17">
        <f t="shared" si="43"/>
        <v>0</v>
      </c>
      <c r="Q19" s="17">
        <f t="shared" ref="Q19:Q23" si="52">P19/1.2</f>
        <v>0</v>
      </c>
      <c r="R19" s="2">
        <v>0</v>
      </c>
      <c r="S19" s="2"/>
      <c r="T19" s="40"/>
      <c r="U19" s="40"/>
      <c r="V19" s="46"/>
      <c r="W19" s="47"/>
      <c r="X19" s="26"/>
      <c r="Y19" s="33"/>
      <c r="Z19" s="32"/>
    </row>
    <row r="20" spans="1:26" s="13" customFormat="1" ht="15.75" x14ac:dyDescent="0.25">
      <c r="A20" s="11">
        <f t="shared" si="45"/>
        <v>0</v>
      </c>
      <c r="B20" s="11">
        <f t="shared" si="46"/>
        <v>0</v>
      </c>
      <c r="C20" s="11">
        <f t="shared" si="44"/>
        <v>0</v>
      </c>
      <c r="D20" s="11">
        <f t="shared" si="47"/>
        <v>0</v>
      </c>
      <c r="E20" s="12">
        <f t="shared" si="48"/>
        <v>0</v>
      </c>
      <c r="F20" s="11" t="e">
        <f t="shared" si="49"/>
        <v>#DIV/0!</v>
      </c>
      <c r="G20" s="11" t="e">
        <f t="shared" si="50"/>
        <v>#DIV/0!</v>
      </c>
      <c r="H20" s="11" t="e">
        <f t="shared" si="51"/>
        <v>#DIV/0!</v>
      </c>
      <c r="I20" s="11" t="e">
        <f>#REF!</f>
        <v>#REF!</v>
      </c>
      <c r="J20" s="11" t="e">
        <f>#REF!</f>
        <v>#REF!</v>
      </c>
      <c r="O20">
        <v>0</v>
      </c>
      <c r="P20" s="17">
        <f t="shared" si="43"/>
        <v>0</v>
      </c>
      <c r="Q20" s="17">
        <f t="shared" si="52"/>
        <v>0</v>
      </c>
      <c r="R20" s="2">
        <v>0</v>
      </c>
      <c r="S20" s="2"/>
      <c r="T20" s="51" t="s">
        <v>37</v>
      </c>
      <c r="U20" s="52"/>
      <c r="V20" s="42">
        <v>706</v>
      </c>
      <c r="W20" s="47" t="s">
        <v>29</v>
      </c>
      <c r="X20" s="26"/>
    </row>
    <row r="21" spans="1:26" ht="15.75" x14ac:dyDescent="0.25">
      <c r="A21" s="4">
        <f t="shared" si="45"/>
        <v>0</v>
      </c>
      <c r="B21" s="4">
        <f t="shared" si="46"/>
        <v>0</v>
      </c>
      <c r="C21" s="4">
        <f t="shared" ref="C21:C25" si="53">B21*1.2</f>
        <v>0</v>
      </c>
      <c r="D21" s="4">
        <f t="shared" si="47"/>
        <v>0</v>
      </c>
      <c r="E21" s="5">
        <f t="shared" si="48"/>
        <v>0</v>
      </c>
      <c r="F21" s="11" t="e">
        <f t="shared" si="49"/>
        <v>#DIV/0!</v>
      </c>
      <c r="G21" s="11" t="e">
        <f t="shared" si="50"/>
        <v>#DIV/0!</v>
      </c>
      <c r="H21" s="8" t="e">
        <f t="shared" si="51"/>
        <v>#DIV/0!</v>
      </c>
      <c r="I21" s="4" t="e">
        <f>#REF!</f>
        <v>#REF!</v>
      </c>
      <c r="J21" s="4" t="e">
        <f>#REF!</f>
        <v>#REF!</v>
      </c>
      <c r="O21">
        <v>0</v>
      </c>
      <c r="P21" s="17">
        <f t="shared" si="43"/>
        <v>0</v>
      </c>
      <c r="Q21" s="17">
        <f t="shared" si="52"/>
        <v>0</v>
      </c>
      <c r="R21" s="2">
        <v>0</v>
      </c>
      <c r="S21" s="2"/>
      <c r="T21" s="52" t="s">
        <v>30</v>
      </c>
      <c r="U21" s="52"/>
      <c r="V21" s="53">
        <f>V18*V20</f>
        <v>9178000</v>
      </c>
      <c r="W21" s="54"/>
      <c r="X21" s="28"/>
    </row>
    <row r="22" spans="1:26" ht="15.75" customHeight="1" x14ac:dyDescent="0.25">
      <c r="A22" s="4">
        <f t="shared" si="45"/>
        <v>0</v>
      </c>
      <c r="B22" s="4">
        <f t="shared" si="46"/>
        <v>0</v>
      </c>
      <c r="C22" s="4">
        <f t="shared" si="53"/>
        <v>0</v>
      </c>
      <c r="D22" s="4">
        <f t="shared" si="47"/>
        <v>0</v>
      </c>
      <c r="E22" s="5">
        <f t="shared" si="48"/>
        <v>0</v>
      </c>
      <c r="F22" s="11" t="e">
        <f t="shared" si="49"/>
        <v>#DIV/0!</v>
      </c>
      <c r="G22" s="11" t="e">
        <f t="shared" si="50"/>
        <v>#DIV/0!</v>
      </c>
      <c r="H22" s="8" t="e">
        <f t="shared" si="51"/>
        <v>#DIV/0!</v>
      </c>
      <c r="I22" s="4" t="e">
        <f>#REF!</f>
        <v>#REF!</v>
      </c>
      <c r="J22" s="4" t="e">
        <f>#REF!</f>
        <v>#REF!</v>
      </c>
      <c r="O22">
        <v>0</v>
      </c>
      <c r="P22" s="17">
        <f t="shared" si="43"/>
        <v>0</v>
      </c>
      <c r="Q22" s="17">
        <f t="shared" si="52"/>
        <v>0</v>
      </c>
      <c r="R22" s="2">
        <v>0</v>
      </c>
      <c r="S22" s="2"/>
      <c r="T22" s="52"/>
      <c r="U22" s="52"/>
      <c r="V22" s="53"/>
      <c r="W22" s="54"/>
      <c r="X22" s="34"/>
      <c r="Y22" s="9"/>
    </row>
    <row r="23" spans="1:26" ht="19.5" customHeight="1" x14ac:dyDescent="0.25">
      <c r="A23" s="4">
        <f t="shared" si="45"/>
        <v>0</v>
      </c>
      <c r="B23" s="4">
        <f t="shared" si="46"/>
        <v>0</v>
      </c>
      <c r="C23" s="4">
        <f t="shared" si="53"/>
        <v>0</v>
      </c>
      <c r="D23" s="4">
        <f t="shared" si="47"/>
        <v>0</v>
      </c>
      <c r="E23" s="5">
        <f t="shared" si="48"/>
        <v>0</v>
      </c>
      <c r="F23" s="11" t="e">
        <f t="shared" si="49"/>
        <v>#DIV/0!</v>
      </c>
      <c r="G23" s="8" t="e">
        <f t="shared" si="50"/>
        <v>#DIV/0!</v>
      </c>
      <c r="H23" s="8" t="e">
        <f t="shared" si="51"/>
        <v>#DIV/0!</v>
      </c>
      <c r="I23" s="4" t="e">
        <f>#REF!</f>
        <v>#REF!</v>
      </c>
      <c r="J23" s="4" t="e">
        <f>#REF!</f>
        <v>#REF!</v>
      </c>
      <c r="O23">
        <v>0</v>
      </c>
      <c r="P23" s="17">
        <f t="shared" si="43"/>
        <v>0</v>
      </c>
      <c r="Q23" s="17">
        <f t="shared" si="52"/>
        <v>0</v>
      </c>
      <c r="R23" s="2">
        <v>0</v>
      </c>
      <c r="S23" s="2"/>
      <c r="T23" s="55" t="s">
        <v>28</v>
      </c>
      <c r="U23" s="55"/>
      <c r="V23" s="45">
        <f>V21</f>
        <v>9178000</v>
      </c>
      <c r="W23" s="56"/>
      <c r="X23" s="29"/>
      <c r="Y23" s="37"/>
      <c r="Z23" s="6"/>
    </row>
    <row r="24" spans="1:26" ht="15.75" x14ac:dyDescent="0.25">
      <c r="A24" s="4">
        <f t="shared" si="45"/>
        <v>0</v>
      </c>
      <c r="B24" s="4">
        <f t="shared" si="46"/>
        <v>0</v>
      </c>
      <c r="C24" s="4">
        <f t="shared" si="53"/>
        <v>0</v>
      </c>
      <c r="D24" s="4">
        <f t="shared" si="47"/>
        <v>0</v>
      </c>
      <c r="E24" s="5">
        <f t="shared" si="48"/>
        <v>0</v>
      </c>
      <c r="F24" s="8" t="e">
        <f t="shared" si="49"/>
        <v>#DIV/0!</v>
      </c>
      <c r="G24" s="8" t="e">
        <f t="shared" si="50"/>
        <v>#DIV/0!</v>
      </c>
      <c r="H24" s="8" t="e">
        <f t="shared" si="51"/>
        <v>#DIV/0!</v>
      </c>
      <c r="I24" s="4" t="e">
        <f>#REF!</f>
        <v>#REF!</v>
      </c>
      <c r="J24" s="4" t="e">
        <f>#REF!</f>
        <v>#REF!</v>
      </c>
      <c r="O24">
        <v>0</v>
      </c>
      <c r="P24" s="17">
        <f t="shared" ref="P24" si="54">O24/1.2</f>
        <v>0</v>
      </c>
      <c r="Q24" s="17">
        <f t="shared" ref="Q24" si="55">P24/1.2</f>
        <v>0</v>
      </c>
      <c r="R24" s="2">
        <v>0</v>
      </c>
      <c r="S24" s="2"/>
      <c r="T24" s="52" t="s">
        <v>21</v>
      </c>
      <c r="U24" s="52"/>
      <c r="V24" s="45">
        <f>V23*0.98</f>
        <v>8994440</v>
      </c>
      <c r="W24" s="47"/>
      <c r="X24" s="39"/>
      <c r="Y24" s="25"/>
      <c r="Z24" s="6"/>
    </row>
    <row r="25" spans="1:26" ht="15.75" x14ac:dyDescent="0.25">
      <c r="A25" s="4">
        <f t="shared" si="45"/>
        <v>0</v>
      </c>
      <c r="B25" s="4">
        <f t="shared" si="46"/>
        <v>0</v>
      </c>
      <c r="C25" s="4">
        <f t="shared" si="53"/>
        <v>0</v>
      </c>
      <c r="D25" s="4">
        <f t="shared" si="47"/>
        <v>0</v>
      </c>
      <c r="E25" s="5">
        <f t="shared" si="48"/>
        <v>0</v>
      </c>
      <c r="F25" s="8" t="e">
        <f t="shared" si="49"/>
        <v>#DIV/0!</v>
      </c>
      <c r="G25" s="8" t="e">
        <f t="shared" si="50"/>
        <v>#DIV/0!</v>
      </c>
      <c r="H25" s="8" t="e">
        <f t="shared" si="51"/>
        <v>#DIV/0!</v>
      </c>
      <c r="I25" s="4" t="e">
        <f>#REF!</f>
        <v>#REF!</v>
      </c>
      <c r="J25" s="4" t="e">
        <f>#REF!</f>
        <v>#REF!</v>
      </c>
      <c r="O25">
        <v>0</v>
      </c>
      <c r="P25" s="17">
        <f t="shared" ref="P25" si="56">O25/1.2</f>
        <v>0</v>
      </c>
      <c r="Q25" s="17">
        <f t="shared" ref="Q25" si="57">P25/1.2</f>
        <v>0</v>
      </c>
      <c r="R25" s="2">
        <v>0</v>
      </c>
      <c r="S25" s="2"/>
      <c r="T25" s="52" t="s">
        <v>22</v>
      </c>
      <c r="U25" s="52"/>
      <c r="V25" s="53">
        <f>V23*0.8</f>
        <v>7342400</v>
      </c>
      <c r="W25" s="56"/>
      <c r="X25" s="29"/>
    </row>
    <row r="26" spans="1:26" ht="15.75" x14ac:dyDescent="0.25">
      <c r="T26" s="52" t="s">
        <v>23</v>
      </c>
      <c r="U26" s="52"/>
      <c r="V26" s="53">
        <f>V6*V20</f>
        <v>1976800</v>
      </c>
      <c r="W26" s="57"/>
      <c r="X26" s="30"/>
      <c r="Y26" s="9"/>
    </row>
    <row r="27" spans="1:26" ht="15.75" x14ac:dyDescent="0.25">
      <c r="T27" s="40" t="s">
        <v>24</v>
      </c>
      <c r="U27" s="40"/>
      <c r="V27" s="58"/>
      <c r="W27" s="56"/>
      <c r="X27" s="30"/>
      <c r="Y27" s="9"/>
    </row>
    <row r="28" spans="1:26" ht="16.5" customHeight="1" x14ac:dyDescent="0.25">
      <c r="G28" s="8"/>
      <c r="T28" s="59" t="s">
        <v>25</v>
      </c>
      <c r="U28" s="59"/>
      <c r="V28" s="60">
        <f>V23*0.025/12</f>
        <v>19120.833333333332</v>
      </c>
      <c r="W28" s="59"/>
      <c r="X28" s="29"/>
    </row>
    <row r="29" spans="1:26" ht="21" customHeight="1" x14ac:dyDescent="0.25">
      <c r="F29">
        <f>F17*1.15</f>
        <v>13108.849999999999</v>
      </c>
      <c r="P29" s="19" t="s">
        <v>31</v>
      </c>
      <c r="Q29" s="20"/>
      <c r="R29" s="20"/>
      <c r="X29" s="38"/>
      <c r="Y29" s="6"/>
    </row>
    <row r="30" spans="1:26" ht="20.25" customHeight="1" x14ac:dyDescent="0.25">
      <c r="G30" s="6"/>
      <c r="H30" s="6"/>
      <c r="P30" s="19" t="s">
        <v>36</v>
      </c>
      <c r="Q30" s="20"/>
      <c r="T30" s="32"/>
      <c r="U30" s="32"/>
      <c r="V30" s="61"/>
      <c r="W30" s="32"/>
      <c r="X30" s="31"/>
      <c r="Y30" s="13"/>
    </row>
    <row r="31" spans="1:26" x14ac:dyDescent="0.25">
      <c r="P31" s="36" t="s">
        <v>38</v>
      </c>
      <c r="Q31" s="20">
        <v>7559500</v>
      </c>
      <c r="R31" s="24" t="s">
        <v>39</v>
      </c>
    </row>
    <row r="32" spans="1:26" x14ac:dyDescent="0.25">
      <c r="Q32" s="17">
        <f>Q31*1.2</f>
        <v>9071400</v>
      </c>
      <c r="X32" s="9"/>
    </row>
    <row r="41" spans="3:17" x14ac:dyDescent="0.25">
      <c r="P41" s="69">
        <v>49400</v>
      </c>
      <c r="Q41" s="69"/>
    </row>
    <row r="42" spans="3:17" x14ac:dyDescent="0.25">
      <c r="P42" s="69">
        <f>P41/100*105</f>
        <v>51870</v>
      </c>
      <c r="Q42" s="69">
        <f>P42-P41</f>
        <v>2470</v>
      </c>
    </row>
    <row r="43" spans="3:17" x14ac:dyDescent="0.25">
      <c r="C43" s="69">
        <v>32.6</v>
      </c>
      <c r="D43" s="69">
        <f>C43*10.764</f>
        <v>350.90640000000002</v>
      </c>
      <c r="E43" s="9">
        <f>D43*1.1</f>
        <v>385.99704000000003</v>
      </c>
      <c r="F43" s="69">
        <v>4000000</v>
      </c>
      <c r="G43" s="70">
        <f>F43/D43</f>
        <v>11399.051142982857</v>
      </c>
      <c r="H43" s="70"/>
      <c r="I43" s="70">
        <f>F43/E43</f>
        <v>10362.773766348053</v>
      </c>
      <c r="P43" s="70">
        <f>P42/10.764</f>
        <v>4818.840579710145</v>
      </c>
      <c r="Q43" s="69"/>
    </row>
    <row r="44" spans="3:17" x14ac:dyDescent="0.25">
      <c r="C44" s="69">
        <v>33.479999999999997</v>
      </c>
      <c r="D44" s="69">
        <f t="shared" ref="D44:D46" si="58">C44*10.764</f>
        <v>360.37871999999993</v>
      </c>
      <c r="E44" s="9">
        <f t="shared" ref="E44:E49" si="59">D44*1.1</f>
        <v>396.41659199999998</v>
      </c>
      <c r="F44" s="69">
        <v>4000000</v>
      </c>
      <c r="G44" s="70">
        <f>F44/D44</f>
        <v>11099.43450601079</v>
      </c>
      <c r="H44" s="70"/>
      <c r="I44" s="70">
        <f t="shared" ref="I44:I49" si="60">F44/E44</f>
        <v>10090.395005464354</v>
      </c>
    </row>
    <row r="45" spans="3:17" x14ac:dyDescent="0.25">
      <c r="C45" s="69"/>
      <c r="D45" s="69">
        <f t="shared" si="58"/>
        <v>0</v>
      </c>
      <c r="E45" s="9">
        <f t="shared" si="59"/>
        <v>0</v>
      </c>
      <c r="F45" s="69"/>
      <c r="G45" s="70" t="e">
        <f>F45/D45</f>
        <v>#DIV/0!</v>
      </c>
      <c r="H45" s="70"/>
      <c r="I45" s="70" t="e">
        <f t="shared" si="60"/>
        <v>#DIV/0!</v>
      </c>
    </row>
    <row r="46" spans="3:17" x14ac:dyDescent="0.25">
      <c r="C46" s="69"/>
      <c r="D46" s="69">
        <v>338</v>
      </c>
      <c r="E46" s="9">
        <f t="shared" si="59"/>
        <v>371.8</v>
      </c>
      <c r="F46" s="69">
        <v>5250000</v>
      </c>
      <c r="G46" s="70">
        <f>F46/D46</f>
        <v>15532.544378698225</v>
      </c>
      <c r="H46" s="70"/>
      <c r="I46" s="70">
        <f t="shared" si="60"/>
        <v>14120.494889725658</v>
      </c>
    </row>
    <row r="47" spans="3:17" x14ac:dyDescent="0.25">
      <c r="D47">
        <v>365</v>
      </c>
      <c r="E47" s="9">
        <f t="shared" si="59"/>
        <v>401.50000000000006</v>
      </c>
      <c r="F47" s="69">
        <v>4850000</v>
      </c>
      <c r="G47" s="70">
        <f t="shared" ref="G47:G49" si="61">F47/D47</f>
        <v>13287.671232876712</v>
      </c>
      <c r="I47" s="70">
        <f t="shared" si="60"/>
        <v>12079.70112079701</v>
      </c>
    </row>
    <row r="48" spans="3:17" x14ac:dyDescent="0.25">
      <c r="E48" s="9">
        <f t="shared" si="59"/>
        <v>0</v>
      </c>
      <c r="G48" s="70" t="e">
        <f t="shared" si="61"/>
        <v>#DIV/0!</v>
      </c>
      <c r="I48" s="70" t="e">
        <f t="shared" si="60"/>
        <v>#DIV/0!</v>
      </c>
    </row>
    <row r="49" spans="5:16" x14ac:dyDescent="0.25">
      <c r="E49" s="9">
        <f t="shared" si="59"/>
        <v>0</v>
      </c>
      <c r="G49" s="70" t="e">
        <f t="shared" si="61"/>
        <v>#DIV/0!</v>
      </c>
      <c r="I49" s="70" t="e">
        <f t="shared" si="60"/>
        <v>#DIV/0!</v>
      </c>
    </row>
    <row r="51" spans="5:16" x14ac:dyDescent="0.25">
      <c r="P51" s="69">
        <v>7559500</v>
      </c>
    </row>
    <row r="52" spans="5:16" x14ac:dyDescent="0.25">
      <c r="P52" s="69">
        <v>453600</v>
      </c>
    </row>
    <row r="53" spans="5:16" x14ac:dyDescent="0.25">
      <c r="P53" s="69">
        <v>30000</v>
      </c>
    </row>
    <row r="54" spans="5:16" x14ac:dyDescent="0.25">
      <c r="P54" s="69">
        <f>SUM(P51:P53)</f>
        <v>8043100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A25" zoomScale="120" zoomScaleNormal="12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1" zoomScaleNormal="100" workbookViewId="0">
      <selection activeCell="AC2" sqref="A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5:E56"/>
  <sheetViews>
    <sheetView topLeftCell="A10" zoomScaleNormal="100" workbookViewId="0">
      <selection activeCell="B11" sqref="B1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Y2" sqref="Y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N2" sqref="N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zoomScaleNormal="100" workbookViewId="0">
      <selection activeCell="M27" sqref="M27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Sheet6</vt:lpstr>
      <vt:lpstr>Sheet5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2024-08-01T11:08:34Z</dcterms:modified>
</cp:coreProperties>
</file>