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Thane\Jambasker Appadurai\"/>
    </mc:Choice>
  </mc:AlternateContent>
  <xr:revisionPtr revIDLastSave="0" documentId="13_ncr:1_{51C91C77-9A7A-4F5B-9FDD-6B721AECBD4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3" i="4" l="1"/>
  <c r="J22" i="4"/>
  <c r="J19" i="4"/>
  <c r="J18" i="4"/>
  <c r="T10" i="4" l="1"/>
  <c r="S10" i="4"/>
  <c r="Q10" i="4"/>
  <c r="S9" i="4"/>
  <c r="T9" i="4" s="1"/>
  <c r="Q9" i="4"/>
  <c r="S8" i="4"/>
  <c r="T8" i="4" s="1"/>
  <c r="Q8" i="4"/>
  <c r="S7" i="4"/>
  <c r="T7" i="4" s="1"/>
  <c r="Q7" i="4"/>
  <c r="T6" i="4"/>
  <c r="S6" i="4"/>
  <c r="Q6" i="4"/>
  <c r="P4" i="4" l="1"/>
  <c r="I25" i="4"/>
  <c r="J21" i="4"/>
  <c r="J20" i="4"/>
  <c r="P12" i="4" l="1"/>
  <c r="Q12" i="4" s="1"/>
  <c r="P11" i="4"/>
  <c r="Q11" i="4" s="1"/>
  <c r="P10" i="4"/>
  <c r="P9" i="4"/>
  <c r="P8" i="4"/>
  <c r="P7" i="4"/>
  <c r="P6" i="4"/>
  <c r="Q5" i="4"/>
  <c r="Q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<sst xmlns="http://schemas.openxmlformats.org/spreadsheetml/2006/main" count="33" uniqueCount="30">
  <si>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</si>
  <si>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</si>
  <si>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</si>
  <si>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</si>
  <si>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</si>
  <si>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</si>
  <si>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</si>
  <si>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</si>
  <si>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</si>
  <si>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</si>
  <si>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</si>
  <si>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</si>
  <si>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</si>
  <si>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</si>
  <si>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</si>
  <si>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cb</t>
  </si>
  <si>
    <t>fb</t>
  </si>
  <si>
    <t>service</t>
  </si>
  <si>
    <t>total</t>
  </si>
  <si>
    <t>rate</t>
  </si>
  <si>
    <t>fmv</t>
  </si>
  <si>
    <t>04.7.22</t>
  </si>
  <si>
    <t>08.08.23</t>
  </si>
  <si>
    <t>16.02.24</t>
  </si>
  <si>
    <t>26.06.24</t>
  </si>
  <si>
    <t>04.10.22</t>
  </si>
  <si>
    <t>Flat No. 203, 2nd Floor, Wing - B, MATESHWARI ALTURA, Village - Khidkali, Taluka - Thane, District - Thane</t>
  </si>
  <si>
    <t>draft agreement  - 75 lakhs</t>
  </si>
  <si>
    <t>LS - 50 lakhs</t>
  </si>
  <si>
    <t>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</si>
</sst>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3" borderId="0" xfId="0" applyNumberFormat="1" applyFill="1"/>
    <xf numFmtId="0" fontId="0" fillId="4" borderId="0" xfId="0" applyFill="1"/>
    <xf numFmtId="4" fontId="0" fillId="4" borderId="0" xfId="0" applyNumberFormat="1" applyFill="1"/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44</xdr:row>
      <xdr:rowOff>172580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2DA73-0147-4CE1-B417-E70C6791A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49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7BB8A-32F5-4775-98EC-891B2E48D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31</xdr:row>
      <xdr:rowOff>124640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4B7D1-B77B-4BCD-887C-AD8525297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5839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C19D0-42FC-48A9-8511-6706AD96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10</xdr:col>
      <xdr:colOff>58009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1FDB9-7D4D-4E39-B25E-2F3C353C7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154009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16</xdr:col>
      <xdr:colOff>29430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67110A-0A8A-4EA9-92E1-EB0AA587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125430" cy="8564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591398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BCC37-5F8C-4D85-B2F8-399777E4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77798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591398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ECC71-CCE5-44AB-A928-78B0F257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77798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19904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DFE1A-A19F-4D38-83C9-CEDC3A12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15904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71093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495</v>
      </c>
      <c r="C2" s="4">
        <f>B2*1.2</f>
        <v>594</v>
      </c>
      <c r="D2" s="4">
        <f t="shared" ref="D2:D13" si="2">C2*1.2</f>
        <v>712.8</v>
      </c>
      <c r="E2" s="5">
        <f t="shared" ref="E2:E13" si="3">R2</f>
        <v>4555000</v>
      </c>
      <c r="F2" s="18">
        <f t="shared" ref="F2:F13" si="4">ROUND((E2/B2),0)</f>
        <v>9202</v>
      </c>
      <c r="G2" s="10">
        <f t="shared" ref="G2:G13" si="5">ROUND((E2/C2),0)</f>
        <v>7668</v>
      </c>
      <c r="H2" s="10">
        <f t="shared" ref="H2:H13" si="6">ROUND((E2/D2),0)</f>
        <v>6390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495</v>
      </c>
      <c r="R2" s="2">
        <v>4555000</v>
      </c>
      <c r="S2" s="8"/>
      <c r="T2" s="8"/>
    </row>
    <row r="3" spans="1:21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5">
        <f t="shared" si="3"/>
        <v>4000000</v>
      </c>
      <c r="F3" s="18">
        <f t="shared" si="4"/>
        <v>8333</v>
      </c>
      <c r="G3" s="10">
        <f t="shared" si="5"/>
        <v>6944</v>
      </c>
      <c r="H3" s="10">
        <f t="shared" si="6"/>
        <v>5787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480</v>
      </c>
      <c r="R3" s="2">
        <v>4000000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3500000</v>
      </c>
      <c r="F4" s="10">
        <f t="shared" si="4"/>
        <v>7000</v>
      </c>
      <c r="G4" s="10">
        <f t="shared" si="5"/>
        <v>5833</v>
      </c>
      <c r="H4" s="10">
        <f t="shared" si="6"/>
        <v>4861</v>
      </c>
      <c r="I4" s="10" t="e">
        <f>#REF!</f>
        <v>#REF!</v>
      </c>
      <c r="J4" s="4">
        <f t="shared" si="7"/>
        <v>0</v>
      </c>
      <c r="O4">
        <v>720</v>
      </c>
      <c r="P4">
        <f t="shared" si="8"/>
        <v>600</v>
      </c>
      <c r="Q4">
        <f t="shared" ref="Q4:Q12" si="10">P4/1.2</f>
        <v>500</v>
      </c>
      <c r="R4" s="2">
        <v>3500000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317.5</v>
      </c>
      <c r="C5" s="4">
        <f t="shared" si="9"/>
        <v>381</v>
      </c>
      <c r="D5" s="4">
        <f t="shared" si="2"/>
        <v>457.2</v>
      </c>
      <c r="E5" s="5">
        <f t="shared" si="3"/>
        <v>4700000</v>
      </c>
      <c r="F5" s="10">
        <f t="shared" si="4"/>
        <v>14803</v>
      </c>
      <c r="G5" s="10">
        <f t="shared" si="5"/>
        <v>12336</v>
      </c>
      <c r="H5" s="10">
        <f t="shared" si="6"/>
        <v>10280</v>
      </c>
      <c r="I5" s="10" t="e">
        <f>#REF!</f>
        <v>#REF!</v>
      </c>
      <c r="J5" s="4">
        <f t="shared" si="7"/>
        <v>0</v>
      </c>
      <c r="O5">
        <v>0</v>
      </c>
      <c r="P5">
        <v>381</v>
      </c>
      <c r="Q5">
        <f t="shared" si="10"/>
        <v>317.5</v>
      </c>
      <c r="R5" s="2">
        <v>4700000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500.52599999999995</v>
      </c>
      <c r="C6" s="4">
        <f t="shared" si="9"/>
        <v>600.63119999999992</v>
      </c>
      <c r="D6" s="4">
        <f t="shared" si="2"/>
        <v>720.75743999999986</v>
      </c>
      <c r="E6" s="5">
        <f t="shared" si="3"/>
        <v>3510000</v>
      </c>
      <c r="F6" s="10">
        <f t="shared" si="4"/>
        <v>7013</v>
      </c>
      <c r="G6" s="10">
        <f t="shared" si="5"/>
        <v>5844</v>
      </c>
      <c r="H6" s="10">
        <f t="shared" si="6"/>
        <v>4870</v>
      </c>
      <c r="I6" s="10" t="e">
        <f>#REF!</f>
        <v>#REF!</v>
      </c>
      <c r="J6" s="4">
        <f t="shared" si="7"/>
        <v>3785700</v>
      </c>
      <c r="O6">
        <v>0</v>
      </c>
      <c r="P6">
        <f t="shared" si="8"/>
        <v>0</v>
      </c>
      <c r="Q6">
        <f>46.5*10.764</f>
        <v>500.52599999999995</v>
      </c>
      <c r="R6" s="2">
        <v>3510000</v>
      </c>
      <c r="S6" s="15">
        <f>R6+245700+30000</f>
        <v>3785700</v>
      </c>
      <c r="T6" s="8">
        <f>S6/Q6</f>
        <v>7563.4432576929075</v>
      </c>
      <c r="U6" t="s">
        <v>24</v>
      </c>
    </row>
    <row r="7" spans="1:21" x14ac:dyDescent="0.25">
      <c r="A7" s="4">
        <f t="shared" si="0"/>
        <v>0</v>
      </c>
      <c r="B7" s="4">
        <f t="shared" si="1"/>
        <v>500.52599999999995</v>
      </c>
      <c r="C7" s="4">
        <f t="shared" si="9"/>
        <v>600.63119999999992</v>
      </c>
      <c r="D7" s="4">
        <f t="shared" si="2"/>
        <v>720.75743999999986</v>
      </c>
      <c r="E7" s="5">
        <f t="shared" si="3"/>
        <v>4163000</v>
      </c>
      <c r="F7" s="18">
        <f t="shared" si="4"/>
        <v>8317</v>
      </c>
      <c r="G7" s="10">
        <f t="shared" si="5"/>
        <v>6931</v>
      </c>
      <c r="H7" s="10">
        <f t="shared" si="6"/>
        <v>5776</v>
      </c>
      <c r="I7" s="10" t="e">
        <f>#REF!</f>
        <v>#REF!</v>
      </c>
      <c r="J7" s="4">
        <f t="shared" si="7"/>
        <v>4484500</v>
      </c>
      <c r="O7">
        <v>0</v>
      </c>
      <c r="P7">
        <f t="shared" si="8"/>
        <v>0</v>
      </c>
      <c r="Q7">
        <f>46.5*10.764</f>
        <v>500.52599999999995</v>
      </c>
      <c r="R7" s="19">
        <v>4163000</v>
      </c>
      <c r="S7" s="15">
        <f>R7+291500+30000</f>
        <v>4484500</v>
      </c>
      <c r="T7" s="8">
        <f>S7/Q7</f>
        <v>8959.5745275969693</v>
      </c>
      <c r="U7" t="s">
        <v>23</v>
      </c>
    </row>
    <row r="8" spans="1:21" x14ac:dyDescent="0.25">
      <c r="A8" s="4">
        <f t="shared" si="0"/>
        <v>0</v>
      </c>
      <c r="B8" s="4">
        <f t="shared" si="1"/>
        <v>500.52599999999995</v>
      </c>
      <c r="C8" s="4">
        <f t="shared" si="9"/>
        <v>600.63119999999992</v>
      </c>
      <c r="D8" s="4">
        <f t="shared" si="2"/>
        <v>720.75743999999986</v>
      </c>
      <c r="E8" s="5">
        <f t="shared" si="3"/>
        <v>8100000</v>
      </c>
      <c r="F8" s="10">
        <f t="shared" si="4"/>
        <v>16183</v>
      </c>
      <c r="G8" s="10">
        <f t="shared" si="5"/>
        <v>13486</v>
      </c>
      <c r="H8" s="10">
        <f t="shared" si="6"/>
        <v>11238</v>
      </c>
      <c r="I8" s="10" t="e">
        <f>#REF!</f>
        <v>#REF!</v>
      </c>
      <c r="J8" s="4">
        <f t="shared" si="7"/>
        <v>8616000</v>
      </c>
      <c r="O8">
        <v>0</v>
      </c>
      <c r="P8">
        <f t="shared" si="8"/>
        <v>0</v>
      </c>
      <c r="Q8" s="16">
        <f>46.5*10.764</f>
        <v>500.52599999999995</v>
      </c>
      <c r="R8" s="17">
        <v>8100000</v>
      </c>
      <c r="S8" s="17">
        <f>R8+486000+30000</f>
        <v>8616000</v>
      </c>
      <c r="T8" s="16">
        <f>S8/Q8</f>
        <v>17213.89098668201</v>
      </c>
      <c r="U8" s="16" t="s">
        <v>22</v>
      </c>
    </row>
    <row r="9" spans="1:21" x14ac:dyDescent="0.25">
      <c r="A9" s="4">
        <f t="shared" si="0"/>
        <v>0</v>
      </c>
      <c r="B9" s="4">
        <f t="shared" si="1"/>
        <v>500.52599999999995</v>
      </c>
      <c r="C9" s="4">
        <f t="shared" si="9"/>
        <v>600.63119999999992</v>
      </c>
      <c r="D9" s="4">
        <f t="shared" si="2"/>
        <v>720.75743999999986</v>
      </c>
      <c r="E9" s="5">
        <f t="shared" si="3"/>
        <v>7334000</v>
      </c>
      <c r="F9" s="10">
        <f t="shared" si="4"/>
        <v>14653</v>
      </c>
      <c r="G9" s="10">
        <f t="shared" si="5"/>
        <v>12210</v>
      </c>
      <c r="H9" s="10">
        <f t="shared" si="6"/>
        <v>10175</v>
      </c>
      <c r="I9" s="10" t="e">
        <f>#REF!</f>
        <v>#REF!</v>
      </c>
      <c r="J9" s="4">
        <f t="shared" si="7"/>
        <v>7877400</v>
      </c>
      <c r="O9">
        <v>0</v>
      </c>
      <c r="P9">
        <f t="shared" si="8"/>
        <v>0</v>
      </c>
      <c r="Q9" s="16">
        <f>46.5*10.764</f>
        <v>500.52599999999995</v>
      </c>
      <c r="R9" s="17">
        <v>7334000</v>
      </c>
      <c r="S9" s="17">
        <f>R9+513400+30000</f>
        <v>7877400</v>
      </c>
      <c r="T9" s="16">
        <f>S9/Q9</f>
        <v>15738.243367976889</v>
      </c>
      <c r="U9" s="16" t="s">
        <v>25</v>
      </c>
    </row>
    <row r="10" spans="1:21" x14ac:dyDescent="0.25">
      <c r="A10" s="4">
        <f t="shared" si="0"/>
        <v>0</v>
      </c>
      <c r="B10" s="4">
        <f t="shared" si="1"/>
        <v>500.52599999999995</v>
      </c>
      <c r="C10" s="4">
        <f t="shared" si="9"/>
        <v>600.63119999999992</v>
      </c>
      <c r="D10" s="4">
        <f t="shared" si="2"/>
        <v>720.75743999999986</v>
      </c>
      <c r="E10" s="5">
        <f t="shared" si="3"/>
        <v>6793000</v>
      </c>
      <c r="F10" s="10">
        <f t="shared" si="4"/>
        <v>13572</v>
      </c>
      <c r="G10" s="10">
        <f t="shared" si="5"/>
        <v>11310</v>
      </c>
      <c r="H10" s="10">
        <f t="shared" si="6"/>
        <v>9425</v>
      </c>
      <c r="I10" s="10" t="e">
        <f>#REF!</f>
        <v>#REF!</v>
      </c>
      <c r="J10" s="4">
        <f t="shared" si="7"/>
        <v>7298600</v>
      </c>
      <c r="O10">
        <v>0</v>
      </c>
      <c r="P10">
        <f t="shared" si="8"/>
        <v>0</v>
      </c>
      <c r="Q10" s="16">
        <f>46.5*10.764</f>
        <v>500.52599999999995</v>
      </c>
      <c r="R10" s="17">
        <v>6793000</v>
      </c>
      <c r="S10" s="17">
        <f>R10+475600+30000</f>
        <v>7298600</v>
      </c>
      <c r="T10" s="16">
        <f>S10/Q10</f>
        <v>14581.859883402662</v>
      </c>
      <c r="U10" s="16" t="s">
        <v>21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1" x14ac:dyDescent="0.25">
      <c r="F16" s="8"/>
      <c r="G16" s="8"/>
      <c r="H16" s="8"/>
      <c r="I16" s="8"/>
    </row>
    <row r="17" spans="6:24" x14ac:dyDescent="0.25">
      <c r="F17" s="8"/>
      <c r="G17" s="8"/>
      <c r="H17" s="8" t="s">
        <v>26</v>
      </c>
      <c r="I17" s="8"/>
    </row>
    <row r="18" spans="6:24" x14ac:dyDescent="0.25">
      <c r="F18" s="8"/>
      <c r="G18" s="8"/>
      <c r="H18" s="8" t="s">
        <v>13</v>
      </c>
      <c r="I18" s="8">
        <v>384</v>
      </c>
      <c r="J18">
        <f>35.72*10.764</f>
        <v>384.49007999999998</v>
      </c>
    </row>
    <row r="19" spans="6:24" x14ac:dyDescent="0.25">
      <c r="H19" t="s">
        <v>14</v>
      </c>
      <c r="I19">
        <v>32</v>
      </c>
      <c r="J19">
        <f>3*10.764</f>
        <v>32.292000000000002</v>
      </c>
    </row>
    <row r="20" spans="6:24" x14ac:dyDescent="0.25">
      <c r="H20" t="s">
        <v>15</v>
      </c>
      <c r="I20">
        <v>20</v>
      </c>
      <c r="J20">
        <f>1.83*10.764</f>
        <v>19.698119999999999</v>
      </c>
    </row>
    <row r="21" spans="6:24" x14ac:dyDescent="0.25">
      <c r="H21" t="s">
        <v>16</v>
      </c>
      <c r="I21">
        <v>44</v>
      </c>
      <c r="J21">
        <f>4.09*10.764</f>
        <v>44.024759999999993</v>
      </c>
    </row>
    <row r="22" spans="6:24" x14ac:dyDescent="0.25">
      <c r="H22" t="s">
        <v>17</v>
      </c>
      <c r="I22">
        <v>20</v>
      </c>
      <c r="J22">
        <f>1.86*10.764</f>
        <v>20.021039999999999</v>
      </c>
    </row>
    <row r="23" spans="6:24" x14ac:dyDescent="0.25">
      <c r="H23" t="s">
        <v>18</v>
      </c>
      <c r="I23">
        <f>SUM(I18:I22)</f>
        <v>500</v>
      </c>
    </row>
    <row r="24" spans="6:24" x14ac:dyDescent="0.25">
      <c r="H24" t="s">
        <v>19</v>
      </c>
      <c r="I24">
        <v>8700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20</v>
      </c>
      <c r="I25">
        <f>I24*I23</f>
        <v>4350000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28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27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H30" t="s">
        <v>29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2024-07-29T11:06:58Z</dcterms:modified>
</cp:coreProperties>
</file>