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Valuation Work\LIE Folder\Meru\6th LIE Report\"/>
    </mc:Choice>
  </mc:AlternateContent>
  <xr:revisionPtr revIDLastSave="0" documentId="13_ncr:1_{BF5DEB6B-EC79-46F9-A958-AEA9525F9C54}" xr6:coauthVersionLast="47" xr6:coauthVersionMax="47" xr10:uidLastSave="{00000000-0000-0000-0000-000000000000}"/>
  <bookViews>
    <workbookView xWindow="1905" yWindow="15" windowWidth="14025" windowHeight="15465" xr2:uid="{00000000-000D-0000-FFFF-FFFF00000000}"/>
  </bookViews>
  <sheets>
    <sheet name="Final Summary" sheetId="24" r:id="rId1"/>
    <sheet name="Summary Sheet" sheetId="25" r:id="rId2"/>
    <sheet name="Land" sheetId="29" r:id="rId3"/>
    <sheet name="Rent of Tenant_Rent &amp; Corpus" sheetId="133" r:id="rId4"/>
    <sheet name="Purchase Ac_Const Cost" sheetId="134" r:id="rId5"/>
    <sheet name="Contractors Ac_Const Cost" sheetId="135" r:id="rId6"/>
    <sheet name="Labour Charges_Admin Exps" sheetId="141" r:id="rId7"/>
    <sheet name="Borewell_Admin (2)" sheetId="74" r:id="rId8"/>
    <sheet name="Repairing &amp; Maint_Admin" sheetId="105" r:id="rId9"/>
    <sheet name="Excavation Exps_Admin Exps" sheetId="77" r:id="rId10"/>
    <sheet name="MCGM_Approval Cost" sheetId="78" r:id="rId11"/>
    <sheet name="SRA_Approval Cost" sheetId="79" r:id="rId12"/>
    <sheet name="Professional Fees" sheetId="136" r:id="rId13"/>
    <sheet name="Legal &amp; Professional Fees" sheetId="137" r:id="rId14"/>
    <sheet name="Legal Charges" sheetId="39" r:id="rId15"/>
    <sheet name="Consultant Fees_Admin Exps" sheetId="82" r:id="rId16"/>
    <sheet name="Architect Fees_Admin Exps" sheetId="83" r:id="rId17"/>
    <sheet name="Liasoning Expenses" sheetId="108" r:id="rId18"/>
    <sheet name="Admin_Exps summary" sheetId="113" r:id="rId19"/>
    <sheet name="Salary_Admin Exps" sheetId="142" r:id="rId20"/>
    <sheet name="Office Rent_Admin Exps" sheetId="143" r:id="rId21"/>
    <sheet name="Electricity Exps_Admin Exps" sheetId="144" r:id="rId22"/>
    <sheet name="Printing &amp; Stationey_Admin" sheetId="145" r:id="rId23"/>
    <sheet name="Rent Site off_Admin Exps" sheetId="120" r:id="rId24"/>
    <sheet name="Site Exps_Admin Exps" sheetId="119" r:id="rId25"/>
    <sheet name="Transport Charges" sheetId="146" r:id="rId26"/>
    <sheet name="Conveyance_admin" sheetId="129" r:id="rId27"/>
    <sheet name="Diesel &amp; Petrol" sheetId="130" r:id="rId28"/>
    <sheet name="Staff Welfare" sheetId="131" r:id="rId29"/>
    <sheet name="Tenant Meeting Exp." sheetId="115" r:id="rId30"/>
    <sheet name="Bank Process Charges" sheetId="96" r:id="rId31"/>
    <sheet name="Project Insurance" sheetId="111" r:id="rId32"/>
    <sheet name="partner Salary" sheetId="132" r:id="rId33"/>
    <sheet name="Advertisement_Sales&amp; Marketing" sheetId="138" r:id="rId34"/>
    <sheet name="Brokerage Exps_Admin Exps" sheetId="61" r:id="rId35"/>
    <sheet name="Project Lonching Exp." sheetId="109" r:id="rId36"/>
    <sheet name="Incentive Expenses" sheetId="139" r:id="rId37"/>
    <sheet name="Business pramotion exp." sheetId="112" r:id="rId38"/>
    <sheet name="Intrest on loan SBI" sheetId="140" r:id="rId39"/>
    <sheet name="Construction Area of Sale Build" sheetId="27" r:id="rId40"/>
    <sheet name="Construction Area of Rehab Buil" sheetId="26" r:id="rId41"/>
    <sheet name="Sheet1" sheetId="69" r:id="rId42"/>
    <sheet name="Sheet2" sheetId="100" r:id="rId43"/>
  </sheets>
  <definedNames>
    <definedName name="_xlnm._FilterDatabase" localSheetId="4" hidden="1">'Purchase Ac_Const Cost'!$A$6:$AZ$6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46" l="1"/>
  <c r="B20" i="113" s="1"/>
  <c r="I26" i="119"/>
  <c r="J26" i="119"/>
  <c r="K26" i="119"/>
  <c r="H25" i="119"/>
  <c r="I80" i="145"/>
  <c r="J80" i="145"/>
  <c r="K80" i="145"/>
  <c r="L80" i="145"/>
  <c r="M80" i="145"/>
  <c r="N80" i="145"/>
  <c r="O80" i="145"/>
  <c r="P80" i="145"/>
  <c r="H80" i="145"/>
  <c r="B13" i="113"/>
  <c r="I85" i="144"/>
  <c r="J85" i="144"/>
  <c r="K85" i="144"/>
  <c r="L85" i="144"/>
  <c r="H85" i="144"/>
  <c r="B8" i="113" s="1"/>
  <c r="B3" i="113"/>
  <c r="D42" i="142"/>
  <c r="E42" i="142"/>
  <c r="B2" i="113" s="1"/>
  <c r="C42" i="142"/>
  <c r="I23" i="61"/>
  <c r="J23" i="61"/>
  <c r="K23" i="61"/>
  <c r="L23" i="61"/>
  <c r="H11" i="61"/>
  <c r="H12" i="61"/>
  <c r="H13" i="61"/>
  <c r="H14" i="61"/>
  <c r="H15" i="61"/>
  <c r="H16" i="61"/>
  <c r="H17" i="61"/>
  <c r="H18" i="61"/>
  <c r="H19" i="61"/>
  <c r="H20" i="61"/>
  <c r="H21" i="61"/>
  <c r="H22" i="61"/>
  <c r="I19" i="83"/>
  <c r="J19" i="83"/>
  <c r="K19" i="83"/>
  <c r="H11" i="83"/>
  <c r="H12" i="83"/>
  <c r="H13" i="83"/>
  <c r="H14" i="83"/>
  <c r="H15" i="83"/>
  <c r="H16" i="83"/>
  <c r="H17" i="83"/>
  <c r="H18" i="83"/>
  <c r="B27" i="113"/>
  <c r="C9" i="25"/>
  <c r="I27" i="140"/>
  <c r="H27" i="140"/>
  <c r="H14" i="139"/>
  <c r="J85" i="138"/>
  <c r="K85" i="138"/>
  <c r="L85" i="138"/>
  <c r="I154" i="138"/>
  <c r="I226" i="138"/>
  <c r="J226" i="138"/>
  <c r="K226" i="138"/>
  <c r="L226" i="138"/>
  <c r="M226" i="138"/>
  <c r="N226" i="138"/>
  <c r="O226" i="138"/>
  <c r="P226" i="138"/>
  <c r="Q226" i="138"/>
  <c r="R226" i="138"/>
  <c r="S226" i="138"/>
  <c r="T226" i="138"/>
  <c r="U226" i="138"/>
  <c r="V226" i="138"/>
  <c r="W226" i="138"/>
  <c r="X226" i="138"/>
  <c r="Y226" i="138"/>
  <c r="Z226" i="138"/>
  <c r="AA226" i="138"/>
  <c r="AB226" i="138"/>
  <c r="AC226" i="138"/>
  <c r="AD226" i="138"/>
  <c r="H167" i="138"/>
  <c r="H168" i="138"/>
  <c r="H169" i="138"/>
  <c r="H170" i="138"/>
  <c r="H171" i="138"/>
  <c r="H172" i="138"/>
  <c r="H173" i="138"/>
  <c r="H174" i="138"/>
  <c r="H175" i="138"/>
  <c r="H176" i="138"/>
  <c r="H177" i="138"/>
  <c r="H178" i="138"/>
  <c r="H179" i="138"/>
  <c r="H180" i="138"/>
  <c r="H181" i="138"/>
  <c r="H182" i="138"/>
  <c r="H183" i="138"/>
  <c r="H184" i="138"/>
  <c r="H185" i="138"/>
  <c r="H186" i="138"/>
  <c r="H187" i="138"/>
  <c r="H188" i="138"/>
  <c r="H189" i="138"/>
  <c r="H190" i="138"/>
  <c r="H191" i="138"/>
  <c r="H192" i="138"/>
  <c r="H193" i="138"/>
  <c r="H194" i="138"/>
  <c r="H195" i="138"/>
  <c r="H196" i="138"/>
  <c r="H197" i="138"/>
  <c r="H198" i="138"/>
  <c r="H199" i="138"/>
  <c r="H200" i="138"/>
  <c r="H201" i="138"/>
  <c r="H202" i="138"/>
  <c r="H203" i="138"/>
  <c r="H204" i="138"/>
  <c r="H205" i="138"/>
  <c r="H206" i="138"/>
  <c r="H207" i="138"/>
  <c r="H208" i="138"/>
  <c r="H209" i="138"/>
  <c r="H210" i="138"/>
  <c r="H211" i="138"/>
  <c r="H212" i="138"/>
  <c r="H213" i="138"/>
  <c r="H214" i="138"/>
  <c r="H215" i="138"/>
  <c r="H216" i="138"/>
  <c r="H217" i="138"/>
  <c r="H218" i="138"/>
  <c r="H219" i="138"/>
  <c r="H220" i="138"/>
  <c r="H221" i="138"/>
  <c r="H222" i="138"/>
  <c r="H223" i="138"/>
  <c r="H224" i="138"/>
  <c r="H225" i="138"/>
  <c r="H166" i="138"/>
  <c r="H240" i="138"/>
  <c r="H241" i="138" s="1"/>
  <c r="H239" i="138"/>
  <c r="I85" i="138"/>
  <c r="I72" i="138"/>
  <c r="I69" i="138"/>
  <c r="I139" i="135"/>
  <c r="J139" i="135"/>
  <c r="K139" i="135"/>
  <c r="L139" i="135"/>
  <c r="M139" i="135"/>
  <c r="N139" i="135"/>
  <c r="O139" i="135"/>
  <c r="P139" i="135"/>
  <c r="Q139" i="135"/>
  <c r="R139" i="135"/>
  <c r="S139" i="135"/>
  <c r="T139" i="135"/>
  <c r="U139" i="135"/>
  <c r="V139" i="135"/>
  <c r="W139" i="135"/>
  <c r="X139" i="135"/>
  <c r="H139" i="135"/>
  <c r="G993" i="134"/>
  <c r="H993" i="134"/>
  <c r="J993" i="134"/>
  <c r="K993" i="134"/>
  <c r="L993" i="134"/>
  <c r="M993" i="134"/>
  <c r="N993" i="134"/>
  <c r="O993" i="134"/>
  <c r="P993" i="134"/>
  <c r="Q993" i="134"/>
  <c r="R993" i="134"/>
  <c r="S993" i="134"/>
  <c r="T993" i="134"/>
  <c r="U993" i="134"/>
  <c r="V993" i="134"/>
  <c r="W993" i="134"/>
  <c r="X993" i="134"/>
  <c r="Y993" i="134"/>
  <c r="Z993" i="134"/>
  <c r="AA993" i="134"/>
  <c r="AB993" i="134"/>
  <c r="AC993" i="134"/>
  <c r="AD993" i="134"/>
  <c r="AE993" i="134"/>
  <c r="AF993" i="134"/>
  <c r="AG993" i="134"/>
  <c r="AH993" i="134"/>
  <c r="AI993" i="134"/>
  <c r="AJ993" i="134"/>
  <c r="AK993" i="134"/>
  <c r="AL993" i="134"/>
  <c r="AM993" i="134"/>
  <c r="AN993" i="134"/>
  <c r="AO993" i="134"/>
  <c r="AP993" i="134"/>
  <c r="AQ993" i="134"/>
  <c r="AR993" i="134"/>
  <c r="AS993" i="134"/>
  <c r="AT993" i="134"/>
  <c r="AU993" i="134"/>
  <c r="AV993" i="134"/>
  <c r="AW993" i="134"/>
  <c r="AX993" i="134"/>
  <c r="AY993" i="134"/>
  <c r="AZ993" i="134"/>
  <c r="BA993" i="134"/>
  <c r="BB993" i="134"/>
  <c r="BC993" i="134"/>
  <c r="BD993" i="134"/>
  <c r="BE993" i="134"/>
  <c r="BF993" i="134"/>
  <c r="BG993" i="134"/>
  <c r="BH993" i="134"/>
  <c r="BI993" i="134"/>
  <c r="BJ993" i="134"/>
  <c r="BK993" i="134"/>
  <c r="I993" i="134"/>
  <c r="I51" i="137"/>
  <c r="J51" i="137"/>
  <c r="K51" i="137"/>
  <c r="L51" i="137"/>
  <c r="M51" i="137"/>
  <c r="N51" i="137"/>
  <c r="H11" i="137"/>
  <c r="H12" i="137"/>
  <c r="H13" i="137"/>
  <c r="H14" i="137"/>
  <c r="H15" i="137"/>
  <c r="H16" i="137"/>
  <c r="H17" i="137"/>
  <c r="H18" i="137"/>
  <c r="H19" i="137"/>
  <c r="H20" i="137"/>
  <c r="H21" i="137"/>
  <c r="H22" i="137"/>
  <c r="H23" i="137"/>
  <c r="H24" i="137"/>
  <c r="H25" i="137"/>
  <c r="H26" i="137"/>
  <c r="H27" i="137"/>
  <c r="H28" i="137"/>
  <c r="H29" i="137"/>
  <c r="H30" i="137"/>
  <c r="H31" i="137"/>
  <c r="H32" i="137"/>
  <c r="H33" i="137"/>
  <c r="H34" i="137"/>
  <c r="H35" i="137"/>
  <c r="H36" i="137"/>
  <c r="H37" i="137"/>
  <c r="H38" i="137"/>
  <c r="H39" i="137"/>
  <c r="H40" i="137"/>
  <c r="H41" i="137"/>
  <c r="H42" i="137"/>
  <c r="H43" i="137"/>
  <c r="H44" i="137"/>
  <c r="H45" i="137"/>
  <c r="H46" i="137"/>
  <c r="H47" i="137"/>
  <c r="H48" i="137"/>
  <c r="H49" i="137"/>
  <c r="H50" i="137"/>
  <c r="H10" i="137"/>
  <c r="H51" i="137" s="1"/>
  <c r="H226" i="138" l="1"/>
  <c r="H245" i="138" s="1"/>
  <c r="I213" i="136"/>
  <c r="J213" i="136"/>
  <c r="K213" i="136"/>
  <c r="L213" i="136"/>
  <c r="M213" i="136"/>
  <c r="N213" i="136"/>
  <c r="O213" i="136"/>
  <c r="H11" i="136"/>
  <c r="H12" i="136"/>
  <c r="H13" i="136"/>
  <c r="H14" i="136"/>
  <c r="H15" i="136"/>
  <c r="H16" i="136"/>
  <c r="H17" i="136"/>
  <c r="H18" i="136"/>
  <c r="H19" i="136"/>
  <c r="H20" i="136"/>
  <c r="H21" i="136"/>
  <c r="H22" i="136"/>
  <c r="H23" i="136"/>
  <c r="H24" i="136"/>
  <c r="H25" i="136"/>
  <c r="H26" i="136"/>
  <c r="H27" i="136"/>
  <c r="H28" i="136"/>
  <c r="H29" i="136"/>
  <c r="H30" i="136"/>
  <c r="H31" i="136"/>
  <c r="H32" i="136"/>
  <c r="H33" i="136"/>
  <c r="H34" i="136"/>
  <c r="H35" i="136"/>
  <c r="H36" i="136"/>
  <c r="H37" i="136"/>
  <c r="H38" i="136"/>
  <c r="H39" i="136"/>
  <c r="H40" i="136"/>
  <c r="H41" i="136"/>
  <c r="H42" i="136"/>
  <c r="H43" i="136"/>
  <c r="H44" i="136"/>
  <c r="H45" i="136"/>
  <c r="H46" i="136"/>
  <c r="H47" i="136"/>
  <c r="H48" i="136"/>
  <c r="H49" i="136"/>
  <c r="H50" i="136"/>
  <c r="H51" i="136"/>
  <c r="H52" i="136"/>
  <c r="H53" i="136"/>
  <c r="H54" i="136"/>
  <c r="H55" i="136"/>
  <c r="H56" i="136"/>
  <c r="H57" i="136"/>
  <c r="H58" i="136"/>
  <c r="H59" i="136"/>
  <c r="H60" i="136"/>
  <c r="H61" i="136"/>
  <c r="H62" i="136"/>
  <c r="H63" i="136"/>
  <c r="H64" i="136"/>
  <c r="H65" i="136"/>
  <c r="H66" i="136"/>
  <c r="H67" i="136"/>
  <c r="H68" i="136"/>
  <c r="H69" i="136"/>
  <c r="H70" i="136"/>
  <c r="H71" i="136"/>
  <c r="H72" i="136"/>
  <c r="H73" i="136"/>
  <c r="H74" i="136"/>
  <c r="H75" i="136"/>
  <c r="H76" i="136"/>
  <c r="H77" i="136"/>
  <c r="H78" i="136"/>
  <c r="H79" i="136"/>
  <c r="H80" i="136"/>
  <c r="H81" i="136"/>
  <c r="H82" i="136"/>
  <c r="H83" i="136"/>
  <c r="H84" i="136"/>
  <c r="H85" i="136"/>
  <c r="H86" i="136"/>
  <c r="H87" i="136"/>
  <c r="H88" i="136"/>
  <c r="H89" i="136"/>
  <c r="H90" i="136"/>
  <c r="H91" i="136"/>
  <c r="H92" i="136"/>
  <c r="H93" i="136"/>
  <c r="H94" i="136"/>
  <c r="H95" i="136"/>
  <c r="H96" i="136"/>
  <c r="H97" i="136"/>
  <c r="H98" i="136"/>
  <c r="H99" i="136"/>
  <c r="H100" i="136"/>
  <c r="H101" i="136"/>
  <c r="H102" i="136"/>
  <c r="H103" i="136"/>
  <c r="H104" i="136"/>
  <c r="H105" i="136"/>
  <c r="H106" i="136"/>
  <c r="H107" i="136"/>
  <c r="H108" i="136"/>
  <c r="H109" i="136"/>
  <c r="H110" i="136"/>
  <c r="H111" i="136"/>
  <c r="H112" i="136"/>
  <c r="H113" i="136"/>
  <c r="H114" i="136"/>
  <c r="H115" i="136"/>
  <c r="H116" i="136"/>
  <c r="H117" i="136"/>
  <c r="H118" i="136"/>
  <c r="H119" i="136"/>
  <c r="H120" i="136"/>
  <c r="H121" i="136"/>
  <c r="H122" i="136"/>
  <c r="H123" i="136"/>
  <c r="H124" i="136"/>
  <c r="H125" i="136"/>
  <c r="H126" i="136"/>
  <c r="H127" i="136"/>
  <c r="H128" i="136"/>
  <c r="H129" i="136"/>
  <c r="H130" i="136"/>
  <c r="H131" i="136"/>
  <c r="H132" i="136"/>
  <c r="H133" i="136"/>
  <c r="H134" i="136"/>
  <c r="H135" i="136"/>
  <c r="H136" i="136"/>
  <c r="H137" i="136"/>
  <c r="H138" i="136"/>
  <c r="H139" i="136"/>
  <c r="H140" i="136"/>
  <c r="H141" i="136"/>
  <c r="H142" i="136"/>
  <c r="H143" i="136"/>
  <c r="H144" i="136"/>
  <c r="H145" i="136"/>
  <c r="H146" i="136"/>
  <c r="H147" i="136"/>
  <c r="H148" i="136"/>
  <c r="H149" i="136"/>
  <c r="H150" i="136"/>
  <c r="H151" i="136"/>
  <c r="H152" i="136"/>
  <c r="H153" i="136"/>
  <c r="H154" i="136"/>
  <c r="H155" i="136"/>
  <c r="H156" i="136"/>
  <c r="H157" i="136"/>
  <c r="H158" i="136"/>
  <c r="H159" i="136"/>
  <c r="H160" i="136"/>
  <c r="H161" i="136"/>
  <c r="H162" i="136"/>
  <c r="H163" i="136"/>
  <c r="H164" i="136"/>
  <c r="H165" i="136"/>
  <c r="H166" i="136"/>
  <c r="H167" i="136"/>
  <c r="H168" i="136"/>
  <c r="H169" i="136"/>
  <c r="H170" i="136"/>
  <c r="H171" i="136"/>
  <c r="H172" i="136"/>
  <c r="H173" i="136"/>
  <c r="H174" i="136"/>
  <c r="H175" i="136"/>
  <c r="H176" i="136"/>
  <c r="H177" i="136"/>
  <c r="H178" i="136"/>
  <c r="H179" i="136"/>
  <c r="H180" i="136"/>
  <c r="H181" i="136"/>
  <c r="H182" i="136"/>
  <c r="H183" i="136"/>
  <c r="H184" i="136"/>
  <c r="H185" i="136"/>
  <c r="H186" i="136"/>
  <c r="H187" i="136"/>
  <c r="H188" i="136"/>
  <c r="H189" i="136"/>
  <c r="H190" i="136"/>
  <c r="H191" i="136"/>
  <c r="H192" i="136"/>
  <c r="H193" i="136"/>
  <c r="H194" i="136"/>
  <c r="H195" i="136"/>
  <c r="H196" i="136"/>
  <c r="H197" i="136"/>
  <c r="H198" i="136"/>
  <c r="H199" i="136"/>
  <c r="H200" i="136"/>
  <c r="H201" i="136"/>
  <c r="H202" i="136"/>
  <c r="H203" i="136"/>
  <c r="H204" i="136"/>
  <c r="H205" i="136"/>
  <c r="H206" i="136"/>
  <c r="H207" i="136"/>
  <c r="H208" i="136"/>
  <c r="H209" i="136"/>
  <c r="H210" i="136"/>
  <c r="H211" i="136"/>
  <c r="H212" i="136"/>
  <c r="H10" i="136"/>
  <c r="C3" i="25"/>
  <c r="H213" i="136" l="1"/>
  <c r="X12" i="26" l="1"/>
  <c r="Y12" i="26" s="1"/>
  <c r="I117" i="131"/>
  <c r="H117" i="131"/>
  <c r="B23" i="113" s="1"/>
  <c r="I66" i="130"/>
  <c r="H66" i="130"/>
  <c r="B22" i="113" s="1"/>
  <c r="I262" i="129"/>
  <c r="H262" i="129"/>
  <c r="B21" i="113"/>
  <c r="I35" i="120"/>
  <c r="J35" i="120"/>
  <c r="K35" i="120"/>
  <c r="H29" i="120"/>
  <c r="H30" i="120"/>
  <c r="H31" i="120"/>
  <c r="H32" i="120"/>
  <c r="H33" i="120"/>
  <c r="H34" i="120"/>
  <c r="F16" i="108"/>
  <c r="E16" i="108"/>
  <c r="I19" i="105"/>
  <c r="J19" i="105"/>
  <c r="K19" i="105"/>
  <c r="L19" i="105"/>
  <c r="M19" i="105"/>
  <c r="I18" i="109" l="1"/>
  <c r="H18" i="109"/>
  <c r="I13" i="111"/>
  <c r="I35" i="79"/>
  <c r="J35" i="79"/>
  <c r="K35" i="79"/>
  <c r="L35" i="79"/>
  <c r="H10" i="120" l="1"/>
  <c r="H11" i="82"/>
  <c r="H12" i="82"/>
  <c r="H13" i="82"/>
  <c r="H14" i="82"/>
  <c r="H15" i="82"/>
  <c r="H23" i="79"/>
  <c r="H11" i="120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4" i="120"/>
  <c r="H25" i="120"/>
  <c r="H26" i="120"/>
  <c r="H27" i="120"/>
  <c r="H28" i="120"/>
  <c r="H10" i="61"/>
  <c r="H23" i="61" s="1"/>
  <c r="I16" i="82"/>
  <c r="J16" i="82"/>
  <c r="K16" i="82"/>
  <c r="H11" i="79"/>
  <c r="H12" i="79"/>
  <c r="H13" i="79"/>
  <c r="H14" i="79"/>
  <c r="H15" i="79"/>
  <c r="H16" i="79"/>
  <c r="H17" i="79"/>
  <c r="H18" i="79"/>
  <c r="H19" i="79"/>
  <c r="H20" i="79"/>
  <c r="H21" i="79"/>
  <c r="H22" i="79"/>
  <c r="H24" i="79"/>
  <c r="H25" i="79"/>
  <c r="H26" i="79"/>
  <c r="H27" i="79"/>
  <c r="H28" i="79"/>
  <c r="H29" i="79"/>
  <c r="H30" i="79"/>
  <c r="H31" i="79"/>
  <c r="H32" i="79"/>
  <c r="H35" i="120" l="1"/>
  <c r="B14" i="113" s="1"/>
  <c r="H10" i="83" l="1"/>
  <c r="H10" i="79"/>
  <c r="H35" i="79" s="1"/>
  <c r="H10" i="105"/>
  <c r="I15" i="115"/>
  <c r="H15" i="115"/>
  <c r="B24" i="113" s="1"/>
  <c r="H11" i="119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4" i="119"/>
  <c r="H10" i="119"/>
  <c r="H26" i="119" s="1"/>
  <c r="I12" i="112"/>
  <c r="J12" i="112"/>
  <c r="K12" i="112"/>
  <c r="H11" i="112"/>
  <c r="H12" i="112" s="1"/>
  <c r="C8" i="25" s="1"/>
  <c r="H10" i="112"/>
  <c r="H11" i="111"/>
  <c r="H10" i="111"/>
  <c r="I25" i="78"/>
  <c r="J25" i="78"/>
  <c r="H21" i="78"/>
  <c r="H22" i="78"/>
  <c r="H23" i="78"/>
  <c r="H24" i="78"/>
  <c r="H11" i="105"/>
  <c r="H12" i="105"/>
  <c r="H13" i="105"/>
  <c r="H14" i="105"/>
  <c r="H15" i="105"/>
  <c r="B18" i="113" l="1"/>
  <c r="H19" i="83"/>
  <c r="H13" i="111"/>
  <c r="B26" i="113" s="1"/>
  <c r="H19" i="105"/>
  <c r="C17" i="25"/>
  <c r="C6" i="100" l="1"/>
  <c r="C5" i="100"/>
  <c r="C7" i="100" l="1"/>
  <c r="E13" i="25" l="1"/>
  <c r="F13" i="25" s="1"/>
  <c r="X10" i="26"/>
  <c r="Y10" i="26" s="1"/>
  <c r="X9" i="26"/>
  <c r="Y9" i="26" s="1"/>
  <c r="X8" i="26"/>
  <c r="Y8" i="26" s="1"/>
  <c r="H17" i="96"/>
  <c r="B25" i="113" s="1"/>
  <c r="H11" i="78"/>
  <c r="H12" i="78"/>
  <c r="H13" i="78"/>
  <c r="H14" i="78"/>
  <c r="H15" i="78"/>
  <c r="H16" i="78"/>
  <c r="H17" i="78"/>
  <c r="H18" i="78"/>
  <c r="H19" i="78"/>
  <c r="H20" i="78"/>
  <c r="H10" i="78"/>
  <c r="H11" i="74"/>
  <c r="H12" i="74"/>
  <c r="H13" i="74"/>
  <c r="H10" i="74"/>
  <c r="H25" i="78" l="1"/>
  <c r="C5" i="25" s="1"/>
  <c r="H14" i="74"/>
  <c r="C4" i="25" s="1"/>
  <c r="H10" i="82"/>
  <c r="H16" i="82" s="1"/>
  <c r="F3" i="25" l="1"/>
  <c r="F4" i="25"/>
  <c r="E4" i="24" s="1"/>
  <c r="C32" i="24" s="1"/>
  <c r="F5" i="25"/>
  <c r="E6" i="24" s="1"/>
  <c r="C34" i="24" s="1"/>
  <c r="F6" i="25"/>
  <c r="F7" i="25"/>
  <c r="F8" i="25"/>
  <c r="F9" i="25"/>
  <c r="F2" i="25"/>
  <c r="E2" i="24" s="1"/>
  <c r="C30" i="24" s="1"/>
  <c r="E3" i="24"/>
  <c r="C31" i="24" s="1"/>
  <c r="C39" i="24"/>
  <c r="I7" i="24" l="1"/>
  <c r="I8" i="24"/>
  <c r="I9" i="24"/>
  <c r="I10" i="24"/>
  <c r="I11" i="24"/>
  <c r="I6" i="24"/>
  <c r="I3" i="24"/>
  <c r="I2" i="24"/>
  <c r="I4" i="24"/>
  <c r="H11" i="24"/>
  <c r="E10" i="24"/>
  <c r="C38" i="24" s="1"/>
  <c r="E7" i="24"/>
  <c r="C35" i="24" s="1"/>
  <c r="E8" i="24"/>
  <c r="C36" i="24" s="1"/>
  <c r="E9" i="24"/>
  <c r="C37" i="24" s="1"/>
  <c r="B17" i="24"/>
  <c r="B18" i="24"/>
  <c r="B19" i="24"/>
  <c r="B20" i="24"/>
  <c r="B21" i="24"/>
  <c r="B22" i="24"/>
  <c r="B23" i="24"/>
  <c r="B24" i="24"/>
  <c r="B25" i="24"/>
  <c r="B16" i="24"/>
  <c r="B26" i="24" l="1"/>
  <c r="D28" i="69"/>
  <c r="D27" i="69"/>
  <c r="D46" i="69" s="1"/>
  <c r="C46" i="69"/>
  <c r="C22" i="69"/>
  <c r="D4" i="69"/>
  <c r="D5" i="69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3" i="69"/>
  <c r="D22" i="69" l="1"/>
  <c r="C4" i="27"/>
  <c r="B39" i="24" l="1"/>
  <c r="Q2" i="27"/>
  <c r="P3" i="26"/>
  <c r="C25" i="24" l="1"/>
  <c r="E32" i="39"/>
  <c r="C6" i="25" s="1"/>
  <c r="B12" i="24"/>
  <c r="C40" i="24" l="1"/>
  <c r="D25" i="24"/>
  <c r="E25" i="24"/>
  <c r="D7" i="29"/>
  <c r="E6" i="29"/>
  <c r="K5" i="29"/>
  <c r="E5" i="29"/>
  <c r="E4" i="29"/>
  <c r="M3" i="29"/>
  <c r="L4" i="29" s="1"/>
  <c r="E3" i="29"/>
  <c r="E7" i="29" l="1"/>
  <c r="C2" i="25" s="1"/>
  <c r="X7" i="26"/>
  <c r="Y7" i="26" s="1"/>
  <c r="X6" i="26"/>
  <c r="Y6" i="26" s="1"/>
  <c r="D12" i="24"/>
  <c r="E12" i="24"/>
  <c r="F12" i="24"/>
  <c r="G11" i="24"/>
  <c r="O21" i="27" l="1"/>
  <c r="N22" i="26"/>
  <c r="K22" i="27"/>
  <c r="I22" i="27"/>
  <c r="H22" i="27"/>
  <c r="F22" i="27"/>
  <c r="E22" i="27"/>
  <c r="L20" i="27"/>
  <c r="O20" i="27" s="1"/>
  <c r="Q20" i="27" s="1"/>
  <c r="D19" i="27"/>
  <c r="L19" i="27" s="1"/>
  <c r="O19" i="27" s="1"/>
  <c r="Q19" i="27" s="1"/>
  <c r="D18" i="27"/>
  <c r="L18" i="27" s="1"/>
  <c r="O18" i="27" s="1"/>
  <c r="Q18" i="27" s="1"/>
  <c r="D17" i="27"/>
  <c r="L17" i="27" s="1"/>
  <c r="D16" i="27"/>
  <c r="L16" i="27" s="1"/>
  <c r="D15" i="27"/>
  <c r="L15" i="27" s="1"/>
  <c r="D14" i="27"/>
  <c r="L14" i="27" s="1"/>
  <c r="D13" i="27"/>
  <c r="L13" i="27" s="1"/>
  <c r="D12" i="27"/>
  <c r="L12" i="27" s="1"/>
  <c r="D11" i="27"/>
  <c r="L11" i="27" s="1"/>
  <c r="D10" i="27"/>
  <c r="L10" i="27" s="1"/>
  <c r="D9" i="27"/>
  <c r="L9" i="27" s="1"/>
  <c r="D8" i="27"/>
  <c r="L8" i="27" s="1"/>
  <c r="D7" i="27"/>
  <c r="L7" i="27" s="1"/>
  <c r="D6" i="27"/>
  <c r="L6" i="27" s="1"/>
  <c r="G5" i="27"/>
  <c r="D5" i="27"/>
  <c r="J4" i="27"/>
  <c r="J22" i="27" s="1"/>
  <c r="G4" i="27"/>
  <c r="D4" i="27"/>
  <c r="G3" i="27"/>
  <c r="J23" i="26"/>
  <c r="F23" i="26"/>
  <c r="E23" i="26"/>
  <c r="C23" i="26"/>
  <c r="K21" i="26"/>
  <c r="L21" i="26" s="1"/>
  <c r="D20" i="26"/>
  <c r="D23" i="26" s="1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G6" i="26"/>
  <c r="K6" i="26" s="1"/>
  <c r="I5" i="26"/>
  <c r="I23" i="26" s="1"/>
  <c r="H5" i="26"/>
  <c r="H23" i="26" s="1"/>
  <c r="G5" i="26"/>
  <c r="K4" i="26"/>
  <c r="O16" i="27" l="1"/>
  <c r="Q16" i="27" s="1"/>
  <c r="M16" i="27"/>
  <c r="O17" i="27"/>
  <c r="Q17" i="27" s="1"/>
  <c r="M17" i="27"/>
  <c r="O8" i="27"/>
  <c r="Q8" i="27" s="1"/>
  <c r="M8" i="27"/>
  <c r="O9" i="27"/>
  <c r="Q9" i="27" s="1"/>
  <c r="M9" i="27"/>
  <c r="O10" i="27"/>
  <c r="Q10" i="27" s="1"/>
  <c r="M10" i="27"/>
  <c r="O14" i="27"/>
  <c r="Q14" i="27" s="1"/>
  <c r="M14" i="27"/>
  <c r="O12" i="27"/>
  <c r="Q12" i="27" s="1"/>
  <c r="M12" i="27"/>
  <c r="O13" i="27"/>
  <c r="Q13" i="27" s="1"/>
  <c r="M13" i="27"/>
  <c r="O11" i="27"/>
  <c r="Q11" i="27" s="1"/>
  <c r="M11" i="27"/>
  <c r="O15" i="27"/>
  <c r="Q15" i="27" s="1"/>
  <c r="M15" i="27"/>
  <c r="O6" i="27"/>
  <c r="Q6" i="27" s="1"/>
  <c r="M6" i="27"/>
  <c r="P22" i="26"/>
  <c r="F5" i="100" s="1"/>
  <c r="D5" i="100"/>
  <c r="O7" i="27"/>
  <c r="Q7" i="27" s="1"/>
  <c r="M7" i="27"/>
  <c r="Q21" i="27"/>
  <c r="F6" i="100" s="1"/>
  <c r="D6" i="100"/>
  <c r="N21" i="26"/>
  <c r="P21" i="26" s="1"/>
  <c r="N10" i="26"/>
  <c r="P10" i="26" s="1"/>
  <c r="L10" i="26"/>
  <c r="N7" i="26"/>
  <c r="P7" i="26" s="1"/>
  <c r="L7" i="26"/>
  <c r="N15" i="26"/>
  <c r="P15" i="26" s="1"/>
  <c r="L15" i="26"/>
  <c r="N19" i="26"/>
  <c r="P19" i="26" s="1"/>
  <c r="L19" i="26"/>
  <c r="N6" i="26"/>
  <c r="P6" i="26" s="1"/>
  <c r="L6" i="26"/>
  <c r="N18" i="26"/>
  <c r="P18" i="26" s="1"/>
  <c r="L18" i="26"/>
  <c r="N11" i="26"/>
  <c r="P11" i="26" s="1"/>
  <c r="L11" i="26"/>
  <c r="N8" i="26"/>
  <c r="P8" i="26" s="1"/>
  <c r="L8" i="26"/>
  <c r="N12" i="26"/>
  <c r="P12" i="26" s="1"/>
  <c r="L12" i="26"/>
  <c r="N16" i="26"/>
  <c r="P16" i="26" s="1"/>
  <c r="L16" i="26"/>
  <c r="N4" i="26"/>
  <c r="L4" i="26"/>
  <c r="N14" i="26"/>
  <c r="P14" i="26" s="1"/>
  <c r="L14" i="26"/>
  <c r="N9" i="26"/>
  <c r="P9" i="26" s="1"/>
  <c r="L9" i="26"/>
  <c r="N13" i="26"/>
  <c r="P13" i="26" s="1"/>
  <c r="L13" i="26"/>
  <c r="N17" i="26"/>
  <c r="P17" i="26" s="1"/>
  <c r="L17" i="26"/>
  <c r="L5" i="27"/>
  <c r="G22" i="27"/>
  <c r="L4" i="27"/>
  <c r="M4" i="27" s="1"/>
  <c r="C22" i="27"/>
  <c r="G23" i="26"/>
  <c r="K20" i="26"/>
  <c r="N20" i="26" s="1"/>
  <c r="P20" i="26" s="1"/>
  <c r="D22" i="27"/>
  <c r="K5" i="26"/>
  <c r="L5" i="26" s="1"/>
  <c r="L3" i="27"/>
  <c r="M3" i="27" s="1"/>
  <c r="D7" i="100" l="1"/>
  <c r="E6" i="100"/>
  <c r="O5" i="27"/>
  <c r="Q5" i="27" s="1"/>
  <c r="M5" i="27"/>
  <c r="M22" i="27" s="1"/>
  <c r="E5" i="100"/>
  <c r="F7" i="100"/>
  <c r="P4" i="26"/>
  <c r="D2" i="100"/>
  <c r="L23" i="26"/>
  <c r="O4" i="27"/>
  <c r="Q4" i="27" s="1"/>
  <c r="O3" i="27"/>
  <c r="L22" i="27"/>
  <c r="C3" i="100" s="1"/>
  <c r="K23" i="26"/>
  <c r="C2" i="100" s="1"/>
  <c r="N5" i="26"/>
  <c r="N23" i="26" s="1"/>
  <c r="E7" i="100" l="1"/>
  <c r="D3" i="100"/>
  <c r="O26" i="27"/>
  <c r="D4" i="100"/>
  <c r="D8" i="100" s="1"/>
  <c r="C4" i="100"/>
  <c r="O22" i="27"/>
  <c r="O24" i="27" s="1"/>
  <c r="Q3" i="27"/>
  <c r="Q22" i="27" s="1"/>
  <c r="P26" i="27" s="1"/>
  <c r="P5" i="26"/>
  <c r="P23" i="26" s="1"/>
  <c r="F2" i="100" l="1"/>
  <c r="E2" i="100" s="1"/>
  <c r="O25" i="26"/>
  <c r="F3" i="100"/>
  <c r="F4" i="100" s="1"/>
  <c r="Q24" i="27"/>
  <c r="Q25" i="27" s="1"/>
  <c r="P25" i="27" s="1"/>
  <c r="P22" i="27"/>
  <c r="C48" i="69"/>
  <c r="O23" i="26"/>
  <c r="C49" i="69"/>
  <c r="E10" i="25"/>
  <c r="F10" i="25"/>
  <c r="E3" i="100" l="1"/>
  <c r="E4" i="100"/>
  <c r="F8" i="100"/>
  <c r="E8" i="100" s="1"/>
  <c r="C50" i="69"/>
  <c r="P24" i="27"/>
  <c r="D2" i="25" l="1"/>
  <c r="C2" i="24" s="1"/>
  <c r="G2" i="24" s="1"/>
  <c r="H2" i="24" l="1"/>
  <c r="B30" i="24"/>
  <c r="D30" i="24" s="1"/>
  <c r="C16" i="24"/>
  <c r="G6" i="25" l="1"/>
  <c r="H6" i="25" s="1"/>
  <c r="G2" i="25"/>
  <c r="H2" i="25" s="1"/>
  <c r="D8" i="25"/>
  <c r="C9" i="24" s="1"/>
  <c r="H9" i="24" l="1"/>
  <c r="B37" i="24"/>
  <c r="D37" i="24" s="1"/>
  <c r="G9" i="24"/>
  <c r="C23" i="24"/>
  <c r="E23" i="24" s="1"/>
  <c r="G4" i="25"/>
  <c r="H4" i="25" s="1"/>
  <c r="D4" i="25"/>
  <c r="G8" i="25"/>
  <c r="H8" i="25" s="1"/>
  <c r="G9" i="25"/>
  <c r="H9" i="25" s="1"/>
  <c r="D9" i="25"/>
  <c r="C10" i="24" s="1"/>
  <c r="D6" i="25"/>
  <c r="H10" i="24" l="1"/>
  <c r="B38" i="24"/>
  <c r="D38" i="24" s="1"/>
  <c r="C24" i="24"/>
  <c r="D23" i="24"/>
  <c r="C7" i="24"/>
  <c r="G10" i="24"/>
  <c r="C4" i="24"/>
  <c r="G4" i="24" s="1"/>
  <c r="C21" i="24" l="1"/>
  <c r="E21" i="24" s="1"/>
  <c r="G7" i="24"/>
  <c r="D24" i="24"/>
  <c r="E24" i="24"/>
  <c r="H7" i="24"/>
  <c r="B35" i="24"/>
  <c r="D35" i="24" s="1"/>
  <c r="B32" i="24"/>
  <c r="H4" i="24"/>
  <c r="C18" i="24"/>
  <c r="D18" i="24" s="1"/>
  <c r="D21" i="24" l="1"/>
  <c r="D5" i="25"/>
  <c r="G5" i="25"/>
  <c r="H5" i="25" s="1"/>
  <c r="D32" i="24"/>
  <c r="C6" i="24" l="1"/>
  <c r="H6" i="24" s="1"/>
  <c r="D3" i="25"/>
  <c r="C3" i="24" s="1"/>
  <c r="G3" i="25"/>
  <c r="E18" i="24"/>
  <c r="D16" i="24"/>
  <c r="E16" i="24"/>
  <c r="B31" i="24" l="1"/>
  <c r="H3" i="24"/>
  <c r="B34" i="24"/>
  <c r="G6" i="24"/>
  <c r="C17" i="24"/>
  <c r="G3" i="24"/>
  <c r="C20" i="24"/>
  <c r="H3" i="25"/>
  <c r="D34" i="24" l="1"/>
  <c r="E20" i="24"/>
  <c r="D20" i="24"/>
  <c r="I12" i="24"/>
  <c r="D17" i="24" l="1"/>
  <c r="E17" i="24"/>
  <c r="D31" i="24"/>
  <c r="D39" i="24"/>
  <c r="B36" i="113"/>
  <c r="C7" i="25" s="1"/>
  <c r="C10" i="25" l="1"/>
  <c r="C13" i="25"/>
  <c r="D13" i="25" s="1"/>
  <c r="G7" i="25"/>
  <c r="D7" i="25"/>
  <c r="B37" i="113"/>
  <c r="C8" i="24" l="1"/>
  <c r="D10" i="25"/>
  <c r="G10" i="25"/>
  <c r="H7" i="25"/>
  <c r="H13" i="25" l="1"/>
  <c r="H10" i="25"/>
  <c r="H8" i="24"/>
  <c r="H12" i="24" s="1"/>
  <c r="C22" i="24"/>
  <c r="G8" i="24"/>
  <c r="G12" i="24" s="1"/>
  <c r="B36" i="24"/>
  <c r="C12" i="24"/>
  <c r="C13" i="24" s="1"/>
  <c r="E22" i="24" l="1"/>
  <c r="E26" i="24" s="1"/>
  <c r="D22" i="24"/>
  <c r="C26" i="24"/>
  <c r="D26" i="24" s="1"/>
  <c r="B40" i="24"/>
  <c r="D36" i="24"/>
  <c r="E39" i="24" l="1"/>
  <c r="E34" i="24"/>
  <c r="E35" i="24"/>
  <c r="E30" i="24"/>
  <c r="E31" i="24"/>
  <c r="E32" i="24"/>
  <c r="E38" i="24"/>
  <c r="E37" i="24"/>
  <c r="D40" i="24"/>
  <c r="E36" i="24"/>
  <c r="E40" i="24" l="1"/>
</calcChain>
</file>

<file path=xl/sharedStrings.xml><?xml version="1.0" encoding="utf-8"?>
<sst xmlns="http://schemas.openxmlformats.org/spreadsheetml/2006/main" count="11341" uniqueCount="2517">
  <si>
    <t>Sr. No.</t>
  </si>
  <si>
    <t>Particulars</t>
  </si>
  <si>
    <t>Ledger Account</t>
  </si>
  <si>
    <t/>
  </si>
  <si>
    <t>Date</t>
  </si>
  <si>
    <t>Vch Type</t>
  </si>
  <si>
    <t>Vch No.</t>
  </si>
  <si>
    <t>Debit</t>
  </si>
  <si>
    <t>Credit</t>
  </si>
  <si>
    <t>Journal</t>
  </si>
  <si>
    <t>95</t>
  </si>
  <si>
    <t>Balance</t>
  </si>
  <si>
    <t>Project expenses</t>
  </si>
  <si>
    <t>Remark</t>
  </si>
  <si>
    <t>Construction Cost</t>
  </si>
  <si>
    <t>Approval Cost Of Fungible Cost &amp; Development cess premium &amp; Stamp Duty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</si>
  <si>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</si>
  <si>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</si>
  <si>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</si>
  <si>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</si>
  <si>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>Interest Cost</t>
  </si>
  <si>
    <t xml:space="preserve">Total </t>
  </si>
  <si>
    <t>Pariculars</t>
  </si>
  <si>
    <t xml:space="preserve">Land Cost </t>
  </si>
  <si>
    <t>Rent Cost</t>
  </si>
  <si>
    <t>Professional Cost</t>
  </si>
  <si>
    <t>Admin Cost</t>
  </si>
  <si>
    <t>Marketing Cost</t>
  </si>
  <si>
    <t>Land Cost Description</t>
  </si>
  <si>
    <t>Description</t>
  </si>
  <si>
    <t>Total Cost</t>
  </si>
  <si>
    <t>Incurred Cost</t>
  </si>
  <si>
    <t>Stamp Duty</t>
  </si>
  <si>
    <t>Reg. Fees</t>
  </si>
  <si>
    <t>Total</t>
  </si>
  <si>
    <t>Payment payable to Rehab Tenants Alter Accommodation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</si>
  <si>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</si>
  <si>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</si>
  <si>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</si>
  <si>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</si>
  <si>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</si>
  <si>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</si>
  <si>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</si>
  <si>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</si>
  <si>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</si>
  <si>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</si>
  <si>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</si>
  <si>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</si>
  <si>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</si>
  <si>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</si>
  <si>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</si>
  <si>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</si>
  <si>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Terrace</t>
  </si>
  <si>
    <t xml:space="preserve">Rate per Sq. M. </t>
  </si>
  <si>
    <t>Full Value after completion</t>
  </si>
  <si>
    <t>RCC Footing/Foundation</t>
  </si>
  <si>
    <t>RCC Plinth</t>
  </si>
  <si>
    <t>Full Building RCC</t>
  </si>
  <si>
    <t>Internal plastering</t>
  </si>
  <si>
    <t xml:space="preserve"> External plastering</t>
  </si>
  <si>
    <t>Doors &amp; Windows</t>
  </si>
  <si>
    <t>Flooring, Tiling, Kitchen Platform</t>
  </si>
  <si>
    <t>Internal painting</t>
  </si>
  <si>
    <t>External painting</t>
  </si>
  <si>
    <t>Electrification, plumbing &amp; Sanitary installation</t>
  </si>
  <si>
    <t>Lift Installation</t>
  </si>
  <si>
    <t>Passage, Staircase &amp; Lobby development</t>
  </si>
  <si>
    <t>External developments / Final finishing work</t>
  </si>
  <si>
    <t>Internal Blockwork</t>
  </si>
  <si>
    <t>External Blockwork</t>
  </si>
  <si>
    <t>Contingency Cost</t>
  </si>
  <si>
    <t>Contingency</t>
  </si>
  <si>
    <t>Difference between both the Bills</t>
  </si>
  <si>
    <t>Balance in Cr.</t>
  </si>
  <si>
    <t>Difference between both CA</t>
  </si>
  <si>
    <t>COST OF CONSTRUCTION OF REHAB BUILDING</t>
  </si>
  <si>
    <t>Sr. No</t>
  </si>
  <si>
    <t>Floor Nos.</t>
  </si>
  <si>
    <t>Built Up Area in Sq. M.</t>
  </si>
  <si>
    <t>Balcony/FB/ Terrace Area in Sq. M.</t>
  </si>
  <si>
    <t>Staircase &amp; Lift Area in Sq. M.</t>
  </si>
  <si>
    <t>Refuge Area in Sq. M.</t>
  </si>
  <si>
    <t>Stlit Area in Sq. M.</t>
  </si>
  <si>
    <t>Meter Room/ Electric room / DG Room area in Sq. M.</t>
  </si>
  <si>
    <t>Lobby Area in Sq. M.</t>
  </si>
  <si>
    <t>Other Area in Sq. M.</t>
  </si>
  <si>
    <t>Basement</t>
  </si>
  <si>
    <t>Meter Room area in Sq. M.</t>
  </si>
  <si>
    <t>Society Office Area in Sq. M.</t>
  </si>
  <si>
    <t>Servant Toilet Area in Sq. M.</t>
  </si>
  <si>
    <t>Fitness Area in Sq. M.</t>
  </si>
  <si>
    <t>16th floor</t>
  </si>
  <si>
    <t>Deep Excavation &amp; Piling Work</t>
  </si>
  <si>
    <t>TOTAL No. Parking</t>
  </si>
  <si>
    <t xml:space="preserve">Actual Expenditure till date in ` </t>
  </si>
  <si>
    <t>06.10.2017</t>
  </si>
  <si>
    <t>Land Cost</t>
  </si>
  <si>
    <t>Aasha Namdeo Raskar-32</t>
  </si>
  <si>
    <t>Abdul Asad Latifurav Sayyad-138</t>
  </si>
  <si>
    <t>Abdul Fayyaj Abdul Gani Sayyad-123</t>
  </si>
  <si>
    <t>Abdulhai Amjadali Sayyad-121</t>
  </si>
  <si>
    <t>Abdul Halim Amjad Ali Shaikh-65</t>
  </si>
  <si>
    <t>Abdul Karim Chand Shaikh-56</t>
  </si>
  <si>
    <t>Abdulsamad Ahasanulla Sayyad-122</t>
  </si>
  <si>
    <t>Afroz Aslam Khan-94</t>
  </si>
  <si>
    <t>Ali Ahmad Sher Mohammad Khan-67</t>
  </si>
  <si>
    <t>Alla Baksh Illahi Shaikh(Wahid Shaikh)-57</t>
  </si>
  <si>
    <t>Amita Ravindra Tirodkar-41</t>
  </si>
  <si>
    <t>Anisa Mohammad Zakir Ansari-150</t>
  </si>
  <si>
    <t>Anita Aatmaram Chavan-50</t>
  </si>
  <si>
    <t>Avinash Laxman Patil-72</t>
  </si>
  <si>
    <t>Baban Mahadev Gaikwad-158</t>
  </si>
  <si>
    <t>Baimabai Bapu Borade-173</t>
  </si>
  <si>
    <t>Balasaheb Nana Kamthe-43</t>
  </si>
  <si>
    <t>Balkrishna Shivpyare Pasi-48</t>
  </si>
  <si>
    <t>Balu Bapurao Kharade-44</t>
  </si>
  <si>
    <t>Balu Bazirao Zimal-58</t>
  </si>
  <si>
    <t>Balu Nivrutti Shirke-87</t>
  </si>
  <si>
    <t>Balu Ravba Nawale-135</t>
  </si>
  <si>
    <t>Bhanudas Narayan Bhoite-157</t>
  </si>
  <si>
    <t>Bhushan Pankaj Pawar-119</t>
  </si>
  <si>
    <t>Chandrakant Anna Pawar-103</t>
  </si>
  <si>
    <t>Chandrakant Jayram Gharaniya-153</t>
  </si>
  <si>
    <t>Chandrakant Sampatrao Pilane-166</t>
  </si>
  <si>
    <t>Dashrath Ambadas Jadhav-171</t>
  </si>
  <si>
    <t>Deepak Ananda Kumbhar-34</t>
  </si>
  <si>
    <t>Didarali Johram Alam Shaikh-96</t>
  </si>
  <si>
    <t>Dilip Krishnaji Shitole-36</t>
  </si>
  <si>
    <t>Dnyandev Haribhau More-159</t>
  </si>
  <si>
    <t>Drapadabai Dinkar Dhonde-151</t>
  </si>
  <si>
    <t>Farjana Afjal Khan-97</t>
  </si>
  <si>
    <t>Fatteyar Khalilulha Shah-132</t>
  </si>
  <si>
    <t>Gajrabai Prithviraj Nimabalkar-156</t>
  </si>
  <si>
    <t>Gokul Shankar Garud-164</t>
  </si>
  <si>
    <t>Gopal Aatmaram Bariya-162</t>
  </si>
  <si>
    <t>Hanumant Dinkar Salunkhe-147</t>
  </si>
  <si>
    <t>Hardevsingh Pyaresingh Saini-61</t>
  </si>
  <si>
    <t>Hemant Dadasaheb Kolekar-144</t>
  </si>
  <si>
    <t>Hemantkumar Mahadev Shigwan-33</t>
  </si>
  <si>
    <t>Hiteshkumar Sundarlal Jain-140</t>
  </si>
  <si>
    <t>Janabai Tukaram Bhosale-45</t>
  </si>
  <si>
    <t>Janardan Dattatray Jadhav-31</t>
  </si>
  <si>
    <t>Janka(Sandip S.Tikole)-91</t>
  </si>
  <si>
    <t>Joharabi Sayyadali Shaikh-149</t>
  </si>
  <si>
    <t>Kailash Aatmaram Bariya-161</t>
  </si>
  <si>
    <t>Kalawati Ramvilas Rajbhar-129</t>
  </si>
  <si>
    <t>Kalyan Bala Mali-116</t>
  </si>
  <si>
    <t>Kalyan Jaysingh Pawar-106</t>
  </si>
  <si>
    <t>Kamlesh Gorakhanath Jaiswal-104</t>
  </si>
  <si>
    <t>Kamthe Balasheb Nana</t>
  </si>
  <si>
    <t>Khair Nandakumar Bandu</t>
  </si>
  <si>
    <t>Kiran Tukaram Bhosale-46</t>
  </si>
  <si>
    <t>Lalaprasad Gangaram Gupta-154</t>
  </si>
  <si>
    <t>Laxman Dashrath Ombale-124</t>
  </si>
  <si>
    <t>Laxmi Namdeo Kumbhar-60</t>
  </si>
  <si>
    <t>Madhukar Shankar Shinde-102</t>
  </si>
  <si>
    <t>Madhuri Baban Bhandare-170</t>
  </si>
  <si>
    <t>Malan Shamrao Jadhav-126</t>
  </si>
  <si>
    <t>Mangala Prabhakar Desai-37</t>
  </si>
  <si>
    <t>Maruti Ramchandra Pawar-98</t>
  </si>
  <si>
    <t>Mohammad Husain Maqbool Husain Sayyad-130</t>
  </si>
  <si>
    <t>Mohan Jaysingh Pawar-108</t>
  </si>
  <si>
    <t>Nandkumar Bandu Khair-62</t>
  </si>
  <si>
    <t>Naresh Aatmaram Bariya-163</t>
  </si>
  <si>
    <t>Nilendra Sadashiv Gharge-110</t>
  </si>
  <si>
    <t>Nitin Prabhakar Desai-38</t>
  </si>
  <si>
    <t>Nitin Sampatrao Chavan-109</t>
  </si>
  <si>
    <t>Nitin Shinde</t>
  </si>
  <si>
    <t>Noorjaha Abdul Inmadar-143</t>
  </si>
  <si>
    <t>Omkarnath Kalicharan Singh-68</t>
  </si>
  <si>
    <t>Pandurang Hari Dhas-77</t>
  </si>
  <si>
    <t>Prakash Sandipan Gaikwad-145</t>
  </si>
  <si>
    <t>Pramodini Pramod Nare-82</t>
  </si>
  <si>
    <t>Pravin Maruti Kumbhar-73</t>
  </si>
  <si>
    <t>Pravin Raju Amin-78</t>
  </si>
  <si>
    <t>Pyaridevi Bhawarlal Jain-111</t>
  </si>
  <si>
    <t>Rais Ahmadnajir Ansari-75</t>
  </si>
  <si>
    <t>Rajendra Babaji Shinde-128</t>
  </si>
  <si>
    <t>Raju Babaji Shinde-127</t>
  </si>
  <si>
    <t>Ramchandra Appsaheb Chaudhary-125</t>
  </si>
  <si>
    <t>Ramchandra Dinkar Salunkhe-146</t>
  </si>
  <si>
    <t>Ramchandra Prabhakar Vargad-120</t>
  </si>
  <si>
    <t>Ramesh Dashrath Yadav-92</t>
  </si>
  <si>
    <t>Ramesh Dinkar Dhonde-152</t>
  </si>
  <si>
    <t>Ramesh Mahadev Dhavale-148</t>
  </si>
  <si>
    <t>Ramesh Ramvilas Rajbhar-136</t>
  </si>
  <si>
    <t>Ratnakant Shripat Jadhav-53</t>
  </si>
  <si>
    <t>Ravindra Nanasaheb Sonawane-76</t>
  </si>
  <si>
    <t>Rekha Pravin Mandhre-168</t>
  </si>
  <si>
    <t>Sabira Jamil Ahmad Merchant-105</t>
  </si>
  <si>
    <t>Sadhana Ravindra Shigwan-95</t>
  </si>
  <si>
    <t>Sambhaji Rajaram Jadhav-88</t>
  </si>
  <si>
    <t>Sampat Bajirao Nanekar-167</t>
  </si>
  <si>
    <t>Sampatrao Shripatrao Chavan Desai-113</t>
  </si>
  <si>
    <t>Sandeep Chandrkant Jagtap-90</t>
  </si>
  <si>
    <t>Sanjay Bapurao Shinde-74</t>
  </si>
  <si>
    <t>Sanjay Devram Gawle-169</t>
  </si>
  <si>
    <t>Sanjay Shrikrishna Tikole-100</t>
  </si>
  <si>
    <t>Santosh Pruthviraj Nimbalkar-155</t>
  </si>
  <si>
    <t>Sawla Kondiba Gholap-51</t>
  </si>
  <si>
    <t>Shabbir Mehboob Shaikh-142</t>
  </si>
  <si>
    <t>Shaila Bhivaji Hinge-39</t>
  </si>
  <si>
    <t>Shankar Ravba Navle-134</t>
  </si>
  <si>
    <t>Shashikala Sadanand Kumbhar-30</t>
  </si>
  <si>
    <t>Shivaji Bansi Jagdale-139</t>
  </si>
  <si>
    <t>Shivaji Bapurao Malvade-70</t>
  </si>
  <si>
    <t>Shobha S.Surve-85</t>
  </si>
  <si>
    <t>Shrirang Krishnaji Pawar-35</t>
  </si>
  <si>
    <t>Shubhankar Manimohan Makhal-107</t>
  </si>
  <si>
    <t>Sudhakar Shankar Shinde-89</t>
  </si>
  <si>
    <t>Suhas Vishwanath Khasnis-71</t>
  </si>
  <si>
    <t>Sujata Rajaram Salunkhe-83</t>
  </si>
  <si>
    <t>Sulbha Sambhaji Sawant-47</t>
  </si>
  <si>
    <t>Sunanda Sampatrao Chavan Desai-112</t>
  </si>
  <si>
    <t>Sundarlal D.Jain-101</t>
  </si>
  <si>
    <t>Sunita Harishchandra Shinde-86</t>
  </si>
  <si>
    <t>Suresh Gopal Malusare-80</t>
  </si>
  <si>
    <t>Suresh Kachdu Parcha-141</t>
  </si>
  <si>
    <t>Sushila Ravji Kadam-79</t>
  </si>
  <si>
    <t>Sushma Ashok Bhadrage-55</t>
  </si>
  <si>
    <t>Swati Bharat Bhagat-54</t>
  </si>
  <si>
    <t>Tejas Bhivaji Hinge-40</t>
  </si>
  <si>
    <t>Togari Poshnna Ashaiha-65</t>
  </si>
  <si>
    <t>Uddhav Sopan Thorbole-117</t>
  </si>
  <si>
    <t>Ujjawala Ashok Pawar-131</t>
  </si>
  <si>
    <t>Usha Bhagatsingh Salunkhe-52</t>
  </si>
  <si>
    <t>Vasanti Shekhar Jadhav-59</t>
  </si>
  <si>
    <t>Vikas Balasaheb Kamthe-42</t>
  </si>
  <si>
    <t>Vilas Govind Satre-49</t>
  </si>
  <si>
    <t>Vilas K.Gole-84</t>
  </si>
  <si>
    <t>Vimal Amrutrao Shinde-160</t>
  </si>
  <si>
    <t>Vinayak Akoba Yadav-69</t>
  </si>
  <si>
    <t>Vishank Namdeo Chopde-114</t>
  </si>
  <si>
    <t>Vishwanath Ramdeo Pal-66</t>
  </si>
  <si>
    <t>Vishwas Balasaheb Kamthe-99</t>
  </si>
  <si>
    <t>Vitthal Ramchandra Pawar-93</t>
  </si>
  <si>
    <t>Vitthal Sopanrao Deshmukh-115</t>
  </si>
  <si>
    <t>Vivek Gajanan  Choudhary</t>
  </si>
  <si>
    <t>Yogesh Jaikumar Khair-63</t>
  </si>
  <si>
    <t>TOTAL</t>
  </si>
  <si>
    <t>Approval Cost &amp; Stamp Duty</t>
  </si>
  <si>
    <t>Construction Cost of Rehab Building</t>
  </si>
  <si>
    <t>Construction Cost of Sale Building</t>
  </si>
  <si>
    <t xml:space="preserve">Architect Cost, RCC &amp; other Professional fees </t>
  </si>
  <si>
    <t>Marketing Expenses</t>
  </si>
  <si>
    <t>On- site expenditure for development / Advance for Project / Administrative Cost /  Fixed Assets</t>
  </si>
  <si>
    <t>Estimated Cost as per Cost Vetting</t>
  </si>
  <si>
    <t>Punjab National Bank-0066002100025202</t>
  </si>
  <si>
    <t>ICICI Bank Ltd A/c No. 120205001032</t>
  </si>
  <si>
    <t>HDFC Bank A/c A/C No.59290990999999</t>
  </si>
  <si>
    <t>HDFC Bank Rera A/c No.50200056778743</t>
  </si>
  <si>
    <t>Total No. Parking</t>
  </si>
  <si>
    <t>KSA Architects and Planners P Ltd.</t>
  </si>
  <si>
    <t>Jambukumar Shah-Current A/C</t>
  </si>
  <si>
    <t>Input-CGST-9%</t>
  </si>
  <si>
    <t>Input-SGST-9 %</t>
  </si>
  <si>
    <t>TDS on Professional Fees</t>
  </si>
  <si>
    <t>Consultants Combined Archirects</t>
  </si>
  <si>
    <t>Ganesh Sitaram Bhat</t>
  </si>
  <si>
    <t>D Ambhire Surveyor</t>
  </si>
  <si>
    <t>Hemant Jain</t>
  </si>
  <si>
    <t>Brijesh Dwivedi</t>
  </si>
  <si>
    <t>Aerospace Consultants</t>
  </si>
  <si>
    <t>Bank Charges</t>
  </si>
  <si>
    <t>Z.M Kachawala</t>
  </si>
  <si>
    <t>Savita Prakash Sukhija-A-901/902</t>
  </si>
  <si>
    <t>Vaibhavi Bhojne - B-902</t>
  </si>
  <si>
    <t>Chandrakant Jaikrshina Vaore- A805</t>
  </si>
  <si>
    <t>Rajesh Singh/Bindu Singh - A-1003</t>
  </si>
  <si>
    <t>Angela Herry Desilva</t>
  </si>
  <si>
    <t>Arun Datta Kamble(Pantry)</t>
  </si>
  <si>
    <t>Aryan Sharma(Trainee-Manager)</t>
  </si>
  <si>
    <t>Christine Simone</t>
  </si>
  <si>
    <t>Devyani Borse(Site-Telesales)</t>
  </si>
  <si>
    <t>Farhana M Shaikh</t>
  </si>
  <si>
    <t>Ferhana Shaikh</t>
  </si>
  <si>
    <t>Gopal Moti Singh(Sourcing Manager)</t>
  </si>
  <si>
    <t>Hitesh Kundar (Sourse Manager)</t>
  </si>
  <si>
    <t>Jaydeep Vora</t>
  </si>
  <si>
    <t>Jyoti Ranbir Singh (Site Telesales)</t>
  </si>
  <si>
    <t>Melroy Fernansdes</t>
  </si>
  <si>
    <t>Naomi Robert Fernandes</t>
  </si>
  <si>
    <t>Nilesh Anil Naphade</t>
  </si>
  <si>
    <t>Niomi Fernandes</t>
  </si>
  <si>
    <t>Prem Yallappa  Pagdel (Site - Pantry)</t>
  </si>
  <si>
    <t>Priti Subhash Mahadaik</t>
  </si>
  <si>
    <t>Rebecca Mapplacherry ( Site- Telesales)</t>
  </si>
  <si>
    <t>Santosh Parshuram Dagde</t>
  </si>
  <si>
    <t>Sejal Raikar</t>
  </si>
  <si>
    <t>Shivani Gupta(Marketing-Admin)</t>
  </si>
  <si>
    <t>Simran Patil</t>
  </si>
  <si>
    <t>Taranpal Singh (Soursing )</t>
  </si>
  <si>
    <t>Vikas Suri</t>
  </si>
  <si>
    <t>Vridhi Jaiswar</t>
  </si>
  <si>
    <t>Adham Exihibition &amp; Entertainment</t>
  </si>
  <si>
    <t>SBI Card</t>
  </si>
  <si>
    <t>D Vois Communication Pvt Ltd</t>
  </si>
  <si>
    <t>Expenses FY 2019-20</t>
  </si>
  <si>
    <t>Channel 3 World Vision</t>
  </si>
  <si>
    <t>Ocean Electrotech Engineers</t>
  </si>
  <si>
    <t>Siddhesh Water Transport</t>
  </si>
  <si>
    <t>Meru Realty LLP</t>
  </si>
  <si>
    <t>243/2,3, Diamond Building, Kurla West</t>
  </si>
  <si>
    <t>Opp. Kurla Police Station, Mumbai-400070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</si>
  <si>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</si>
  <si>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</si>
  <si>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</si>
  <si>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</si>
  <si>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</si>
  <si>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</si>
  <si>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</si>
  <si>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</si>
  <si>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</si>
  <si>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</si>
  <si>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</si>
  <si>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</si>
  <si>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</si>
  <si>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</si>
  <si>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</si>
  <si>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</si>
  <si>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</si>
  <si>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</si>
  <si>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</si>
  <si>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</si>
  <si>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</si>
  <si>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</si>
  <si>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</si>
  <si>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</si>
  <si>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</si>
  <si>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</si>
  <si>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</si>
  <si>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</si>
  <si>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</si>
  <si>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</si>
  <si>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</si>
  <si>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</si>
  <si>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</si>
  <si>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</si>
  <si>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</si>
  <si>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</si>
  <si>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</si>
  <si>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</si>
  <si>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2</t>
  </si>
  <si>
    <t>3</t>
  </si>
  <si>
    <t>4</t>
  </si>
  <si>
    <t>5</t>
  </si>
  <si>
    <t>21</t>
  </si>
  <si>
    <t>22</t>
  </si>
  <si>
    <t>44</t>
  </si>
  <si>
    <t>47</t>
  </si>
  <si>
    <t>49</t>
  </si>
  <si>
    <t>52</t>
  </si>
  <si>
    <t>53</t>
  </si>
  <si>
    <t>54</t>
  </si>
  <si>
    <t>51</t>
  </si>
  <si>
    <t>55</t>
  </si>
  <si>
    <t>57</t>
  </si>
  <si>
    <t>59</t>
  </si>
  <si>
    <t>61</t>
  </si>
  <si>
    <t>63</t>
  </si>
  <si>
    <t>65</t>
  </si>
  <si>
    <t>67</t>
  </si>
  <si>
    <t>69</t>
  </si>
  <si>
    <t>71</t>
  </si>
  <si>
    <t>85</t>
  </si>
  <si>
    <t>87</t>
  </si>
  <si>
    <t>89</t>
  </si>
  <si>
    <t>91</t>
  </si>
  <si>
    <t>93</t>
  </si>
  <si>
    <t>97</t>
  </si>
  <si>
    <t>98</t>
  </si>
  <si>
    <t>100</t>
  </si>
  <si>
    <t>102</t>
  </si>
  <si>
    <t>104</t>
  </si>
  <si>
    <t>106</t>
  </si>
  <si>
    <t>108</t>
  </si>
  <si>
    <t>110</t>
  </si>
  <si>
    <t>112</t>
  </si>
  <si>
    <t>114</t>
  </si>
  <si>
    <t>116</t>
  </si>
  <si>
    <t>118</t>
  </si>
  <si>
    <t>120</t>
  </si>
  <si>
    <t>122</t>
  </si>
  <si>
    <t>124</t>
  </si>
  <si>
    <t>126</t>
  </si>
  <si>
    <t>128</t>
  </si>
  <si>
    <t>60</t>
  </si>
  <si>
    <t>64</t>
  </si>
  <si>
    <t>66</t>
  </si>
  <si>
    <t>68</t>
  </si>
  <si>
    <t>70</t>
  </si>
  <si>
    <t>72</t>
  </si>
  <si>
    <t>74</t>
  </si>
  <si>
    <t>76</t>
  </si>
  <si>
    <t>78</t>
  </si>
  <si>
    <t>80</t>
  </si>
  <si>
    <t>82</t>
  </si>
  <si>
    <t>84</t>
  </si>
  <si>
    <t>86</t>
  </si>
  <si>
    <t>88</t>
  </si>
  <si>
    <t>164</t>
  </si>
  <si>
    <t>166</t>
  </si>
  <si>
    <t>167</t>
  </si>
  <si>
    <t>174</t>
  </si>
  <si>
    <t>177</t>
  </si>
  <si>
    <t>180</t>
  </si>
  <si>
    <t>Parkar Studio</t>
  </si>
  <si>
    <t>Ministry of Visualization</t>
  </si>
  <si>
    <t>Yellow Ladder</t>
  </si>
  <si>
    <t>Harshad EEP Agro Products</t>
  </si>
  <si>
    <t>Internet Wings Information System</t>
  </si>
  <si>
    <t>Locon Solution Pvt.Ltd.</t>
  </si>
  <si>
    <t>TDS on Contract A/c</t>
  </si>
  <si>
    <t>Input CGST(2.5%)</t>
  </si>
  <si>
    <t>Input SGST(2.5%)</t>
  </si>
  <si>
    <t>Swati Advertisers</t>
  </si>
  <si>
    <t>Grix Creation</t>
  </si>
  <si>
    <t>My SMS Shop</t>
  </si>
  <si>
    <t>Lead Factory Martech Pvt.Ltd.</t>
  </si>
  <si>
    <t>B F Fashions Pvt.Ltd.</t>
  </si>
  <si>
    <t>M.K.Furniture</t>
  </si>
  <si>
    <t>Perfect Electrician Works</t>
  </si>
  <si>
    <t>Plumber Santosh</t>
  </si>
  <si>
    <t>Abdul Khayum Khan</t>
  </si>
  <si>
    <t>Diamond Infra Project Pvt.Ltd.</t>
  </si>
  <si>
    <t>Sagar Karsan Patel (Piling-Francis)</t>
  </si>
  <si>
    <t>Surendrapratap Singh</t>
  </si>
  <si>
    <t>Acme MEP Services I Pvt.Ltd.</t>
  </si>
  <si>
    <t>Godiji Construction</t>
  </si>
  <si>
    <t>Hallmark Hydro Projects</t>
  </si>
  <si>
    <t>Vrushik Construction</t>
  </si>
  <si>
    <t>R.V.Generator</t>
  </si>
  <si>
    <t>Shreenu Impex</t>
  </si>
  <si>
    <t>Pioneer  Petrochem</t>
  </si>
  <si>
    <t>Pradeep Mhaskar</t>
  </si>
  <si>
    <t>Shayona Times Pvt.Ltd.</t>
  </si>
  <si>
    <t>Global Advertisers Pvt.Ltd.</t>
  </si>
  <si>
    <t>Raj Fabrication</t>
  </si>
  <si>
    <t>Input IGST @ 18%</t>
  </si>
  <si>
    <t>Excellent Global Endeavours LLP</t>
  </si>
  <si>
    <t>IGST 5%</t>
  </si>
  <si>
    <t>Prathkaal Mutimedia Ltd</t>
  </si>
  <si>
    <t>Swastik Sanitory Works</t>
  </si>
  <si>
    <t>New India Fabrication Works</t>
  </si>
  <si>
    <t>Beauty Granites</t>
  </si>
  <si>
    <t>Chandan Electricals</t>
  </si>
  <si>
    <t>C.Bhogilal West End Pvt.Ltd.</t>
  </si>
  <si>
    <t>Swastik Tradelink</t>
  </si>
  <si>
    <t>Transport Charges</t>
  </si>
  <si>
    <t>Super Tiles &amp; Marbles Pvt.Ltd</t>
  </si>
  <si>
    <t>Simpolo Distribution Services</t>
  </si>
  <si>
    <t>Sun Engineering Co.</t>
  </si>
  <si>
    <t>Skilful Electricals</t>
  </si>
  <si>
    <t>Yash Agency</t>
  </si>
  <si>
    <t>Millinium Trading Co.</t>
  </si>
  <si>
    <t>Ali Ispat Syndicate</t>
  </si>
  <si>
    <t>IKEA INDIA PVT.LTD.</t>
  </si>
  <si>
    <t>Reliance Retail Ltd.,</t>
  </si>
  <si>
    <t>Shreearham Home Appliances</t>
  </si>
  <si>
    <t>Aarjay Enterprises</t>
  </si>
  <si>
    <t>Difference between the Bills &amp; CA</t>
  </si>
  <si>
    <t>Area in Sq. M.</t>
  </si>
  <si>
    <t>As per Documents</t>
  </si>
  <si>
    <t>CTS No. 131, 131/1 to 50 &amp; 131/52 to 84 &amp; 132</t>
  </si>
  <si>
    <t>As per Plans</t>
  </si>
  <si>
    <t xml:space="preserve">CTS No. 131, 131/1 to 50 &amp; 131/52 to 84 </t>
  </si>
  <si>
    <t>Legal Charges</t>
  </si>
  <si>
    <t>Rent of Tenant</t>
  </si>
  <si>
    <t>Group Summary</t>
  </si>
  <si>
    <t>Opening</t>
  </si>
  <si>
    <t>Closing</t>
  </si>
  <si>
    <t>Grand Total</t>
  </si>
  <si>
    <t>Purchase Register</t>
  </si>
  <si>
    <t>Voucher Type</t>
  </si>
  <si>
    <t>Voucher No.</t>
  </si>
  <si>
    <t>Supplier Invoice No.</t>
  </si>
  <si>
    <t>GSTIN/UIN</t>
  </si>
  <si>
    <t>Value</t>
  </si>
  <si>
    <t>Gross Total</t>
  </si>
  <si>
    <t>Discount</t>
  </si>
  <si>
    <t>Contractors A/c</t>
  </si>
  <si>
    <t>Purchase</t>
  </si>
  <si>
    <t>1</t>
  </si>
  <si>
    <t>SG-2652</t>
  </si>
  <si>
    <t>Skm Constra</t>
  </si>
  <si>
    <t>1601910/20-21</t>
  </si>
  <si>
    <t>1601911/20-21</t>
  </si>
  <si>
    <t>Ultra Tech Cement Ltd.</t>
  </si>
  <si>
    <t>8301885217</t>
  </si>
  <si>
    <t>8301885216</t>
  </si>
  <si>
    <t>SG-2645</t>
  </si>
  <si>
    <t>1601989/20-21</t>
  </si>
  <si>
    <t>1601990/20-21</t>
  </si>
  <si>
    <t>8301890569</t>
  </si>
  <si>
    <t>SG-2650</t>
  </si>
  <si>
    <t>8985531920</t>
  </si>
  <si>
    <t>8985531927</t>
  </si>
  <si>
    <t>000040/02</t>
  </si>
  <si>
    <t>1602079/20/21</t>
  </si>
  <si>
    <t>162080/20-21</t>
  </si>
  <si>
    <t>Aakar Enterprises</t>
  </si>
  <si>
    <t>5608/20-21</t>
  </si>
  <si>
    <t>83018900081</t>
  </si>
  <si>
    <t>8301890082</t>
  </si>
  <si>
    <t>8301890692</t>
  </si>
  <si>
    <t>8301891454</t>
  </si>
  <si>
    <t>8301891569</t>
  </si>
  <si>
    <t>8301891455</t>
  </si>
  <si>
    <t>8301891570</t>
  </si>
  <si>
    <t>8301891926</t>
  </si>
  <si>
    <t>826</t>
  </si>
  <si>
    <t>SG-2675</t>
  </si>
  <si>
    <t>8301892839</t>
  </si>
  <si>
    <t>8301892983</t>
  </si>
  <si>
    <t>8301893065</t>
  </si>
  <si>
    <t>843</t>
  </si>
  <si>
    <t>6188/20-21</t>
  </si>
  <si>
    <t>8301894890</t>
  </si>
  <si>
    <t>8301894875</t>
  </si>
  <si>
    <t>8301894879</t>
  </si>
  <si>
    <t>8301894877</t>
  </si>
  <si>
    <t>142</t>
  </si>
  <si>
    <t>143</t>
  </si>
  <si>
    <t>8301895555</t>
  </si>
  <si>
    <t>8301895853</t>
  </si>
  <si>
    <t>1602328/20-21</t>
  </si>
  <si>
    <t>8301897901</t>
  </si>
  <si>
    <t>000038/03</t>
  </si>
  <si>
    <t>926</t>
  </si>
  <si>
    <t>8301899473</t>
  </si>
  <si>
    <t>830899469</t>
  </si>
  <si>
    <t>830899463</t>
  </si>
  <si>
    <t>8301900001</t>
  </si>
  <si>
    <t>8301900013</t>
  </si>
  <si>
    <t>8301900033</t>
  </si>
  <si>
    <t>8301901756</t>
  </si>
  <si>
    <t>8301901706</t>
  </si>
  <si>
    <t>8301902832</t>
  </si>
  <si>
    <t>8355953190</t>
  </si>
  <si>
    <t>8301902928</t>
  </si>
  <si>
    <t>1600225/21-22</t>
  </si>
  <si>
    <t>92</t>
  </si>
  <si>
    <t>054</t>
  </si>
  <si>
    <t>8301905520</t>
  </si>
  <si>
    <t>8301905519</t>
  </si>
  <si>
    <t>Ambuja Cement Ltd.</t>
  </si>
  <si>
    <t>NE2527211108639</t>
  </si>
  <si>
    <t>NE25272111018636</t>
  </si>
  <si>
    <t>NE25272111019598</t>
  </si>
  <si>
    <t>NE25272111019599</t>
  </si>
  <si>
    <t>200</t>
  </si>
  <si>
    <t>199</t>
  </si>
  <si>
    <t>00016/05</t>
  </si>
  <si>
    <t>029</t>
  </si>
  <si>
    <t>005/21-22</t>
  </si>
  <si>
    <t>004/21-22</t>
  </si>
  <si>
    <t>103/21.22</t>
  </si>
  <si>
    <t>102/21-22</t>
  </si>
  <si>
    <t>Indu Corporation Pvt.Ltd.</t>
  </si>
  <si>
    <t>IC/T/21-22/0905</t>
  </si>
  <si>
    <t>NE25272111025654</t>
  </si>
  <si>
    <t>NE25272111025693</t>
  </si>
  <si>
    <t>116/21-22</t>
  </si>
  <si>
    <t>NE25272111030483</t>
  </si>
  <si>
    <t>290</t>
  </si>
  <si>
    <t>243</t>
  </si>
  <si>
    <t>8301917318</t>
  </si>
  <si>
    <t>8301917725</t>
  </si>
  <si>
    <t>8301917989</t>
  </si>
  <si>
    <t>1600745/21-22</t>
  </si>
  <si>
    <t>8301918442</t>
  </si>
  <si>
    <t>8301918443</t>
  </si>
  <si>
    <t>8301918459</t>
  </si>
  <si>
    <t>8301918781</t>
  </si>
  <si>
    <t>GTL-B-STA396</t>
  </si>
  <si>
    <t>8301918939</t>
  </si>
  <si>
    <t>48</t>
  </si>
  <si>
    <t>16942/21-22</t>
  </si>
  <si>
    <t>50</t>
  </si>
  <si>
    <t>8301921485</t>
  </si>
  <si>
    <t>8301921491</t>
  </si>
  <si>
    <t>8301921699</t>
  </si>
  <si>
    <t>397</t>
  </si>
  <si>
    <t>398</t>
  </si>
  <si>
    <t>56</t>
  </si>
  <si>
    <t>NE25272111043041</t>
  </si>
  <si>
    <t>8301925911</t>
  </si>
  <si>
    <t>58</t>
  </si>
  <si>
    <t>STM/1270/21-22</t>
  </si>
  <si>
    <t>8301926014</t>
  </si>
  <si>
    <t>26327512836</t>
  </si>
  <si>
    <t>Metal Concept</t>
  </si>
  <si>
    <t>79/2021-22</t>
  </si>
  <si>
    <t>62</t>
  </si>
  <si>
    <t>329</t>
  </si>
  <si>
    <t>IC/21-22/1834</t>
  </si>
  <si>
    <t>SG-129</t>
  </si>
  <si>
    <t>8301926764</t>
  </si>
  <si>
    <t>SG-132</t>
  </si>
  <si>
    <t>BG-143</t>
  </si>
  <si>
    <t>BG-145/21-22</t>
  </si>
  <si>
    <t>SG-138</t>
  </si>
  <si>
    <t>461</t>
  </si>
  <si>
    <t>462</t>
  </si>
  <si>
    <t>147</t>
  </si>
  <si>
    <t>73</t>
  </si>
  <si>
    <t>153</t>
  </si>
  <si>
    <t>NE252722111056075</t>
  </si>
  <si>
    <t>75</t>
  </si>
  <si>
    <t>NE25272111056060</t>
  </si>
  <si>
    <t>0417</t>
  </si>
  <si>
    <t>77</t>
  </si>
  <si>
    <t>NE25272111057502</t>
  </si>
  <si>
    <t>8301931904</t>
  </si>
  <si>
    <t>79</t>
  </si>
  <si>
    <t>8301932039</t>
  </si>
  <si>
    <t>8301932656</t>
  </si>
  <si>
    <t>81</t>
  </si>
  <si>
    <t>8301933099</t>
  </si>
  <si>
    <t>IC/T/21-22/2269</t>
  </si>
  <si>
    <t>83</t>
  </si>
  <si>
    <t>8301933863</t>
  </si>
  <si>
    <t>NE25272111063899</t>
  </si>
  <si>
    <t>561</t>
  </si>
  <si>
    <t>562</t>
  </si>
  <si>
    <t>0513</t>
  </si>
  <si>
    <t>8301936674</t>
  </si>
  <si>
    <t>8301936807</t>
  </si>
  <si>
    <t>90</t>
  </si>
  <si>
    <t>8301936806</t>
  </si>
  <si>
    <t>8301936673</t>
  </si>
  <si>
    <t>8301937489</t>
  </si>
  <si>
    <t>541</t>
  </si>
  <si>
    <t>94</t>
  </si>
  <si>
    <t>192</t>
  </si>
  <si>
    <t>1601609/21-22</t>
  </si>
  <si>
    <t>96</t>
  </si>
  <si>
    <t>1601608/21-22</t>
  </si>
  <si>
    <t>8301939658</t>
  </si>
  <si>
    <t>8301939878</t>
  </si>
  <si>
    <t>99</t>
  </si>
  <si>
    <t>8301939875</t>
  </si>
  <si>
    <t>BG-245/21-22</t>
  </si>
  <si>
    <t>101</t>
  </si>
  <si>
    <t>BG-249/21-22</t>
  </si>
  <si>
    <t>8301941883</t>
  </si>
  <si>
    <t>103</t>
  </si>
  <si>
    <t>8301941882</t>
  </si>
  <si>
    <t>GST/2122-667</t>
  </si>
  <si>
    <t>105</t>
  </si>
  <si>
    <t>GST-21/22-674</t>
  </si>
  <si>
    <t>8301942809</t>
  </si>
  <si>
    <t>107</t>
  </si>
  <si>
    <t>8301942787</t>
  </si>
  <si>
    <t>8301944028</t>
  </si>
  <si>
    <t>109</t>
  </si>
  <si>
    <t>8301944052</t>
  </si>
  <si>
    <t>IC/T/21-22/2908</t>
  </si>
  <si>
    <t>111</t>
  </si>
  <si>
    <t>8301944236</t>
  </si>
  <si>
    <t>8301944254</t>
  </si>
  <si>
    <t>113</t>
  </si>
  <si>
    <t>8301944237</t>
  </si>
  <si>
    <t>665</t>
  </si>
  <si>
    <t>115</t>
  </si>
  <si>
    <t>515/21-22</t>
  </si>
  <si>
    <t>21-22/0785</t>
  </si>
  <si>
    <t>117</t>
  </si>
  <si>
    <t>0643</t>
  </si>
  <si>
    <t>1234/21-22</t>
  </si>
  <si>
    <t>119</t>
  </si>
  <si>
    <t>1601868/21-22</t>
  </si>
  <si>
    <t>Shreeji Wood Craft Pvt.Ltd.</t>
  </si>
  <si>
    <t>001576</t>
  </si>
  <si>
    <t>121</t>
  </si>
  <si>
    <t>001575</t>
  </si>
  <si>
    <t>BG-290/21-22</t>
  </si>
  <si>
    <t>123</t>
  </si>
  <si>
    <t>LE/21-22/0709</t>
  </si>
  <si>
    <t>8301950716</t>
  </si>
  <si>
    <t>125</t>
  </si>
  <si>
    <t>8301950720</t>
  </si>
  <si>
    <t>1823</t>
  </si>
  <si>
    <t>127</t>
  </si>
  <si>
    <t>261</t>
  </si>
  <si>
    <t>8301952062</t>
  </si>
  <si>
    <t>129</t>
  </si>
  <si>
    <t>8301952110</t>
  </si>
  <si>
    <t>130</t>
  </si>
  <si>
    <t>NE252721110+2613</t>
  </si>
  <si>
    <t>131</t>
  </si>
  <si>
    <t>NE25272111092614</t>
  </si>
  <si>
    <t>132</t>
  </si>
  <si>
    <t>1602083/21-22</t>
  </si>
  <si>
    <t>133</t>
  </si>
  <si>
    <t>1602082/21-202</t>
  </si>
  <si>
    <t>134</t>
  </si>
  <si>
    <t>3282/21-22</t>
  </si>
  <si>
    <t>135</t>
  </si>
  <si>
    <t>2003</t>
  </si>
  <si>
    <t>136</t>
  </si>
  <si>
    <t>8301957149</t>
  </si>
  <si>
    <t>137</t>
  </si>
  <si>
    <t>8301957176</t>
  </si>
  <si>
    <t>138</t>
  </si>
  <si>
    <t>8301957148</t>
  </si>
  <si>
    <t>139</t>
  </si>
  <si>
    <t>8301957150</t>
  </si>
  <si>
    <t>140</t>
  </si>
  <si>
    <t>8301957345</t>
  </si>
  <si>
    <t>141</t>
  </si>
  <si>
    <t>8301957359</t>
  </si>
  <si>
    <t>MITC Rolling Steel Pvt.Ltd.</t>
  </si>
  <si>
    <t>2021-22/4240</t>
  </si>
  <si>
    <t>1602300/21-22</t>
  </si>
  <si>
    <t>144</t>
  </si>
  <si>
    <t>1602299/21-22</t>
  </si>
  <si>
    <t>145</t>
  </si>
  <si>
    <t>8301959647</t>
  </si>
  <si>
    <t>146</t>
  </si>
  <si>
    <t>8301959716</t>
  </si>
  <si>
    <t>8301961196</t>
  </si>
  <si>
    <t>148</t>
  </si>
  <si>
    <t>8301960976</t>
  </si>
  <si>
    <t>149</t>
  </si>
  <si>
    <t>8301960959</t>
  </si>
  <si>
    <t>Hella Infra Market Pvt.Ltd.</t>
  </si>
  <si>
    <t>150</t>
  </si>
  <si>
    <t>IMVAS/0122/0139</t>
  </si>
  <si>
    <t>151</t>
  </si>
  <si>
    <t>IMVAS/0122/0198</t>
  </si>
  <si>
    <t>152</t>
  </si>
  <si>
    <t>8301963246</t>
  </si>
  <si>
    <t>8301963363</t>
  </si>
  <si>
    <t>154</t>
  </si>
  <si>
    <t>319</t>
  </si>
  <si>
    <t>155</t>
  </si>
  <si>
    <t>1602494/21-22</t>
  </si>
  <si>
    <t>156</t>
  </si>
  <si>
    <t>2301</t>
  </si>
  <si>
    <t>157</t>
  </si>
  <si>
    <t>8301955240</t>
  </si>
  <si>
    <t>158</t>
  </si>
  <si>
    <t>8301965238</t>
  </si>
  <si>
    <t>159</t>
  </si>
  <si>
    <t>8301965511</t>
  </si>
  <si>
    <t>160</t>
  </si>
  <si>
    <t>8301965512</t>
  </si>
  <si>
    <t>161</t>
  </si>
  <si>
    <t>995</t>
  </si>
  <si>
    <t>162</t>
  </si>
  <si>
    <t>994</t>
  </si>
  <si>
    <t>163</t>
  </si>
  <si>
    <t>993</t>
  </si>
  <si>
    <t>NE25272111116201</t>
  </si>
  <si>
    <t>165</t>
  </si>
  <si>
    <t>NE25272111116206</t>
  </si>
  <si>
    <t>NE25272111116733</t>
  </si>
  <si>
    <t>2625</t>
  </si>
  <si>
    <t>168</t>
  </si>
  <si>
    <t>497/2021-22</t>
  </si>
  <si>
    <t>169</t>
  </si>
  <si>
    <t>814/21-22</t>
  </si>
  <si>
    <t>170</t>
  </si>
  <si>
    <t>1602591/21-22</t>
  </si>
  <si>
    <t>171</t>
  </si>
  <si>
    <t>002472</t>
  </si>
  <si>
    <t>172</t>
  </si>
  <si>
    <t>8301970990</t>
  </si>
  <si>
    <t>173</t>
  </si>
  <si>
    <t>8301970992</t>
  </si>
  <si>
    <t>8301970925</t>
  </si>
  <si>
    <t>175</t>
  </si>
  <si>
    <t>00139</t>
  </si>
  <si>
    <t>176</t>
  </si>
  <si>
    <t>002629</t>
  </si>
  <si>
    <t>364</t>
  </si>
  <si>
    <t>178</t>
  </si>
  <si>
    <t>S5421A000695485</t>
  </si>
  <si>
    <t>179</t>
  </si>
  <si>
    <t>S54521A000695486</t>
  </si>
  <si>
    <t>RR22-IUP-0006167</t>
  </si>
  <si>
    <t>181</t>
  </si>
  <si>
    <t>8301975188</t>
  </si>
  <si>
    <t>182</t>
  </si>
  <si>
    <t>8301975359</t>
  </si>
  <si>
    <t>183</t>
  </si>
  <si>
    <t>8301975361</t>
  </si>
  <si>
    <t>184</t>
  </si>
  <si>
    <t>1602719/21-22</t>
  </si>
  <si>
    <t>185</t>
  </si>
  <si>
    <t>186</t>
  </si>
  <si>
    <t>1059</t>
  </si>
  <si>
    <t>187</t>
  </si>
  <si>
    <t>1061</t>
  </si>
  <si>
    <t>188</t>
  </si>
  <si>
    <t>1060</t>
  </si>
  <si>
    <t>189</t>
  </si>
  <si>
    <t>370</t>
  </si>
  <si>
    <t>190</t>
  </si>
  <si>
    <t>21-22/3417</t>
  </si>
  <si>
    <t>191</t>
  </si>
  <si>
    <t>21-22/1320</t>
  </si>
  <si>
    <t>3484</t>
  </si>
  <si>
    <t>193</t>
  </si>
  <si>
    <t>372</t>
  </si>
  <si>
    <t>194</t>
  </si>
  <si>
    <t>BG-438/21-22</t>
  </si>
  <si>
    <t>195</t>
  </si>
  <si>
    <t>375</t>
  </si>
  <si>
    <t>196</t>
  </si>
  <si>
    <t>BG-440/21-22</t>
  </si>
  <si>
    <t>197</t>
  </si>
  <si>
    <t>8301978381</t>
  </si>
  <si>
    <t>198</t>
  </si>
  <si>
    <t>8301978383</t>
  </si>
  <si>
    <t>8301978229</t>
  </si>
  <si>
    <t>8301978175</t>
  </si>
  <si>
    <t>Advance Ply Wood</t>
  </si>
  <si>
    <t>201</t>
  </si>
  <si>
    <t>1482</t>
  </si>
  <si>
    <t>202</t>
  </si>
  <si>
    <t>293/2021-22</t>
  </si>
  <si>
    <t>203</t>
  </si>
  <si>
    <t>3472</t>
  </si>
  <si>
    <t>204</t>
  </si>
  <si>
    <t>381</t>
  </si>
  <si>
    <t>205</t>
  </si>
  <si>
    <t>MEP/21-22/TU/229</t>
  </si>
  <si>
    <t>206</t>
  </si>
  <si>
    <t>LE/21-22/1128</t>
  </si>
  <si>
    <t>207</t>
  </si>
  <si>
    <t>385</t>
  </si>
  <si>
    <t>208</t>
  </si>
  <si>
    <t>8301980977</t>
  </si>
  <si>
    <t>209</t>
  </si>
  <si>
    <t>8301980911</t>
  </si>
  <si>
    <t>210</t>
  </si>
  <si>
    <t>391</t>
  </si>
  <si>
    <t>211</t>
  </si>
  <si>
    <t>3491</t>
  </si>
  <si>
    <t>212</t>
  </si>
  <si>
    <t>1602850/21-22</t>
  </si>
  <si>
    <t>213</t>
  </si>
  <si>
    <t>394</t>
  </si>
  <si>
    <t>214</t>
  </si>
  <si>
    <t>393</t>
  </si>
  <si>
    <t>NCK Computer</t>
  </si>
  <si>
    <t>215</t>
  </si>
  <si>
    <t>318</t>
  </si>
  <si>
    <t>8301984213</t>
  </si>
  <si>
    <t>8301984182</t>
  </si>
  <si>
    <t>8301965295</t>
  </si>
  <si>
    <t>NCK/01/22/23</t>
  </si>
  <si>
    <t>A.Bipinchandra &amp; Co.(TMT)</t>
  </si>
  <si>
    <t>ABC/2022-23/00003</t>
  </si>
  <si>
    <t>8301987000</t>
  </si>
  <si>
    <t>8301986810</t>
  </si>
  <si>
    <t>8301987074</t>
  </si>
  <si>
    <t>8301987075</t>
  </si>
  <si>
    <t>8301988762</t>
  </si>
  <si>
    <t>8301988760</t>
  </si>
  <si>
    <t>8301988740</t>
  </si>
  <si>
    <t>8301988739</t>
  </si>
  <si>
    <t>Matwshwari Sanitory and Pipe Centre</t>
  </si>
  <si>
    <t>vl/0342/22-23</t>
  </si>
  <si>
    <t>1600166/22-23</t>
  </si>
  <si>
    <t>115/2022-23</t>
  </si>
  <si>
    <t>8301992280</t>
  </si>
  <si>
    <t>8301994962</t>
  </si>
  <si>
    <t>8301994963</t>
  </si>
  <si>
    <t>450</t>
  </si>
  <si>
    <t>8301995863</t>
  </si>
  <si>
    <t>BG-083/22-23</t>
  </si>
  <si>
    <t>460</t>
  </si>
  <si>
    <t>8310800072</t>
  </si>
  <si>
    <t>8310800092</t>
  </si>
  <si>
    <t>251438694905</t>
  </si>
  <si>
    <t>042</t>
  </si>
  <si>
    <t>043</t>
  </si>
  <si>
    <t>IMS/0622/21929</t>
  </si>
  <si>
    <t>2022-0622-21702</t>
  </si>
  <si>
    <t>493</t>
  </si>
  <si>
    <t>IMS/0622/24202</t>
  </si>
  <si>
    <t>495</t>
  </si>
  <si>
    <t>22-23/943</t>
  </si>
  <si>
    <t>8310806574</t>
  </si>
  <si>
    <t>8310806578</t>
  </si>
  <si>
    <t>8310806581</t>
  </si>
  <si>
    <t>8310806469</t>
  </si>
  <si>
    <t>8310806468</t>
  </si>
  <si>
    <t>501</t>
  </si>
  <si>
    <t>22-23/977</t>
  </si>
  <si>
    <t>LE/22-23/0279</t>
  </si>
  <si>
    <t>8310808390</t>
  </si>
  <si>
    <t>B/05552/22-23</t>
  </si>
  <si>
    <t>523</t>
  </si>
  <si>
    <t>8310810339</t>
  </si>
  <si>
    <t>8310810340</t>
  </si>
  <si>
    <t>830813428</t>
  </si>
  <si>
    <t>8310813461</t>
  </si>
  <si>
    <t>8310813435</t>
  </si>
  <si>
    <t>8310833660</t>
  </si>
  <si>
    <t>1410</t>
  </si>
  <si>
    <t>8310816718</t>
  </si>
  <si>
    <t>271475723507</t>
  </si>
  <si>
    <t>8310816901</t>
  </si>
  <si>
    <t>8310818907</t>
  </si>
  <si>
    <t>1750</t>
  </si>
  <si>
    <t>8310819978</t>
  </si>
  <si>
    <t>8310823073</t>
  </si>
  <si>
    <t>8310823632</t>
  </si>
  <si>
    <t>602</t>
  </si>
  <si>
    <t>8310825656</t>
  </si>
  <si>
    <t>8310825716</t>
  </si>
  <si>
    <t>8310825714</t>
  </si>
  <si>
    <t>615</t>
  </si>
  <si>
    <t>616</t>
  </si>
  <si>
    <t>618</t>
  </si>
  <si>
    <t>1601531/22-23</t>
  </si>
  <si>
    <t>Voucher Ref. No.</t>
  </si>
  <si>
    <t>89/20-21</t>
  </si>
  <si>
    <t>1127</t>
  </si>
  <si>
    <t>Payment</t>
  </si>
  <si>
    <t>1306</t>
  </si>
  <si>
    <t>1004/GJ/2021-22</t>
  </si>
  <si>
    <t>Labour Charges A/c</t>
  </si>
  <si>
    <t>565</t>
  </si>
  <si>
    <t>646</t>
  </si>
  <si>
    <t>650</t>
  </si>
  <si>
    <t>Sachin Yashwant Waghe</t>
  </si>
  <si>
    <t>722</t>
  </si>
  <si>
    <t>Excavation Exp. A/c</t>
  </si>
  <si>
    <t>301</t>
  </si>
  <si>
    <t>427</t>
  </si>
  <si>
    <t>429</t>
  </si>
  <si>
    <t>662</t>
  </si>
  <si>
    <t>MCGM</t>
  </si>
  <si>
    <t>273</t>
  </si>
  <si>
    <t>275</t>
  </si>
  <si>
    <t>Receipt</t>
  </si>
  <si>
    <t>353</t>
  </si>
  <si>
    <t>552</t>
  </si>
  <si>
    <t>682</t>
  </si>
  <si>
    <t>699</t>
  </si>
  <si>
    <t>SRA A/c</t>
  </si>
  <si>
    <t>313</t>
  </si>
  <si>
    <t>334</t>
  </si>
  <si>
    <t>444</t>
  </si>
  <si>
    <t>481</t>
  </si>
  <si>
    <t>482</t>
  </si>
  <si>
    <t>489</t>
  </si>
  <si>
    <t>Professional Fees</t>
  </si>
  <si>
    <t>Ramosa Enterprises (Airport Authority of India)</t>
  </si>
  <si>
    <t>Constructive India</t>
  </si>
  <si>
    <t>Apurva Shah</t>
  </si>
  <si>
    <t>Mahimtura Consultant Pvt Ltd</t>
  </si>
  <si>
    <t>K.Shivaram &amp; Associates</t>
  </si>
  <si>
    <t>KRL/36826/152642</t>
  </si>
  <si>
    <t>YL2021/22-108</t>
  </si>
  <si>
    <t>San Graphics</t>
  </si>
  <si>
    <t>KRL-38178-159311</t>
  </si>
  <si>
    <t>Info Edge(India) Ltd.(99 Acres)</t>
  </si>
  <si>
    <t>Optimus3D</t>
  </si>
  <si>
    <t>Kalpak Bhave</t>
  </si>
  <si>
    <t>Morya Creation</t>
  </si>
  <si>
    <t>007</t>
  </si>
  <si>
    <t>Polycrayons Media Solution LLP</t>
  </si>
  <si>
    <t>Urja Building Service Consultants Pvt Ltd</t>
  </si>
  <si>
    <t>Shailendra Udaysingh Rathore ( Engineer)</t>
  </si>
  <si>
    <t>492</t>
  </si>
  <si>
    <t>SSP Legal (SBI-Advocate)</t>
  </si>
  <si>
    <t>Rekha Nair (SBI Advocate)</t>
  </si>
  <si>
    <t>Gyan Prakash &amp; Co.(SBI-Advocate)</t>
  </si>
  <si>
    <t>4B Networs Pvt.Ltd.</t>
  </si>
  <si>
    <t>Vastukala Consultants Pvt.Ltd.</t>
  </si>
  <si>
    <t>Deepak Agarwal</t>
  </si>
  <si>
    <t>Mad Result Venture</t>
  </si>
  <si>
    <t>Optima Engineers &amp; Developers</t>
  </si>
  <si>
    <t>Legal and Professional Fees</t>
  </si>
  <si>
    <t>531</t>
  </si>
  <si>
    <t>Babaji Sawant</t>
  </si>
  <si>
    <t>687</t>
  </si>
  <si>
    <t>PG-1757/22-23</t>
  </si>
  <si>
    <t>1-Apr-2015 to 31-Mar-2023</t>
  </si>
  <si>
    <t>Nilesh Dedhiya</t>
  </si>
  <si>
    <t>257</t>
  </si>
  <si>
    <t>SRA CC Undertaking</t>
  </si>
  <si>
    <t>288</t>
  </si>
  <si>
    <t>GRASS</t>
  </si>
  <si>
    <t>371</t>
  </si>
  <si>
    <t>Online Property Card</t>
  </si>
  <si>
    <t>430</t>
  </si>
  <si>
    <t>433</t>
  </si>
  <si>
    <t>458</t>
  </si>
  <si>
    <t>459</t>
  </si>
  <si>
    <t>Billdesk</t>
  </si>
  <si>
    <t>476</t>
  </si>
  <si>
    <t>CC Avenue</t>
  </si>
  <si>
    <t>526</t>
  </si>
  <si>
    <t>537</t>
  </si>
  <si>
    <t>540</t>
  </si>
  <si>
    <t>Mannibai Online Property Card</t>
  </si>
  <si>
    <t>553</t>
  </si>
  <si>
    <t>DP Remark</t>
  </si>
  <si>
    <t>567</t>
  </si>
  <si>
    <t>639</t>
  </si>
  <si>
    <t>751</t>
  </si>
  <si>
    <t>Ramchandra Vaore</t>
  </si>
  <si>
    <t>776</t>
  </si>
  <si>
    <t>Potima Engineers</t>
  </si>
  <si>
    <t>Gaurav Jagtap</t>
  </si>
  <si>
    <t>Consultant Fee</t>
  </si>
  <si>
    <t>Global Geotechnics</t>
  </si>
  <si>
    <t>657</t>
  </si>
  <si>
    <t>Architect Fees</t>
  </si>
  <si>
    <t>Stampduty (Flats)</t>
  </si>
  <si>
    <t>435</t>
  </si>
  <si>
    <t>392</t>
  </si>
  <si>
    <t>734</t>
  </si>
  <si>
    <t>735</t>
  </si>
  <si>
    <t>770</t>
  </si>
  <si>
    <t>775</t>
  </si>
  <si>
    <t>777</t>
  </si>
  <si>
    <t>Advertising A/c</t>
  </si>
  <si>
    <t>366</t>
  </si>
  <si>
    <t>212200999</t>
  </si>
  <si>
    <t>581</t>
  </si>
  <si>
    <t>619</t>
  </si>
  <si>
    <t>725</t>
  </si>
  <si>
    <t>762</t>
  </si>
  <si>
    <t>Marketing Fees</t>
  </si>
  <si>
    <t>Nilesh Naphade</t>
  </si>
  <si>
    <t>Nilesh Naphade/jaydeep Vora</t>
  </si>
  <si>
    <t>MARKETING TEAM EXPS</t>
  </si>
  <si>
    <t>AMT</t>
  </si>
  <si>
    <t>Manishkumar Purohit</t>
  </si>
  <si>
    <t>Admin Exps Heads</t>
  </si>
  <si>
    <t>Amt</t>
  </si>
  <si>
    <t>Salary Expense</t>
  </si>
  <si>
    <t>Office Rent (Zillion)</t>
  </si>
  <si>
    <t>Brocher Exps</t>
  </si>
  <si>
    <t>No link</t>
  </si>
  <si>
    <t>Collectar &amp; President Ziua</t>
  </si>
  <si>
    <t>Electricity Exps</t>
  </si>
  <si>
    <t>Interest on Late Payment/Filing of TDS</t>
  </si>
  <si>
    <t>Miscellanous Exps</t>
  </si>
  <si>
    <t>Mumbai Sub Zilla Saink W</t>
  </si>
  <si>
    <t>Printing &amp; Stationery A/c</t>
  </si>
  <si>
    <t>Rent site off</t>
  </si>
  <si>
    <t>Rent WIP</t>
  </si>
  <si>
    <t>Service Charge</t>
  </si>
  <si>
    <t>Site Exps</t>
  </si>
  <si>
    <t>Telephone Exps</t>
  </si>
  <si>
    <t>Rs in crore</t>
  </si>
  <si>
    <t>Makbul Hussain Abdul Gani Sayyad-137</t>
  </si>
  <si>
    <t>Suhasini Kashinath Bhagat-81</t>
  </si>
  <si>
    <t>Addl. Cost</t>
  </si>
  <si>
    <t>Binding Wire</t>
  </si>
  <si>
    <t>8mmTMT</t>
  </si>
  <si>
    <t>10mm TMT</t>
  </si>
  <si>
    <t>12mm TMT</t>
  </si>
  <si>
    <t>16mm TMT</t>
  </si>
  <si>
    <t>TCS</t>
  </si>
  <si>
    <t>20mm TMT</t>
  </si>
  <si>
    <t>25mm TMT</t>
  </si>
  <si>
    <t>32mm TMT</t>
  </si>
  <si>
    <t>Cement</t>
  </si>
  <si>
    <t>Input-CGST 14%</t>
  </si>
  <si>
    <t>Input SGST-14%</t>
  </si>
  <si>
    <t>TMT Bar</t>
  </si>
  <si>
    <t>Water</t>
  </si>
  <si>
    <t>Rounding Off</t>
  </si>
  <si>
    <t>Site Camera</t>
  </si>
  <si>
    <t>IOT Motion Sensor</t>
  </si>
  <si>
    <t>Input-CGST 6%</t>
  </si>
  <si>
    <t>Plumbing Material</t>
  </si>
  <si>
    <t>M.S.Beam &amp; Angal</t>
  </si>
  <si>
    <t>Installation Charges</t>
  </si>
  <si>
    <t>Marbles &amp; Tiles</t>
  </si>
  <si>
    <t>Metal Acrylic Name</t>
  </si>
  <si>
    <t>Electrical Material</t>
  </si>
  <si>
    <t>Input SGST-6%</t>
  </si>
  <si>
    <t>Hardware Material</t>
  </si>
  <si>
    <t>Door</t>
  </si>
  <si>
    <t>RMC</t>
  </si>
  <si>
    <t>Sample Flat Material</t>
  </si>
  <si>
    <t>Holder</t>
  </si>
  <si>
    <t>Glass</t>
  </si>
  <si>
    <t>Wood</t>
  </si>
  <si>
    <t>Sample Flat AC</t>
  </si>
  <si>
    <t>Computer Accessories</t>
  </si>
  <si>
    <t>Pump</t>
  </si>
  <si>
    <t>Nails</t>
  </si>
  <si>
    <t>Akshay Hardware Store</t>
  </si>
  <si>
    <t>8301899462</t>
  </si>
  <si>
    <t>0</t>
  </si>
  <si>
    <t>Nakoda Metal</t>
  </si>
  <si>
    <t>337</t>
  </si>
  <si>
    <t>338</t>
  </si>
  <si>
    <t>Lokmanya Electricals</t>
  </si>
  <si>
    <t>071</t>
  </si>
  <si>
    <t>1600858/22-23</t>
  </si>
  <si>
    <t>419</t>
  </si>
  <si>
    <t>420</t>
  </si>
  <si>
    <t>081</t>
  </si>
  <si>
    <t>566</t>
  </si>
  <si>
    <t>8310821078</t>
  </si>
  <si>
    <t>8310821076</t>
  </si>
  <si>
    <t>694</t>
  </si>
  <si>
    <t>693</t>
  </si>
  <si>
    <t>Jyoti India</t>
  </si>
  <si>
    <t>7790</t>
  </si>
  <si>
    <t>832</t>
  </si>
  <si>
    <t>8310829822</t>
  </si>
  <si>
    <t>2522</t>
  </si>
  <si>
    <t>8310831143</t>
  </si>
  <si>
    <t>8310831142</t>
  </si>
  <si>
    <t>8310831114</t>
  </si>
  <si>
    <t>8310831117</t>
  </si>
  <si>
    <t>BG-368/22-23</t>
  </si>
  <si>
    <t>BG-371/22-23</t>
  </si>
  <si>
    <t>8310833548</t>
  </si>
  <si>
    <t>938</t>
  </si>
  <si>
    <t>937</t>
  </si>
  <si>
    <t>1601769/22-23</t>
  </si>
  <si>
    <t>8310835919</t>
  </si>
  <si>
    <t>LE/22-23/0794</t>
  </si>
  <si>
    <t>3019</t>
  </si>
  <si>
    <t>8310838496</t>
  </si>
  <si>
    <t>8310838454</t>
  </si>
  <si>
    <t>8310838494</t>
  </si>
  <si>
    <t>8310838527</t>
  </si>
  <si>
    <t>1153</t>
  </si>
  <si>
    <t>1152</t>
  </si>
  <si>
    <t>1151</t>
  </si>
  <si>
    <t>528</t>
  </si>
  <si>
    <t>554</t>
  </si>
  <si>
    <t>8310840772</t>
  </si>
  <si>
    <t>Manmohan Aluminium</t>
  </si>
  <si>
    <t>BD/17</t>
  </si>
  <si>
    <t>SG-4</t>
  </si>
  <si>
    <t>1602132/22-23</t>
  </si>
  <si>
    <t>021</t>
  </si>
  <si>
    <t>8310844740</t>
  </si>
  <si>
    <t>8310844954</t>
  </si>
  <si>
    <t>3474</t>
  </si>
  <si>
    <t>8310846698</t>
  </si>
  <si>
    <t>8310846700</t>
  </si>
  <si>
    <t>8310846702</t>
  </si>
  <si>
    <t>Shiv Marbles &amp; Granites</t>
  </si>
  <si>
    <t>1309</t>
  </si>
  <si>
    <t>040</t>
  </si>
  <si>
    <t>041</t>
  </si>
  <si>
    <t>001</t>
  </si>
  <si>
    <t>Shri Padmavati Enterprises</t>
  </si>
  <si>
    <t>SPE/22-23/450</t>
  </si>
  <si>
    <t>1602369/22-23</t>
  </si>
  <si>
    <t>046</t>
  </si>
  <si>
    <t>8310850885</t>
  </si>
  <si>
    <t>8310851118</t>
  </si>
  <si>
    <t>8310851114</t>
  </si>
  <si>
    <t>3846</t>
  </si>
  <si>
    <t>8310853488</t>
  </si>
  <si>
    <t>8310853490</t>
  </si>
  <si>
    <t>8310853495</t>
  </si>
  <si>
    <t>8310853602</t>
  </si>
  <si>
    <t>8310853607</t>
  </si>
  <si>
    <t>1476</t>
  </si>
  <si>
    <t>1602604/22-23</t>
  </si>
  <si>
    <t>073</t>
  </si>
  <si>
    <t>3996</t>
  </si>
  <si>
    <t>8310857687</t>
  </si>
  <si>
    <t>8310857788</t>
  </si>
  <si>
    <t>8310857789</t>
  </si>
  <si>
    <t>8310857790</t>
  </si>
  <si>
    <t>8310857791</t>
  </si>
  <si>
    <t>SG-87</t>
  </si>
  <si>
    <t>8310860365</t>
  </si>
  <si>
    <t>8310861169</t>
  </si>
  <si>
    <t>8310861189</t>
  </si>
  <si>
    <t>LE/22-23/1178</t>
  </si>
  <si>
    <t>SG-102</t>
  </si>
  <si>
    <t>1602840/22-23</t>
  </si>
  <si>
    <t>8310862619</t>
  </si>
  <si>
    <t>Pankaj Interior</t>
  </si>
  <si>
    <t>Cash</t>
  </si>
  <si>
    <t>MOON ELECTRICAL  (KAJAL PATEL)</t>
  </si>
  <si>
    <t>Virendra Pratap Yadav</t>
  </si>
  <si>
    <t>Borewell Expenses</t>
  </si>
  <si>
    <t>Repairing and Maintenance Expenses</t>
  </si>
  <si>
    <t>Kausar Ali</t>
  </si>
  <si>
    <t>1-Apr-2016 to 28-Feb-2023</t>
  </si>
  <si>
    <t>Conveyance Exp.</t>
  </si>
  <si>
    <t>Diesel and Petrol Exp.</t>
  </si>
  <si>
    <t>Staff Welfare Exp.</t>
  </si>
  <si>
    <t>Conveyance Expenses</t>
  </si>
  <si>
    <t>240</t>
  </si>
  <si>
    <t>245</t>
  </si>
  <si>
    <t>306</t>
  </si>
  <si>
    <t>359</t>
  </si>
  <si>
    <t>360</t>
  </si>
  <si>
    <t>422</t>
  </si>
  <si>
    <t>423</t>
  </si>
  <si>
    <t>579</t>
  </si>
  <si>
    <t>653</t>
  </si>
  <si>
    <t>654</t>
  </si>
  <si>
    <t>655</t>
  </si>
  <si>
    <t>Diesel and Petrol Expenses</t>
  </si>
  <si>
    <t>515</t>
  </si>
  <si>
    <t>Staff Welfare</t>
  </si>
  <si>
    <t>250</t>
  </si>
  <si>
    <t>312</t>
  </si>
  <si>
    <t>325</t>
  </si>
  <si>
    <t>330</t>
  </si>
  <si>
    <t>379</t>
  </si>
  <si>
    <t>496</t>
  </si>
  <si>
    <t>518</t>
  </si>
  <si>
    <t>860</t>
  </si>
  <si>
    <t>Site Expenses</t>
  </si>
  <si>
    <t>Vijay Sales</t>
  </si>
  <si>
    <t>Light Live</t>
  </si>
  <si>
    <t>Rent Site Off</t>
  </si>
  <si>
    <t>TDS on Rent</t>
  </si>
  <si>
    <t>Kanjideo Chauhan (G Prints)</t>
  </si>
  <si>
    <t>Vinita Graphics</t>
  </si>
  <si>
    <t>291/21-22</t>
  </si>
  <si>
    <t>Avatara Groups</t>
  </si>
  <si>
    <t>2021-22/AG0215</t>
  </si>
  <si>
    <t>548</t>
  </si>
  <si>
    <t>401</t>
  </si>
  <si>
    <t>Dhruvraj Prints</t>
  </si>
  <si>
    <t>Electricity Expenses</t>
  </si>
  <si>
    <t>Deposite with Adni Electricity (Mangalmurti)</t>
  </si>
  <si>
    <t>TDS Receivable</t>
  </si>
  <si>
    <t>Interest on Fixed Deposit</t>
  </si>
  <si>
    <t>339</t>
  </si>
  <si>
    <t>321</t>
  </si>
  <si>
    <t>354</t>
  </si>
  <si>
    <t>389</t>
  </si>
  <si>
    <t>396</t>
  </si>
  <si>
    <t>469</t>
  </si>
  <si>
    <t>702</t>
  </si>
  <si>
    <t>778</t>
  </si>
  <si>
    <t>254</t>
  </si>
  <si>
    <t>333</t>
  </si>
  <si>
    <t>Brokerage A/c</t>
  </si>
  <si>
    <t>TDS on Brokerage</t>
  </si>
  <si>
    <t>Kishore Hiralal Joshi</t>
  </si>
  <si>
    <t>Uttamkumar Jain</t>
  </si>
  <si>
    <t>Shaikh Siraj Usman Gani</t>
  </si>
  <si>
    <t>Mona Hashim Mohimtullay (25%)</t>
  </si>
  <si>
    <t>Hashim Abdul Wahab Mohimtula (20%)</t>
  </si>
  <si>
    <t>Mustafa Hashim Mohmhillay (30%)</t>
  </si>
  <si>
    <t>Fatima Hashim Mohimtullay (25%)</t>
  </si>
  <si>
    <t>Salary A/c</t>
  </si>
  <si>
    <t>Transactions</t>
  </si>
  <si>
    <t>Atul Naik (Site Engineer)</t>
  </si>
  <si>
    <t>Bimla Madan Fulwarya</t>
  </si>
  <si>
    <t>Dilip Pendharkar</t>
  </si>
  <si>
    <t>Divya Sorte</t>
  </si>
  <si>
    <t>Kalpesh Karani</t>
  </si>
  <si>
    <t>Khushboo Bhawarlal Jain</t>
  </si>
  <si>
    <t>Kiran Mankar (Site Watchman)</t>
  </si>
  <si>
    <t>Laheri M.Mange</t>
  </si>
  <si>
    <t>Manohar Shivpur (Pantry)</t>
  </si>
  <si>
    <t>Rakhi Suraj Panday</t>
  </si>
  <si>
    <t>Sachin Shirke(Driver)</t>
  </si>
  <si>
    <t>Samrat Sudam Kavde</t>
  </si>
  <si>
    <t>Sandhya Manchadey</t>
  </si>
  <si>
    <t>Sanket Khappal(Office Boy)</t>
  </si>
  <si>
    <t>Security N</t>
  </si>
  <si>
    <t>Shraddha Ritesh Tawte</t>
  </si>
  <si>
    <t>SUMATI SURYA VISHVAKARMA SALARY</t>
  </si>
  <si>
    <t>Vipul J Kothari</t>
  </si>
  <si>
    <t>Vishwas Kamthe</t>
  </si>
  <si>
    <t>ok</t>
  </si>
  <si>
    <t>436</t>
  </si>
  <si>
    <t>441</t>
  </si>
  <si>
    <t>Global Lab Material Testing Pvt.Ltd.</t>
  </si>
  <si>
    <t>Voucher Ref. Date</t>
  </si>
  <si>
    <t>Roc Expenses</t>
  </si>
  <si>
    <t>Riddhish V.Modi</t>
  </si>
  <si>
    <t>Pooja Sushant</t>
  </si>
  <si>
    <t>Mittal Bhanushali</t>
  </si>
  <si>
    <t>Leela Changdeo Dakhatode (A903)</t>
  </si>
  <si>
    <t>Gurudatt Pawar ( A1404/1405)</t>
  </si>
  <si>
    <t>Rekha Maru (B602)</t>
  </si>
  <si>
    <t>Sangeeta/Nikhil/Sachin Sonawane - A1004</t>
  </si>
  <si>
    <t>Jotiba Pandurang Redekar-A705</t>
  </si>
  <si>
    <t>VISHAL VIJAY PAL (B802)</t>
  </si>
  <si>
    <t>Pradeep Kumar S Chaursiya- A604</t>
  </si>
  <si>
    <t>SWEETY FERNANDES (A808)</t>
  </si>
  <si>
    <t>Vishal Vijay Sawant A-1104</t>
  </si>
  <si>
    <t>Yogesh Bhau Arde - A1102</t>
  </si>
  <si>
    <t>Architect Cost, RCC &amp; other Professional fees</t>
  </si>
  <si>
    <t>Construction Area in Sq. M.</t>
  </si>
  <si>
    <t>Completed Area in Sq. M.</t>
  </si>
  <si>
    <t>% of work completed</t>
  </si>
  <si>
    <t>Work Completion as on 21.03.2023</t>
  </si>
  <si>
    <t>Exacavation &amp; Piling work is completed</t>
  </si>
  <si>
    <t>No. Parking</t>
  </si>
  <si>
    <t>Slab work &amp; Block work are completed</t>
  </si>
  <si>
    <t>Slab work is completed</t>
  </si>
  <si>
    <t>Excavation work &amp; piling Work</t>
  </si>
  <si>
    <t>Exacvation &amp; Piling work is completed</t>
  </si>
  <si>
    <t>Part Slab work is completed</t>
  </si>
  <si>
    <t>8310862816</t>
  </si>
  <si>
    <t>8310863413</t>
  </si>
  <si>
    <t>NCK-09/23-24</t>
  </si>
  <si>
    <t>8310864680</t>
  </si>
  <si>
    <t>8310864681</t>
  </si>
  <si>
    <t>SG-118</t>
  </si>
  <si>
    <t>8310865108</t>
  </si>
  <si>
    <t>1600102/23-24</t>
  </si>
  <si>
    <t>8310865106</t>
  </si>
  <si>
    <t>23-24/149</t>
  </si>
  <si>
    <t>LE/23-24/0045</t>
  </si>
  <si>
    <t>LE/23-24/0067</t>
  </si>
  <si>
    <t>8310868461</t>
  </si>
  <si>
    <t>8310868468</t>
  </si>
  <si>
    <t>8310868571</t>
  </si>
  <si>
    <t>8310868614</t>
  </si>
  <si>
    <t>8310868647</t>
  </si>
  <si>
    <t>SG-136</t>
  </si>
  <si>
    <t>8310868750</t>
  </si>
  <si>
    <t>8310870190</t>
  </si>
  <si>
    <t>8310870321</t>
  </si>
  <si>
    <t>8310870322</t>
  </si>
  <si>
    <t>8310870324</t>
  </si>
  <si>
    <t>8310870326</t>
  </si>
  <si>
    <t>SG-152</t>
  </si>
  <si>
    <t>1600272/23-24</t>
  </si>
  <si>
    <t>8310871773</t>
  </si>
  <si>
    <t>8310871774</t>
  </si>
  <si>
    <t>8310871798</t>
  </si>
  <si>
    <t>8310871801</t>
  </si>
  <si>
    <t>SG-156</t>
  </si>
  <si>
    <t>23-24/494</t>
  </si>
  <si>
    <t>8310875045</t>
  </si>
  <si>
    <t>8310875050</t>
  </si>
  <si>
    <t>8310875070</t>
  </si>
  <si>
    <t>1600500/23-24</t>
  </si>
  <si>
    <t>8310877019</t>
  </si>
  <si>
    <t>8310877196</t>
  </si>
  <si>
    <t>8310878881</t>
  </si>
  <si>
    <t>8310878918</t>
  </si>
  <si>
    <t>8310879483</t>
  </si>
  <si>
    <t>SG-198</t>
  </si>
  <si>
    <t>SG-202</t>
  </si>
  <si>
    <t>8310881257</t>
  </si>
  <si>
    <t>8310881362</t>
  </si>
  <si>
    <t>8310881373</t>
  </si>
  <si>
    <t>8310881533</t>
  </si>
  <si>
    <t>1600774/23-24</t>
  </si>
  <si>
    <t>NE25272311030286</t>
  </si>
  <si>
    <t>NE25272311030283</t>
  </si>
  <si>
    <t>H.L.Jain &amp; Associates (C.A.)</t>
  </si>
  <si>
    <t>220</t>
  </si>
  <si>
    <t>Ayush Technovation Pvt.Ltd.</t>
  </si>
  <si>
    <t>SKY PUBLICITY</t>
  </si>
  <si>
    <t>343</t>
  </si>
  <si>
    <t>219</t>
  </si>
  <si>
    <t>468</t>
  </si>
  <si>
    <t>674</t>
  </si>
  <si>
    <t>869</t>
  </si>
  <si>
    <t>870</t>
  </si>
  <si>
    <t>882</t>
  </si>
  <si>
    <t>883</t>
  </si>
  <si>
    <t>884</t>
  </si>
  <si>
    <t>885</t>
  </si>
  <si>
    <t>887</t>
  </si>
  <si>
    <t>889</t>
  </si>
  <si>
    <t>890</t>
  </si>
  <si>
    <t>225</t>
  </si>
  <si>
    <t>291</t>
  </si>
  <si>
    <t>Kumar Haresh Rupela</t>
  </si>
  <si>
    <t>224</t>
  </si>
  <si>
    <t>281</t>
  </si>
  <si>
    <t>342</t>
  </si>
  <si>
    <t>409</t>
  </si>
  <si>
    <t>412</t>
  </si>
  <si>
    <t>465</t>
  </si>
  <si>
    <t>466</t>
  </si>
  <si>
    <t>631</t>
  </si>
  <si>
    <t>712</t>
  </si>
  <si>
    <t>787</t>
  </si>
  <si>
    <t>830</t>
  </si>
  <si>
    <t>280</t>
  </si>
  <si>
    <t>286</t>
  </si>
  <si>
    <t>656</t>
  </si>
  <si>
    <t>669</t>
  </si>
  <si>
    <t>688</t>
  </si>
  <si>
    <t>262</t>
  </si>
  <si>
    <t>328</t>
  </si>
  <si>
    <t>341</t>
  </si>
  <si>
    <t>346</t>
  </si>
  <si>
    <t>382</t>
  </si>
  <si>
    <t>383</t>
  </si>
  <si>
    <t>399</t>
  </si>
  <si>
    <t>451</t>
  </si>
  <si>
    <t>505</t>
  </si>
  <si>
    <t>506</t>
  </si>
  <si>
    <t>522</t>
  </si>
  <si>
    <t>549</t>
  </si>
  <si>
    <t>555</t>
  </si>
  <si>
    <t>606</t>
  </si>
  <si>
    <t>626</t>
  </si>
  <si>
    <t>698</t>
  </si>
  <si>
    <t>790</t>
  </si>
  <si>
    <t>809</t>
  </si>
  <si>
    <t>810</t>
  </si>
  <si>
    <t>812</t>
  </si>
  <si>
    <t>905</t>
  </si>
  <si>
    <t>906</t>
  </si>
  <si>
    <t>235</t>
  </si>
  <si>
    <t>292</t>
  </si>
  <si>
    <t>293</t>
  </si>
  <si>
    <t>323</t>
  </si>
  <si>
    <t>258</t>
  </si>
  <si>
    <t>259</t>
  </si>
  <si>
    <t>326</t>
  </si>
  <si>
    <t>380</t>
  </si>
  <si>
    <t>447</t>
  </si>
  <si>
    <t>448</t>
  </si>
  <si>
    <t>502</t>
  </si>
  <si>
    <t>503</t>
  </si>
  <si>
    <t>545</t>
  </si>
  <si>
    <t>546</t>
  </si>
  <si>
    <t>614</t>
  </si>
  <si>
    <t>696</t>
  </si>
  <si>
    <t>811</t>
  </si>
  <si>
    <t>907</t>
  </si>
  <si>
    <t>908</t>
  </si>
  <si>
    <t>351</t>
  </si>
  <si>
    <t>252</t>
  </si>
  <si>
    <t>253</t>
  </si>
  <si>
    <t>255</t>
  </si>
  <si>
    <t>256</t>
  </si>
  <si>
    <t>322</t>
  </si>
  <si>
    <t>324</t>
  </si>
  <si>
    <t>378</t>
  </si>
  <si>
    <t>440</t>
  </si>
  <si>
    <t>442</t>
  </si>
  <si>
    <t>443</t>
  </si>
  <si>
    <t>445</t>
  </si>
  <si>
    <t>446</t>
  </si>
  <si>
    <t>499</t>
  </si>
  <si>
    <t>500</t>
  </si>
  <si>
    <t>542</t>
  </si>
  <si>
    <t>543</t>
  </si>
  <si>
    <t>544</t>
  </si>
  <si>
    <t>607</t>
  </si>
  <si>
    <t>608</t>
  </si>
  <si>
    <t>609</t>
  </si>
  <si>
    <t>610</t>
  </si>
  <si>
    <t>611</t>
  </si>
  <si>
    <t>612</t>
  </si>
  <si>
    <t>613</t>
  </si>
  <si>
    <t>690</t>
  </si>
  <si>
    <t>691</t>
  </si>
  <si>
    <t>692</t>
  </si>
  <si>
    <t>773</t>
  </si>
  <si>
    <t>794</t>
  </si>
  <si>
    <t>802</t>
  </si>
  <si>
    <t>803</t>
  </si>
  <si>
    <t>804</t>
  </si>
  <si>
    <t>805</t>
  </si>
  <si>
    <t>865</t>
  </si>
  <si>
    <t>866</t>
  </si>
  <si>
    <t>888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</si>
  <si>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</si>
  <si>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</si>
  <si>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</si>
  <si>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</si>
  <si>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</si>
  <si>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</si>
  <si>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</si>
  <si>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</si>
  <si>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</si>
  <si>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</si>
  <si>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226</t>
  </si>
  <si>
    <t>227</t>
  </si>
  <si>
    <t>228</t>
  </si>
  <si>
    <t>229</t>
  </si>
  <si>
    <t>230</t>
  </si>
  <si>
    <t>231</t>
  </si>
  <si>
    <t>232</t>
  </si>
  <si>
    <t>234</t>
  </si>
  <si>
    <t>236</t>
  </si>
  <si>
    <t>237</t>
  </si>
  <si>
    <t>327</t>
  </si>
  <si>
    <t>331</t>
  </si>
  <si>
    <t>332</t>
  </si>
  <si>
    <t>335</t>
  </si>
  <si>
    <t>336</t>
  </si>
  <si>
    <t>Tenants Meeting Expenses</t>
  </si>
  <si>
    <t>Tenant Meeting Expenses</t>
  </si>
  <si>
    <t>1-Apr-15 to 30-Jun-23</t>
  </si>
  <si>
    <t>260</t>
  </si>
  <si>
    <t>Subhangi Goraknath Survase</t>
  </si>
  <si>
    <t>Abhay Jethmal Jain</t>
  </si>
  <si>
    <t>1-Apr-15 to 30-Sep-23</t>
  </si>
  <si>
    <t>8310883426</t>
  </si>
  <si>
    <t>8310883423</t>
  </si>
  <si>
    <t>8310883588</t>
  </si>
  <si>
    <t>8310883587</t>
  </si>
  <si>
    <t>23-24/1158</t>
  </si>
  <si>
    <t>SG-227</t>
  </si>
  <si>
    <t>8310884718</t>
  </si>
  <si>
    <t>23-24/1316</t>
  </si>
  <si>
    <t>8310886371</t>
  </si>
  <si>
    <t>8310886318</t>
  </si>
  <si>
    <t>8310886283</t>
  </si>
  <si>
    <t>8310886277</t>
  </si>
  <si>
    <t>1601040/23-24</t>
  </si>
  <si>
    <t>8310887554</t>
  </si>
  <si>
    <t>8310887767</t>
  </si>
  <si>
    <t>8310887770</t>
  </si>
  <si>
    <t>8310887771</t>
  </si>
  <si>
    <t>SG-250</t>
  </si>
  <si>
    <t>8310888901</t>
  </si>
  <si>
    <t>23-24/1585</t>
  </si>
  <si>
    <t>1601132/23-24</t>
  </si>
  <si>
    <t>8310889879</t>
  </si>
  <si>
    <t>8310889887</t>
  </si>
  <si>
    <t>8310890298</t>
  </si>
  <si>
    <t>8310890666</t>
  </si>
  <si>
    <t>8310890737</t>
  </si>
  <si>
    <t>NGN2272311001649</t>
  </si>
  <si>
    <t>NE25272311041684</t>
  </si>
  <si>
    <t>8310892258</t>
  </si>
  <si>
    <t>8310892267</t>
  </si>
  <si>
    <t>8310892454</t>
  </si>
  <si>
    <t>8310892523</t>
  </si>
  <si>
    <t>23-24/1739</t>
  </si>
  <si>
    <t>8310893404</t>
  </si>
  <si>
    <t>8310893405</t>
  </si>
  <si>
    <t>8310893409</t>
  </si>
  <si>
    <t>8310893414</t>
  </si>
  <si>
    <t>23-24/1816</t>
  </si>
  <si>
    <t>Royal Volgo Granite Pvt.Ltd.</t>
  </si>
  <si>
    <t>NGN2272311001984</t>
  </si>
  <si>
    <t>LE/23-24/0506</t>
  </si>
  <si>
    <t>814</t>
  </si>
  <si>
    <t>285</t>
  </si>
  <si>
    <t>1601271/23-24</t>
  </si>
  <si>
    <t>Arham Ceramics &amp; Marble</t>
  </si>
  <si>
    <t>V D CERAMICS</t>
  </si>
  <si>
    <t>VD/693/23-24</t>
  </si>
  <si>
    <t>8310896085</t>
  </si>
  <si>
    <t>8310896080</t>
  </si>
  <si>
    <t>23-24/1967</t>
  </si>
  <si>
    <t>VD/700/23-24</t>
  </si>
  <si>
    <t>VD/701/23-24</t>
  </si>
  <si>
    <t>23-24/1994</t>
  </si>
  <si>
    <t>Maa Stone Traders</t>
  </si>
  <si>
    <t>SG-296</t>
  </si>
  <si>
    <t>8310897531</t>
  </si>
  <si>
    <t>8310897558</t>
  </si>
  <si>
    <t>8310897636</t>
  </si>
  <si>
    <t>8310897639</t>
  </si>
  <si>
    <t>SG-300</t>
  </si>
  <si>
    <t>23-24/2113</t>
  </si>
  <si>
    <t>304</t>
  </si>
  <si>
    <t>8310898610</t>
  </si>
  <si>
    <t>8310898613</t>
  </si>
  <si>
    <t>8310898615</t>
  </si>
  <si>
    <t>8310898617</t>
  </si>
  <si>
    <t>SG-307</t>
  </si>
  <si>
    <t>1601373-24</t>
  </si>
  <si>
    <t>SG-315</t>
  </si>
  <si>
    <t>8310900104</t>
  </si>
  <si>
    <t>8310900189</t>
  </si>
  <si>
    <t>8310900204</t>
  </si>
  <si>
    <t>Parle Plywood</t>
  </si>
  <si>
    <t>8310900555</t>
  </si>
  <si>
    <t>8310900565</t>
  </si>
  <si>
    <t>8310900566</t>
  </si>
  <si>
    <t>8310900619</t>
  </si>
  <si>
    <t>8310900620</t>
  </si>
  <si>
    <t>Sony Mony Electrinics</t>
  </si>
  <si>
    <t>2327029342</t>
  </si>
  <si>
    <t>Deepak Ceramics</t>
  </si>
  <si>
    <t>931</t>
  </si>
  <si>
    <t>2327029845</t>
  </si>
  <si>
    <t>Supplier Invoice Date</t>
  </si>
  <si>
    <t>1154</t>
  </si>
  <si>
    <t>Billmissing</t>
  </si>
  <si>
    <t>bill not rec</t>
  </si>
  <si>
    <t>BG-393/22-23</t>
  </si>
  <si>
    <t>4214</t>
  </si>
  <si>
    <t>Fortune Enterprises</t>
  </si>
  <si>
    <t>011022</t>
  </si>
  <si>
    <t>1696</t>
  </si>
  <si>
    <t>23-24/593</t>
  </si>
  <si>
    <t>23-24/594</t>
  </si>
  <si>
    <t>297</t>
  </si>
  <si>
    <t>Amber Electricals</t>
  </si>
  <si>
    <t>M.N.Construction</t>
  </si>
  <si>
    <t>1-Nov-22 to 30-Sep-23</t>
  </si>
  <si>
    <t>Diamond Infra Projects</t>
  </si>
  <si>
    <t>217</t>
  </si>
  <si>
    <t>221</t>
  </si>
  <si>
    <t>289</t>
  </si>
  <si>
    <t>303</t>
  </si>
  <si>
    <t>358</t>
  </si>
  <si>
    <t>368</t>
  </si>
  <si>
    <t>408</t>
  </si>
  <si>
    <t>421</t>
  </si>
  <si>
    <t>428</t>
  </si>
  <si>
    <t>449</t>
  </si>
  <si>
    <t>477</t>
  </si>
  <si>
    <t>491</t>
  </si>
  <si>
    <t>504</t>
  </si>
  <si>
    <t>524</t>
  </si>
  <si>
    <t>535</t>
  </si>
  <si>
    <t>547</t>
  </si>
  <si>
    <t>584</t>
  </si>
  <si>
    <t>598</t>
  </si>
  <si>
    <t>617</t>
  </si>
  <si>
    <t>658</t>
  </si>
  <si>
    <t>676</t>
  </si>
  <si>
    <t>697</t>
  </si>
  <si>
    <t>739</t>
  </si>
  <si>
    <t>780</t>
  </si>
  <si>
    <t>808</t>
  </si>
  <si>
    <t>835</t>
  </si>
  <si>
    <t>859</t>
  </si>
  <si>
    <t>902</t>
  </si>
  <si>
    <t>1-Apr-2016 to 30-June-2023</t>
  </si>
  <si>
    <t>660</t>
  </si>
  <si>
    <t>661</t>
  </si>
  <si>
    <t>667</t>
  </si>
  <si>
    <t>SBI Realtors Current Account Three-41463959805</t>
  </si>
  <si>
    <t>538</t>
  </si>
  <si>
    <t>550</t>
  </si>
  <si>
    <t>551</t>
  </si>
  <si>
    <t>Jayen Rajnikant Trivedi</t>
  </si>
  <si>
    <t>Sheetal Ulhas Malvankar (Advocate)</t>
  </si>
  <si>
    <t>M.S.Surveyar (Sandeep Aware)</t>
  </si>
  <si>
    <t>Liasoning Expense</t>
  </si>
  <si>
    <t>307</t>
  </si>
  <si>
    <t>Bank Loan Processing Charges</t>
  </si>
  <si>
    <t>Aniruddh Trading Company</t>
  </si>
  <si>
    <t>SBI Realtors Current Account Two-41463958915</t>
  </si>
  <si>
    <t>Sandeep Yashwant Patyane</t>
  </si>
  <si>
    <t>Bank Loan Process Charges (SBI)</t>
  </si>
  <si>
    <t>1-Jul-23 to 31-Jul-23</t>
  </si>
  <si>
    <t>State Bank of India- 40904959280</t>
  </si>
  <si>
    <t>410</t>
  </si>
  <si>
    <t>411</t>
  </si>
  <si>
    <t>432</t>
  </si>
  <si>
    <t>434</t>
  </si>
  <si>
    <t>The Blueprint</t>
  </si>
  <si>
    <t>Exclusive Digitech Solution</t>
  </si>
  <si>
    <t>INSOMNIACS DIGITAL PVT.LTD.</t>
  </si>
  <si>
    <t>Diksha Vishwakarma</t>
  </si>
  <si>
    <t>Falak Munnawar</t>
  </si>
  <si>
    <t>Isha Yadav</t>
  </si>
  <si>
    <t>Jairam Surendranath Tiwari</t>
  </si>
  <si>
    <t>Majida Mansoor Khan</t>
  </si>
  <si>
    <t>Mohd.Nafees Mohd.Jan Shaikh</t>
  </si>
  <si>
    <t>Piyushchandra Subhashchandra Singh</t>
  </si>
  <si>
    <t>Pratiksha Ashok Thorat</t>
  </si>
  <si>
    <t>Rohit Omprakash Jaiswal</t>
  </si>
  <si>
    <t>Sanjana Devanand Kharat</t>
  </si>
  <si>
    <t>Sanjay Manubhai Panchal</t>
  </si>
  <si>
    <t>Sheroy Noshir Irani</t>
  </si>
  <si>
    <t>Vinayak Divekar</t>
  </si>
  <si>
    <t>Registration Fees</t>
  </si>
  <si>
    <t>Durgaprasad Laxman Bandgar (A704)</t>
  </si>
  <si>
    <t>536</t>
  </si>
  <si>
    <t>Intrest on Secured Loan (SBI)</t>
  </si>
  <si>
    <t>SBI Project Loan Account No.-42110250056</t>
  </si>
  <si>
    <t>Building</t>
  </si>
  <si>
    <t>Total Construction Area in Sq. M.</t>
  </si>
  <si>
    <t>Cost of Construction</t>
  </si>
  <si>
    <t>Rehab Building No. 1</t>
  </si>
  <si>
    <t>Sale Building</t>
  </si>
  <si>
    <t>Sub Total (A)</t>
  </si>
  <si>
    <t>Puzzle Parking of Rehab Building in No.</t>
  </si>
  <si>
    <t>Puzzle Parking of Sale Building in No.</t>
  </si>
  <si>
    <t>Sub Total (B)</t>
  </si>
  <si>
    <t>Total Cost of Construction (A + B)</t>
  </si>
  <si>
    <t>1-Apr-15 to 31-Dec-23</t>
  </si>
  <si>
    <t>Kesarkar Hari Dagdu</t>
  </si>
  <si>
    <t>Rajendra Uttamrao More</t>
  </si>
  <si>
    <t>534</t>
  </si>
  <si>
    <t>1004</t>
  </si>
  <si>
    <t>Kasim Steel Traders</t>
  </si>
  <si>
    <t>ADH004288</t>
  </si>
  <si>
    <t>NGN2272311002520</t>
  </si>
  <si>
    <t>NGN2272311002521</t>
  </si>
  <si>
    <t>23-24/2260</t>
  </si>
  <si>
    <t>1601479/23-24</t>
  </si>
  <si>
    <t>23-24/2333</t>
  </si>
  <si>
    <t>23-24/2332</t>
  </si>
  <si>
    <t>Vardhman Ceramics</t>
  </si>
  <si>
    <t>405</t>
  </si>
  <si>
    <t>8310902732</t>
  </si>
  <si>
    <t>8310902731</t>
  </si>
  <si>
    <t>23-24/2389</t>
  </si>
  <si>
    <t>8310902902</t>
  </si>
  <si>
    <t>8310902901</t>
  </si>
  <si>
    <t>Mehul Agencies</t>
  </si>
  <si>
    <t>2098-MA-23/24</t>
  </si>
  <si>
    <t>557</t>
  </si>
  <si>
    <t>Mateshwary Sanitary &amp; Pipe Centre</t>
  </si>
  <si>
    <t>VL/3265/23-24</t>
  </si>
  <si>
    <t>294/2023-24</t>
  </si>
  <si>
    <t>8310904381</t>
  </si>
  <si>
    <t>8310904378</t>
  </si>
  <si>
    <t>348</t>
  </si>
  <si>
    <t>8310904405</t>
  </si>
  <si>
    <t>8310904411</t>
  </si>
  <si>
    <t>8310904404</t>
  </si>
  <si>
    <t>23-24/2501</t>
  </si>
  <si>
    <t>8310904648</t>
  </si>
  <si>
    <t>8310905796</t>
  </si>
  <si>
    <t>8310905799</t>
  </si>
  <si>
    <t>8310905830</t>
  </si>
  <si>
    <t>8310905832</t>
  </si>
  <si>
    <t>2235-MA-23/24</t>
  </si>
  <si>
    <t>307/2023-24</t>
  </si>
  <si>
    <t>1601721/23-24</t>
  </si>
  <si>
    <t>23-24/2630</t>
  </si>
  <si>
    <t>8310907428</t>
  </si>
  <si>
    <t>NE25272311054322</t>
  </si>
  <si>
    <t>NE25272311054328</t>
  </si>
  <si>
    <t>NE25272311054330</t>
  </si>
  <si>
    <t>NE25272311054335</t>
  </si>
  <si>
    <t>NE25272311054351</t>
  </si>
  <si>
    <t>LE/23-24/0232</t>
  </si>
  <si>
    <t>Lokmanya Electric &amp; Hardware Stores</t>
  </si>
  <si>
    <t>23-24/2719</t>
  </si>
  <si>
    <t>Aisha Steel</t>
  </si>
  <si>
    <t>3093</t>
  </si>
  <si>
    <t>8310909440</t>
  </si>
  <si>
    <t>8310909359</t>
  </si>
  <si>
    <t>3126</t>
  </si>
  <si>
    <t>23-24/2780</t>
  </si>
  <si>
    <t>LE/23-24/0746</t>
  </si>
  <si>
    <t>1601881/23-24</t>
  </si>
  <si>
    <t>384</t>
  </si>
  <si>
    <t>386</t>
  </si>
  <si>
    <t>NGN1272311004364</t>
  </si>
  <si>
    <t>ADH004726</t>
  </si>
  <si>
    <t>3192</t>
  </si>
  <si>
    <t>8310910725</t>
  </si>
  <si>
    <t>8310910729</t>
  </si>
  <si>
    <t>Vision Fire &amp; Safety Engineering</t>
  </si>
  <si>
    <t>VF/GST-625/23-24</t>
  </si>
  <si>
    <t>388</t>
  </si>
  <si>
    <t>8310910790</t>
  </si>
  <si>
    <t>8310910792</t>
  </si>
  <si>
    <t>216</t>
  </si>
  <si>
    <t>M.Yusuf Timber Mart</t>
  </si>
  <si>
    <t>439</t>
  </si>
  <si>
    <t>218</t>
  </si>
  <si>
    <t>8310912524</t>
  </si>
  <si>
    <t>8310912573</t>
  </si>
  <si>
    <t>8310912576</t>
  </si>
  <si>
    <t>222</t>
  </si>
  <si>
    <t>8310912589</t>
  </si>
  <si>
    <t>223</t>
  </si>
  <si>
    <t>400</t>
  </si>
  <si>
    <t>8310912650</t>
  </si>
  <si>
    <t>404</t>
  </si>
  <si>
    <t>406</t>
  </si>
  <si>
    <t>1295</t>
  </si>
  <si>
    <t>1296</t>
  </si>
  <si>
    <t>1602081/23-24</t>
  </si>
  <si>
    <t>3420</t>
  </si>
  <si>
    <t>Laxmi Ply and Laminates</t>
  </si>
  <si>
    <t>233</t>
  </si>
  <si>
    <t>NE25272311060687</t>
  </si>
  <si>
    <t>NJR4272311002080</t>
  </si>
  <si>
    <t>Maharaja Enterprises</t>
  </si>
  <si>
    <t>23-24/2184</t>
  </si>
  <si>
    <t>NCK-73/23-24</t>
  </si>
  <si>
    <t>23-24/3099</t>
  </si>
  <si>
    <t>238</t>
  </si>
  <si>
    <t>NCK-75/23-24</t>
  </si>
  <si>
    <t>239</t>
  </si>
  <si>
    <t>Ultratech Cement Ltd-Birla White E cms Account</t>
  </si>
  <si>
    <t>241</t>
  </si>
  <si>
    <t>417313271</t>
  </si>
  <si>
    <t>Color Tiles Pvt.Ltd.Unit 2</t>
  </si>
  <si>
    <t>242</t>
  </si>
  <si>
    <t>CT/2324/3852</t>
  </si>
  <si>
    <t>23-24/3231</t>
  </si>
  <si>
    <t>SCHINDLER INDIA PVT.LTD.</t>
  </si>
  <si>
    <t>244</t>
  </si>
  <si>
    <t>246</t>
  </si>
  <si>
    <t>8310918051</t>
  </si>
  <si>
    <t>247</t>
  </si>
  <si>
    <t>8310918053</t>
  </si>
  <si>
    <t>248</t>
  </si>
  <si>
    <t>8310918075</t>
  </si>
  <si>
    <t>249</t>
  </si>
  <si>
    <t>8310918076</t>
  </si>
  <si>
    <t>251</t>
  </si>
  <si>
    <t>VD/1084/23-24</t>
  </si>
  <si>
    <t>VF/GST-732/23-24</t>
  </si>
  <si>
    <t>Tathastu Pyramid</t>
  </si>
  <si>
    <t>839</t>
  </si>
  <si>
    <t>8310919530</t>
  </si>
  <si>
    <t>8310919531</t>
  </si>
  <si>
    <t>8310920990</t>
  </si>
  <si>
    <t>8310920991</t>
  </si>
  <si>
    <t>8310920992</t>
  </si>
  <si>
    <t>8310921039</t>
  </si>
  <si>
    <t>8310921096</t>
  </si>
  <si>
    <t>8310921101</t>
  </si>
  <si>
    <t>1462</t>
  </si>
  <si>
    <t>Abdul Kaiyum Khan (Sarfaraz)</t>
  </si>
  <si>
    <t>Mahiuddin Khan (Sarfaraz)</t>
  </si>
  <si>
    <t>Munnan Khan (Sarfaraz)</t>
  </si>
  <si>
    <t>Mohd.Sayyed Ali (Sarfaraz)</t>
  </si>
  <si>
    <t>Perfect Electric (Sarfaraz)</t>
  </si>
  <si>
    <t>Girish (Sarfaraz)</t>
  </si>
  <si>
    <t>Mukesh Kumar (Sarfaraz)</t>
  </si>
  <si>
    <t>Virendra Pratap Yadav (Sarfaraz)</t>
  </si>
  <si>
    <t>Vipula G.Pansuriya</t>
  </si>
  <si>
    <t>Jayswal Shatrunjay Sikandar (Sarfaraz)</t>
  </si>
  <si>
    <t>Mukesh Tanti (Sarfaraz)</t>
  </si>
  <si>
    <t>TEAMWORK</t>
  </si>
  <si>
    <t>Badruddin Civil Work</t>
  </si>
  <si>
    <t>265</t>
  </si>
  <si>
    <t>276</t>
  </si>
  <si>
    <t>282</t>
  </si>
  <si>
    <t>283</t>
  </si>
  <si>
    <t>355</t>
  </si>
  <si>
    <t>Manjarul Khan</t>
  </si>
  <si>
    <t>277</t>
  </si>
  <si>
    <t>955</t>
  </si>
  <si>
    <t>975</t>
  </si>
  <si>
    <t>984</t>
  </si>
  <si>
    <t>851</t>
  </si>
  <si>
    <t>Dhanaji Gurkhe</t>
  </si>
  <si>
    <t>269</t>
  </si>
  <si>
    <t>G.S.Bhatt (Advocate)</t>
  </si>
  <si>
    <t>296</t>
  </si>
  <si>
    <t>1-Apr-21 to 31-Dec-23</t>
  </si>
  <si>
    <t>671</t>
  </si>
  <si>
    <t>Jignesh N.Goslia</t>
  </si>
  <si>
    <t>270</t>
  </si>
  <si>
    <t>Project Lonching Expenses</t>
  </si>
  <si>
    <t>Laxman Prajapati</t>
  </si>
  <si>
    <t>271</t>
  </si>
  <si>
    <t>Venkatlaxman Kisan Boddul</t>
  </si>
  <si>
    <t>Jay Ashapura Trading</t>
  </si>
  <si>
    <t>294</t>
  </si>
  <si>
    <t>PRAVIN DIGITAL STUDIO</t>
  </si>
  <si>
    <t>295</t>
  </si>
  <si>
    <t>308</t>
  </si>
  <si>
    <t>360 Marketing Services Pvt.Ltd.</t>
  </si>
  <si>
    <t>The Signage</t>
  </si>
  <si>
    <t>Jainam Shah</t>
  </si>
  <si>
    <t>Space Design</t>
  </si>
  <si>
    <t>309</t>
  </si>
  <si>
    <t>Adnan Nasir Shaikh</t>
  </si>
  <si>
    <t>Imran Salim Shaikh</t>
  </si>
  <si>
    <t>Munazza Salim Ansari</t>
  </si>
  <si>
    <t>Nitya Rameshkumar Vaisaya</t>
  </si>
  <si>
    <t>Rohan Sampat Kasabe</t>
  </si>
  <si>
    <t>Saif Nasir Shaikh</t>
  </si>
  <si>
    <t>Sandesh Santosh Wavare</t>
  </si>
  <si>
    <t>Subham Suresh Salve</t>
  </si>
  <si>
    <t>Tara Ramchandra Shettigar</t>
  </si>
  <si>
    <t>838</t>
  </si>
  <si>
    <t>Project Insurance Expenses (SBI)</t>
  </si>
  <si>
    <t>1-Apr-15 to 31-Jul-23</t>
  </si>
  <si>
    <t>Business Promotion Expenses</t>
  </si>
  <si>
    <t>1-Apr-15 to 31-Oct-23</t>
  </si>
  <si>
    <t>Sarika Leather Boutique</t>
  </si>
  <si>
    <t>413</t>
  </si>
  <si>
    <t>701</t>
  </si>
  <si>
    <t>S.S.Logistic</t>
  </si>
  <si>
    <t>287</t>
  </si>
  <si>
    <t>Smart Prints (Nirmal Arethiya)</t>
  </si>
  <si>
    <t>473</t>
  </si>
  <si>
    <t>593</t>
  </si>
  <si>
    <t>278</t>
  </si>
  <si>
    <t>Sanjay Devendra Dwivedi</t>
  </si>
  <si>
    <t>Tushar Sasane</t>
  </si>
  <si>
    <t>Rekha Vairagi</t>
  </si>
  <si>
    <t>Project Insurance</t>
  </si>
  <si>
    <t>Fire Safety Equipment</t>
  </si>
  <si>
    <t>White Cement (Putty)</t>
  </si>
  <si>
    <t>Lift Purchase</t>
  </si>
  <si>
    <t>Incurred Cost as per Bill till 31.03.2024</t>
  </si>
  <si>
    <t>Incurred Cost as per CA till 31.03.2024</t>
  </si>
  <si>
    <t>31.03.2024 as per Bill Tally (inclusive of GST)</t>
  </si>
  <si>
    <t>Incurred Cost in ` till 31.03.2024</t>
  </si>
  <si>
    <t>Incurred Cost in ` Cr. Till 31.03.2024</t>
  </si>
  <si>
    <t>1-Apr-15 to 31-Mar-24</t>
  </si>
  <si>
    <t>263</t>
  </si>
  <si>
    <t>NCK-79/23-24</t>
  </si>
  <si>
    <t>264</t>
  </si>
  <si>
    <t>1602391/23-24</t>
  </si>
  <si>
    <t>NGN1272311006211</t>
  </si>
  <si>
    <t>266</t>
  </si>
  <si>
    <t>23-24/3565</t>
  </si>
  <si>
    <t>267</t>
  </si>
  <si>
    <t>470</t>
  </si>
  <si>
    <t>268</t>
  </si>
  <si>
    <t>NGR0272311003619</t>
  </si>
  <si>
    <t>Flamingo Ceramic</t>
  </si>
  <si>
    <t>GST-00460</t>
  </si>
  <si>
    <t>NGN1272311006375</t>
  </si>
  <si>
    <t>NGN1272311006379</t>
  </si>
  <si>
    <t>272</t>
  </si>
  <si>
    <t>NCK-80/23-24</t>
  </si>
  <si>
    <t>VF/GST-844/23-24</t>
  </si>
  <si>
    <t>Samek Parquet Pvt.Ltd.</t>
  </si>
  <si>
    <t>274</t>
  </si>
  <si>
    <t>1657/2023-24</t>
  </si>
  <si>
    <t>CT/2324/4299</t>
  </si>
  <si>
    <t>Shree Ambika Hardware &amp; Paints</t>
  </si>
  <si>
    <t>3129</t>
  </si>
  <si>
    <t>29042</t>
  </si>
  <si>
    <t>LE/23-24/0985</t>
  </si>
  <si>
    <t>279</t>
  </si>
  <si>
    <t>8310926843</t>
  </si>
  <si>
    <t>8310926842</t>
  </si>
  <si>
    <t>LE/23-24/0993</t>
  </si>
  <si>
    <t>486</t>
  </si>
  <si>
    <t>LE/23-24/1004</t>
  </si>
  <si>
    <t>284</t>
  </si>
  <si>
    <t>8310929111</t>
  </si>
  <si>
    <t>8310929112</t>
  </si>
  <si>
    <t>8310929113</t>
  </si>
  <si>
    <t>8310929114</t>
  </si>
  <si>
    <t>417314817</t>
  </si>
  <si>
    <t>Vardhamaan Infra</t>
  </si>
  <si>
    <t>356</t>
  </si>
  <si>
    <t>366/2023-24</t>
  </si>
  <si>
    <t>Sundha Marketing</t>
  </si>
  <si>
    <t>576/2023-24</t>
  </si>
  <si>
    <t>VD/840/23-24</t>
  </si>
  <si>
    <t>Washim Shaikh</t>
  </si>
  <si>
    <t>no</t>
  </si>
  <si>
    <t>1602693/23-24</t>
  </si>
  <si>
    <t>497</t>
  </si>
  <si>
    <t>467</t>
  </si>
  <si>
    <t>298</t>
  </si>
  <si>
    <t>NGR0272311004188</t>
  </si>
  <si>
    <t>299</t>
  </si>
  <si>
    <t>LE/23-24/1057</t>
  </si>
  <si>
    <t>Saras Plywood ProductsPvt.Ltd.</t>
  </si>
  <si>
    <t>300</t>
  </si>
  <si>
    <t>469D/23-24</t>
  </si>
  <si>
    <t>23-24/3924</t>
  </si>
  <si>
    <t>302</t>
  </si>
  <si>
    <t>NGN1272311007327</t>
  </si>
  <si>
    <t>NGN1272311007328</t>
  </si>
  <si>
    <t>NGN1272311007329</t>
  </si>
  <si>
    <t>305</t>
  </si>
  <si>
    <t>NGN1272311007330</t>
  </si>
  <si>
    <t>NGN1272311007346</t>
  </si>
  <si>
    <t>507</t>
  </si>
  <si>
    <t>NGP2272311006331</t>
  </si>
  <si>
    <t>NGP2272311006348</t>
  </si>
  <si>
    <t>310</t>
  </si>
  <si>
    <t>1573</t>
  </si>
  <si>
    <t>311</t>
  </si>
  <si>
    <t>512</t>
  </si>
  <si>
    <t>GST-00520</t>
  </si>
  <si>
    <t>Suraj Wood Works</t>
  </si>
  <si>
    <t>314</t>
  </si>
  <si>
    <t>854</t>
  </si>
  <si>
    <t>315</t>
  </si>
  <si>
    <t>868</t>
  </si>
  <si>
    <t>316</t>
  </si>
  <si>
    <t>8310934893</t>
  </si>
  <si>
    <t>317</t>
  </si>
  <si>
    <t>8310934892</t>
  </si>
  <si>
    <t>Pankaj Steel &amp; Home Appliance</t>
  </si>
  <si>
    <t>8113</t>
  </si>
  <si>
    <t>8310934962</t>
  </si>
  <si>
    <t>320</t>
  </si>
  <si>
    <t>23-24/4107</t>
  </si>
  <si>
    <t>Saraswati Store</t>
  </si>
  <si>
    <t>SS/23-24/9127</t>
  </si>
  <si>
    <t>VL/5426/23-24</t>
  </si>
  <si>
    <t>1602954/23-24</t>
  </si>
  <si>
    <t>LE/23-24/1131</t>
  </si>
  <si>
    <t>83/0224</t>
  </si>
  <si>
    <t>23-24/4210</t>
  </si>
  <si>
    <t>8310937168</t>
  </si>
  <si>
    <t>8310937224</t>
  </si>
  <si>
    <t>8310937223</t>
  </si>
  <si>
    <t>783</t>
  </si>
  <si>
    <t>874</t>
  </si>
  <si>
    <t>NE25272311079756</t>
  </si>
  <si>
    <t>NE25272311079767</t>
  </si>
  <si>
    <t>NE25272311079769</t>
  </si>
  <si>
    <t>NE25272311079948</t>
  </si>
  <si>
    <t>NE25272311079953</t>
  </si>
  <si>
    <t>340</t>
  </si>
  <si>
    <t>NE25272311079980</t>
  </si>
  <si>
    <t>000</t>
  </si>
  <si>
    <t>532</t>
  </si>
  <si>
    <t>NE25272311080520</t>
  </si>
  <si>
    <t>344</t>
  </si>
  <si>
    <t>345</t>
  </si>
  <si>
    <t>347</t>
  </si>
  <si>
    <t>539</t>
  </si>
  <si>
    <t>349</t>
  </si>
  <si>
    <t>Welcome Traders</t>
  </si>
  <si>
    <t>350</t>
  </si>
  <si>
    <t>782/mar/2023-24</t>
  </si>
  <si>
    <t>5086</t>
  </si>
  <si>
    <t>352</t>
  </si>
  <si>
    <t>NGR0272311005157</t>
  </si>
  <si>
    <t>518D/23-24</t>
  </si>
  <si>
    <t>515D/23-24</t>
  </si>
  <si>
    <t>Siddharth Marbles &amp; Granites</t>
  </si>
  <si>
    <t>1/226</t>
  </si>
  <si>
    <t>23-24/4381</t>
  </si>
  <si>
    <t>357</t>
  </si>
  <si>
    <t>23-24/4382</t>
  </si>
  <si>
    <t>Chembur Paint House</t>
  </si>
  <si>
    <t>9564</t>
  </si>
  <si>
    <t>Siddharth Ceramics</t>
  </si>
  <si>
    <t>1/220</t>
  </si>
  <si>
    <t>361</t>
  </si>
  <si>
    <t>23-24/4397</t>
  </si>
  <si>
    <t>362</t>
  </si>
  <si>
    <t>9572</t>
  </si>
  <si>
    <t>363</t>
  </si>
  <si>
    <t>SS/23-24/9797</t>
  </si>
  <si>
    <t>Mayachand Ghisulal and Co.</t>
  </si>
  <si>
    <t>365</t>
  </si>
  <si>
    <t>643</t>
  </si>
  <si>
    <t>LE/23-24/1198</t>
  </si>
  <si>
    <t>367</t>
  </si>
  <si>
    <t>MR/GST-1024/23-24</t>
  </si>
  <si>
    <t>369</t>
  </si>
  <si>
    <t>9586</t>
  </si>
  <si>
    <t>9601</t>
  </si>
  <si>
    <t>Kanak Marmo Grani Pvt.Ltd.</t>
  </si>
  <si>
    <t>373</t>
  </si>
  <si>
    <t>9610</t>
  </si>
  <si>
    <t>374</t>
  </si>
  <si>
    <t>GST-00618</t>
  </si>
  <si>
    <t>5241</t>
  </si>
  <si>
    <t>376</t>
  </si>
  <si>
    <t>CT/2324/5260</t>
  </si>
  <si>
    <t>377</t>
  </si>
  <si>
    <t>1603305/23-24</t>
  </si>
  <si>
    <t>LE/23-24/1221</t>
  </si>
  <si>
    <t>MR/GST-005/23-24</t>
  </si>
  <si>
    <t>8310943868</t>
  </si>
  <si>
    <t>8310944085</t>
  </si>
  <si>
    <t>HW/0394/23-24</t>
  </si>
  <si>
    <t>8310944145</t>
  </si>
  <si>
    <t>8310944172</t>
  </si>
  <si>
    <t>8310944336</t>
  </si>
  <si>
    <t>8310944171</t>
  </si>
  <si>
    <t>387</t>
  </si>
  <si>
    <t>LE/23-24/1234</t>
  </si>
  <si>
    <t>538D/23-24</t>
  </si>
  <si>
    <t>9646</t>
  </si>
  <si>
    <t>390</t>
  </si>
  <si>
    <t>8310945691</t>
  </si>
  <si>
    <t>8310945690</t>
  </si>
  <si>
    <t>Kurla Glass Pvt.Ltd.</t>
  </si>
  <si>
    <t>KG/2324/0863</t>
  </si>
  <si>
    <t>9653</t>
  </si>
  <si>
    <t>Jainam Enterprises</t>
  </si>
  <si>
    <t>Purushottam V.Asrani HUF</t>
  </si>
  <si>
    <t>Mittal Construction &amp; Engineering</t>
  </si>
  <si>
    <t>Manasvi Shinde</t>
  </si>
  <si>
    <t>Mohd.Nisar Khan</t>
  </si>
  <si>
    <t>Karan P. Asrani (HUF)</t>
  </si>
  <si>
    <t>Batukbhai Shambhubhai Jogani</t>
  </si>
  <si>
    <t>R.U.YADAV</t>
  </si>
  <si>
    <t>415</t>
  </si>
  <si>
    <t>417</t>
  </si>
  <si>
    <t>Mahendra Raygor</t>
  </si>
  <si>
    <t>418</t>
  </si>
  <si>
    <t>424</t>
  </si>
  <si>
    <t>431</t>
  </si>
  <si>
    <t>1507</t>
  </si>
  <si>
    <t>1514</t>
  </si>
  <si>
    <t>S.J.Associates</t>
  </si>
  <si>
    <t>Shriram S.Kulkarni</t>
  </si>
  <si>
    <t>Akhilesh Pandey &amp; Co</t>
  </si>
  <si>
    <t>414</t>
  </si>
  <si>
    <t>Megas Design Build</t>
  </si>
  <si>
    <t>AJAY MOURYA SALARY</t>
  </si>
  <si>
    <t>Bipendran Ash (Arati )</t>
  </si>
  <si>
    <t>Dinesh Padararath Shukla</t>
  </si>
  <si>
    <t>Gayatri Mahesh Gupta (Bhumi)</t>
  </si>
  <si>
    <t>Kinjal Kothari</t>
  </si>
  <si>
    <t>Nandini Jagdish Sharma</t>
  </si>
  <si>
    <t>Pooja Ovhal</t>
  </si>
  <si>
    <t>Ropesh Mohan Shinde</t>
  </si>
  <si>
    <t>Santosh Tulshidas Vadnere</t>
  </si>
  <si>
    <t>SHAHNAZ PATHAN SALARY</t>
  </si>
  <si>
    <t>SHRADDHA SHIRSAT SALARY</t>
  </si>
  <si>
    <t>Siddhant Sunil Patil</t>
  </si>
  <si>
    <t>Zahra Shahnawaz Virani</t>
  </si>
  <si>
    <t>1578</t>
  </si>
  <si>
    <t>1607</t>
  </si>
  <si>
    <t>1586</t>
  </si>
  <si>
    <t>Shree Sai Sports Centre</t>
  </si>
  <si>
    <t>1511</t>
  </si>
  <si>
    <t>1525</t>
  </si>
  <si>
    <t>1506</t>
  </si>
  <si>
    <t>1639</t>
  </si>
  <si>
    <t>Sitaram Ramkishore Jaiswal (Painter)</t>
  </si>
  <si>
    <t>Mr.Anantaram</t>
  </si>
  <si>
    <t>416</t>
  </si>
  <si>
    <t>479</t>
  </si>
  <si>
    <t>517</t>
  </si>
  <si>
    <t>586</t>
  </si>
  <si>
    <t>621</t>
  </si>
  <si>
    <t>715</t>
  </si>
  <si>
    <t>752</t>
  </si>
  <si>
    <t>799</t>
  </si>
  <si>
    <t>1001</t>
  </si>
  <si>
    <t>1202</t>
  </si>
  <si>
    <t>1291</t>
  </si>
  <si>
    <t>1503</t>
  </si>
  <si>
    <t>437</t>
  </si>
  <si>
    <t>Ram Sevak Yadav</t>
  </si>
  <si>
    <t>438</t>
  </si>
  <si>
    <t>1199</t>
  </si>
  <si>
    <t>Bhavin Laherchand Lodaya</t>
  </si>
  <si>
    <t>1386</t>
  </si>
  <si>
    <t>Ashutosh Yuvraj Khairnar</t>
  </si>
  <si>
    <t>425</t>
  </si>
  <si>
    <t>Sundaram Marketing</t>
  </si>
  <si>
    <t>Priyal Paper Co.</t>
  </si>
  <si>
    <t>Shah Roadlines</t>
  </si>
  <si>
    <t>1591</t>
  </si>
  <si>
    <t>463</t>
  </si>
  <si>
    <t>464</t>
  </si>
  <si>
    <t>471</t>
  </si>
  <si>
    <t>472</t>
  </si>
  <si>
    <t>474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</si>
  <si>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</si>
  <si>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</si>
  <si>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</si>
  <si>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</si>
  <si>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</si>
  <si>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</si>
  <si>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</si>
  <si>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</si>
  <si>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</si>
  <si>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</si>
  <si>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</si>
  <si>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580</t>
  </si>
  <si>
    <t>582</t>
  </si>
  <si>
    <t>700</t>
  </si>
  <si>
    <t>703</t>
  </si>
  <si>
    <t>704</t>
  </si>
  <si>
    <t>705</t>
  </si>
  <si>
    <t>706</t>
  </si>
  <si>
    <t>707</t>
  </si>
  <si>
    <t>708</t>
  </si>
  <si>
    <t>709</t>
  </si>
  <si>
    <t>713</t>
  </si>
  <si>
    <t>714</t>
  </si>
  <si>
    <t>840</t>
  </si>
  <si>
    <t>841</t>
  </si>
  <si>
    <t>842</t>
  </si>
  <si>
    <t>844</t>
  </si>
  <si>
    <t>845</t>
  </si>
  <si>
    <t>846</t>
  </si>
  <si>
    <t>847</t>
  </si>
  <si>
    <t>848</t>
  </si>
  <si>
    <t>849</t>
  </si>
  <si>
    <t>850</t>
  </si>
  <si>
    <t>852</t>
  </si>
  <si>
    <t>853</t>
  </si>
  <si>
    <t>1002</t>
  </si>
  <si>
    <t>1003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</si>
  <si>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</si>
  <si>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</si>
  <si>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</si>
  <si>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</si>
  <si>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</si>
  <si>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</si>
  <si>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</si>
  <si>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</si>
  <si>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</si>
  <si>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</si>
  <si>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</si>
  <si>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</si>
  <si>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1147</t>
  </si>
  <si>
    <t>1148</t>
  </si>
  <si>
    <t>1149</t>
  </si>
  <si>
    <t>1150</t>
  </si>
  <si>
    <t>1155</t>
  </si>
  <si>
    <t>1156</t>
  </si>
  <si>
    <t>1157</t>
  </si>
  <si>
    <t>1158</t>
  </si>
  <si>
    <t>1159</t>
  </si>
  <si>
    <t>1160</t>
  </si>
  <si>
    <t>1161</t>
  </si>
  <si>
    <t>1293</t>
  </si>
  <si>
    <t>1294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</si>
  <si>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</si>
  <si>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</si>
  <si>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</si>
  <si>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</si>
  <si>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</si>
  <si>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</si>
  <si>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</si>
  <si>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</si>
  <si>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</si>
  <si>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1481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</si>
  <si>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</si>
  <si>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</si>
  <si>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</si>
  <si>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</si>
  <si>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</si>
  <si>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</si>
  <si>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</si>
  <si>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</si>
  <si>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</si>
  <si>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</si>
  <si>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</si>
  <si>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</si>
  <si>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1632</t>
  </si>
  <si>
    <t>1633</t>
  </si>
  <si>
    <t>1634</t>
  </si>
  <si>
    <t>1635</t>
  </si>
  <si>
    <t>1636</t>
  </si>
  <si>
    <t>1637</t>
  </si>
  <si>
    <t>1638</t>
  </si>
  <si>
    <t>1640</t>
  </si>
  <si>
    <t>1641</t>
  </si>
  <si>
    <t>1642</t>
  </si>
  <si>
    <t>1643</t>
  </si>
  <si>
    <t>1644</t>
  </si>
  <si>
    <t>1645</t>
  </si>
  <si>
    <t>1646</t>
  </si>
  <si>
    <t>475</t>
  </si>
  <si>
    <t>585</t>
  </si>
  <si>
    <t>588</t>
  </si>
  <si>
    <t>710</t>
  </si>
  <si>
    <t>711</t>
  </si>
  <si>
    <t>1000</t>
  </si>
  <si>
    <t>1139</t>
  </si>
  <si>
    <t>1143</t>
  </si>
  <si>
    <t>1146</t>
  </si>
  <si>
    <t>1283</t>
  </si>
  <si>
    <t>1479</t>
  </si>
  <si>
    <t>1630</t>
  </si>
  <si>
    <t>478</t>
  </si>
  <si>
    <t>583</t>
  </si>
  <si>
    <t>649</t>
  </si>
  <si>
    <t>855</t>
  </si>
  <si>
    <t>856</t>
  </si>
  <si>
    <t>1020</t>
  </si>
  <si>
    <t>1021</t>
  </si>
  <si>
    <t>1168</t>
  </si>
  <si>
    <t>1169</t>
  </si>
  <si>
    <t>1314</t>
  </si>
  <si>
    <t>1315</t>
  </si>
  <si>
    <t>1504</t>
  </si>
  <si>
    <t>1505</t>
  </si>
  <si>
    <t>1658</t>
  </si>
  <si>
    <t>1659</t>
  </si>
  <si>
    <t>Partners Salary A/C</t>
  </si>
  <si>
    <t>1-Apr-23 to 31-Mar-24</t>
  </si>
  <si>
    <t>Abhishek Arvind Shah Partners Salary A/C</t>
  </si>
  <si>
    <t>Arnik Arvind Shah Partners Salary A/C.</t>
  </si>
  <si>
    <t>Arvind M.Shah Partners Salary A/C.</t>
  </si>
  <si>
    <t>Jambukumar M.Shah Partners Salary A/C</t>
  </si>
  <si>
    <t>Partner Salary</t>
  </si>
  <si>
    <t>New Sales Office Expense</t>
  </si>
  <si>
    <t>Painting Expense</t>
  </si>
  <si>
    <t>No Link</t>
  </si>
  <si>
    <t>Incurred Cost as per Bill till 30.06.2024</t>
  </si>
  <si>
    <t>Incurred Cost as per CA till 30.06.2024</t>
  </si>
  <si>
    <t>30.06.2024 as per Bill Tally (inclusive of GST)</t>
  </si>
  <si>
    <t>Cost incurred as %age of cost incurred as on 30.06.2024</t>
  </si>
  <si>
    <t>Difference b/w bills of 31.03.2024 &amp; 30.06.2024</t>
  </si>
  <si>
    <t>Difference of Cost incurred as %age of cost incurred as on 31.03.2024 &amp; 30.06.2024</t>
  </si>
  <si>
    <t>Incurred Cost in ` till 30.06.2024</t>
  </si>
  <si>
    <t>Incurred Cost in ` Cr. Till 30.06.2024</t>
  </si>
  <si>
    <t>1-Apr-15 to 30-Jun-24</t>
  </si>
  <si>
    <t>Abdul Samad Ahsanulla</t>
  </si>
  <si>
    <t>Rushikant Nathuram</t>
  </si>
  <si>
    <t>Sand</t>
  </si>
  <si>
    <t>Paint</t>
  </si>
  <si>
    <t>Aluminium Material (Window)</t>
  </si>
  <si>
    <t>Panel Tank</t>
  </si>
  <si>
    <t>Bamboo</t>
  </si>
  <si>
    <t xml:space="preserve">C12700390011_x000D_
</t>
  </si>
  <si>
    <t xml:space="preserve">C12700390012_x000D_
</t>
  </si>
  <si>
    <t>Sai Plastic Industries</t>
  </si>
  <si>
    <t>000001</t>
  </si>
  <si>
    <t>LE/23-24/1162</t>
  </si>
  <si>
    <t>395</t>
  </si>
  <si>
    <t>I. Saudagar &amp; Co.</t>
  </si>
  <si>
    <t>3980</t>
  </si>
  <si>
    <t>3981</t>
  </si>
  <si>
    <t>SS/24-25/0058</t>
  </si>
  <si>
    <t>LE/24-25/0008</t>
  </si>
  <si>
    <t>24-25/80</t>
  </si>
  <si>
    <t>LE/24-25/0027</t>
  </si>
  <si>
    <t>8310948697</t>
  </si>
  <si>
    <t>8310948660</t>
  </si>
  <si>
    <t>1600146/24-25</t>
  </si>
  <si>
    <t>8310948887</t>
  </si>
  <si>
    <t>8310948764</t>
  </si>
  <si>
    <t>24-25/142</t>
  </si>
  <si>
    <t>SS/24-25/0342</t>
  </si>
  <si>
    <t>24-25/155</t>
  </si>
  <si>
    <t>8310949669</t>
  </si>
  <si>
    <t>8310949607</t>
  </si>
  <si>
    <t>Sneha International</t>
  </si>
  <si>
    <t>SI/17/24-25</t>
  </si>
  <si>
    <t>MR/GST-006/24-25</t>
  </si>
  <si>
    <t>587</t>
  </si>
  <si>
    <t>8310950605</t>
  </si>
  <si>
    <t>8310950670</t>
  </si>
  <si>
    <t>589</t>
  </si>
  <si>
    <t>8310950737</t>
  </si>
  <si>
    <t>8310950808</t>
  </si>
  <si>
    <t>27/24-25</t>
  </si>
  <si>
    <t>SS/24-25/0613</t>
  </si>
  <si>
    <t>9820</t>
  </si>
  <si>
    <t>Arihant Plywood</t>
  </si>
  <si>
    <t>011</t>
  </si>
  <si>
    <t>GST-77</t>
  </si>
  <si>
    <t>VF/GST-091/24-25</t>
  </si>
  <si>
    <t>8310952579</t>
  </si>
  <si>
    <t>8310952679</t>
  </si>
  <si>
    <t>36/24-25</t>
  </si>
  <si>
    <t>Manibhadra Electricals Pvt.Ltd.</t>
  </si>
  <si>
    <t>MEPL/01093/24-25</t>
  </si>
  <si>
    <t>MEPL/01090/24-25</t>
  </si>
  <si>
    <t>MEPL/01084/24-25</t>
  </si>
  <si>
    <t>Sumit Aluminium Pvt.Ltd.</t>
  </si>
  <si>
    <t>SAPL/719/24-25</t>
  </si>
  <si>
    <t>SAPL/730/24-25</t>
  </si>
  <si>
    <t>Manik Tiles</t>
  </si>
  <si>
    <t>1135-23-24</t>
  </si>
  <si>
    <t>9874</t>
  </si>
  <si>
    <t>Sai Marketing &amp; Exports</t>
  </si>
  <si>
    <t>000021</t>
  </si>
  <si>
    <t>000022</t>
  </si>
  <si>
    <t>10003</t>
  </si>
  <si>
    <t>8310953605</t>
  </si>
  <si>
    <t>8310953611</t>
  </si>
  <si>
    <t>8310953666</t>
  </si>
  <si>
    <t>8310953733</t>
  </si>
  <si>
    <t>8310953865</t>
  </si>
  <si>
    <t>8310953935</t>
  </si>
  <si>
    <t>8310953948</t>
  </si>
  <si>
    <t>8310953949</t>
  </si>
  <si>
    <t>Krishna Tradelinks</t>
  </si>
  <si>
    <t>KT/24-25/21266</t>
  </si>
  <si>
    <t>Priyanka Ceramics</t>
  </si>
  <si>
    <t>PI-07MAY-24-25</t>
  </si>
  <si>
    <t>VF/GST-007/24-25</t>
  </si>
  <si>
    <t>Vinviv Holding &amp; Trading Co Pvt.Ltd.</t>
  </si>
  <si>
    <t>66/2024-25</t>
  </si>
  <si>
    <t>SAPL/965/24-25</t>
  </si>
  <si>
    <t>SAPL/973/24-25</t>
  </si>
  <si>
    <t>Rahul Brothers</t>
  </si>
  <si>
    <t>RB/0531/24-25</t>
  </si>
  <si>
    <t>S.B.Marble</t>
  </si>
  <si>
    <t>06</t>
  </si>
  <si>
    <t>9952</t>
  </si>
  <si>
    <t>SAPL/1099/24-25</t>
  </si>
  <si>
    <t>155/24-25</t>
  </si>
  <si>
    <t>9971</t>
  </si>
  <si>
    <t>625</t>
  </si>
  <si>
    <t>24-25/2786</t>
  </si>
  <si>
    <t>629</t>
  </si>
  <si>
    <t>4054</t>
  </si>
  <si>
    <t>4055</t>
  </si>
  <si>
    <t>4056</t>
  </si>
  <si>
    <t>SAPL/1336/24-25</t>
  </si>
  <si>
    <t>Nidhi Enterprises</t>
  </si>
  <si>
    <t>N-2024/24-0146</t>
  </si>
  <si>
    <t>KT/24-25/SO/65</t>
  </si>
  <si>
    <t>633</t>
  </si>
  <si>
    <t>SAPL/1451/24-25</t>
  </si>
  <si>
    <t>LE/24-25/0168</t>
  </si>
  <si>
    <t>LE/24-25/0171</t>
  </si>
  <si>
    <t>NGN1272411001295</t>
  </si>
  <si>
    <t>R.D.Steel Corporation</t>
  </si>
  <si>
    <t>Burhani Steels</t>
  </si>
  <si>
    <t>-</t>
  </si>
  <si>
    <t>Palak Trading</t>
  </si>
  <si>
    <t>24-25/771</t>
  </si>
  <si>
    <t>LE/24-25/0141</t>
  </si>
  <si>
    <t>GST-172</t>
  </si>
  <si>
    <t>1/58</t>
  </si>
  <si>
    <t xml:space="preserve">C12700419547_x000D_
</t>
  </si>
  <si>
    <t xml:space="preserve">C12700419548_x000D_
</t>
  </si>
  <si>
    <t>Qadri Traders</t>
  </si>
  <si>
    <t>196/2024-25</t>
  </si>
  <si>
    <t>24-25/857</t>
  </si>
  <si>
    <t>199/2024-25</t>
  </si>
  <si>
    <t>206/2024-25</t>
  </si>
  <si>
    <t>8310963376</t>
  </si>
  <si>
    <t>LE/24-25/0212</t>
  </si>
  <si>
    <t>8310963453</t>
  </si>
  <si>
    <t>10046</t>
  </si>
  <si>
    <t>651</t>
  </si>
  <si>
    <t>10049</t>
  </si>
  <si>
    <t>8310963742</t>
  </si>
  <si>
    <t>417318778</t>
  </si>
  <si>
    <t>KG/2425/0151</t>
  </si>
  <si>
    <t>KG/2425/0153</t>
  </si>
  <si>
    <t>KG/2425/0152</t>
  </si>
  <si>
    <t>Sahil Enterprises</t>
  </si>
  <si>
    <t>603</t>
  </si>
  <si>
    <t>604</t>
  </si>
  <si>
    <t>10095</t>
  </si>
  <si>
    <t>10100</t>
  </si>
  <si>
    <t>24-25/1031</t>
  </si>
  <si>
    <t>664</t>
  </si>
  <si>
    <t>93/24-25</t>
  </si>
  <si>
    <t>RB/0998/24-25</t>
  </si>
  <si>
    <t>LE/24-25/0241</t>
  </si>
  <si>
    <t>10121</t>
  </si>
  <si>
    <t>8310966053</t>
  </si>
  <si>
    <t>8310966054</t>
  </si>
  <si>
    <t>SS/24-25/2504</t>
  </si>
  <si>
    <t>JESAL REFRIGERATION</t>
  </si>
  <si>
    <t>JR/158/24-25</t>
  </si>
  <si>
    <t>10144</t>
  </si>
  <si>
    <t>Bhavya Construction</t>
  </si>
  <si>
    <t>Prashant Coats</t>
  </si>
  <si>
    <t>Ajit Coating</t>
  </si>
  <si>
    <t>Atharav Contractor &amp; Engineers</t>
  </si>
  <si>
    <t>Manisha Enterprises</t>
  </si>
  <si>
    <t>962</t>
  </si>
  <si>
    <t>970</t>
  </si>
  <si>
    <t>Arc Infinity Lab Private Limited</t>
  </si>
  <si>
    <t>Kheprri Consultancy Pvt.Ltd.</t>
  </si>
  <si>
    <t>Chopra Shah &amp; Associates</t>
  </si>
  <si>
    <t>Parineet A.Saratkar (Sbi Advocate)</t>
  </si>
  <si>
    <t>Veturkar &amp; Associates</t>
  </si>
  <si>
    <t>OK</t>
  </si>
  <si>
    <t>Priyanka Pawar</t>
  </si>
  <si>
    <t>Raju Narayan Dhabade</t>
  </si>
  <si>
    <t>Shameem Shaikh</t>
  </si>
  <si>
    <t>Shradha Uday Pawar</t>
  </si>
  <si>
    <t>Vijay Ramchandra Pawar</t>
  </si>
  <si>
    <t>Sachin Uttam Gadge B1102</t>
  </si>
  <si>
    <t>Ramesh Prajapati B1101</t>
  </si>
  <si>
    <t>Stamp Duty &amp; Registration</t>
  </si>
  <si>
    <t>590</t>
  </si>
  <si>
    <t>620</t>
  </si>
  <si>
    <t>901</t>
  </si>
  <si>
    <t>949</t>
  </si>
  <si>
    <t>979</t>
  </si>
  <si>
    <t>1096</t>
  </si>
  <si>
    <t>1128</t>
  </si>
  <si>
    <t>1243</t>
  </si>
  <si>
    <t>1258</t>
  </si>
  <si>
    <t>1343</t>
  </si>
  <si>
    <t>1620</t>
  </si>
  <si>
    <t>Incentive Expenses</t>
  </si>
  <si>
    <t>695</t>
  </si>
  <si>
    <t>836</t>
  </si>
  <si>
    <t>1144</t>
  </si>
  <si>
    <t>1-Apr-2016 to 30 June 2024</t>
  </si>
  <si>
    <t>Mahesh Dashrath Ambre</t>
  </si>
  <si>
    <t>Shantilal P.Solanki</t>
  </si>
  <si>
    <t>1-Apr-16 to 30 - Jun - 24</t>
  </si>
  <si>
    <t>963</t>
  </si>
  <si>
    <t>1067</t>
  </si>
  <si>
    <t>1109</t>
  </si>
  <si>
    <t>1123</t>
  </si>
  <si>
    <t>1187</t>
  </si>
  <si>
    <t>1209</t>
  </si>
  <si>
    <t>1241</t>
  </si>
  <si>
    <t>1320</t>
  </si>
  <si>
    <t>1340</t>
  </si>
  <si>
    <t>1368</t>
  </si>
  <si>
    <t>1419</t>
  </si>
  <si>
    <t>1465</t>
  </si>
  <si>
    <t>1516</t>
  </si>
  <si>
    <t>1534</t>
  </si>
  <si>
    <t>1539</t>
  </si>
  <si>
    <t>1577</t>
  </si>
  <si>
    <t>Hemantsingh Narpatsingh Solanki</t>
  </si>
  <si>
    <t>Laxmi Dashrath Khilare</t>
  </si>
  <si>
    <t>Shantilal</t>
  </si>
  <si>
    <t>Yugbahu Jambukumar Shah</t>
  </si>
  <si>
    <t>647</t>
  </si>
  <si>
    <t>741</t>
  </si>
  <si>
    <t>760</t>
  </si>
  <si>
    <t>935</t>
  </si>
  <si>
    <t>1029</t>
  </si>
  <si>
    <t>1092</t>
  </si>
  <si>
    <t>1172</t>
  </si>
  <si>
    <t>1319</t>
  </si>
  <si>
    <t>1416</t>
  </si>
  <si>
    <t>1508</t>
  </si>
  <si>
    <t>1592</t>
  </si>
  <si>
    <t>1657</t>
  </si>
  <si>
    <t>1313</t>
  </si>
  <si>
    <t>1222</t>
  </si>
  <si>
    <t>1167</t>
  </si>
  <si>
    <t>1019</t>
  </si>
  <si>
    <t>837</t>
  </si>
  <si>
    <t>456</t>
  </si>
  <si>
    <t xml:space="preserve"> </t>
  </si>
  <si>
    <t>600</t>
  </si>
  <si>
    <t>1601</t>
  </si>
  <si>
    <t>1619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</si>
</sst>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&quot;&quot;0.00"/>
    <numFmt numFmtId="165" formatCode="&quot;&quot;0"/>
    <numFmt numFmtId="166" formatCode="_(* #,##0.00_);_(* \(#,##0.00\);_(* &quot;-&quot;??_);_(@_)"/>
    <numFmt numFmtId="167" formatCode="_-* #,##0_-;\-* #,##0_-;_-* &quot;-&quot;??_-;_-@_-"/>
    <numFmt numFmtId="168" formatCode="&quot;&quot;0.00&quot; Dr&quot;"/>
    <numFmt numFmtId="169" formatCode="dd/mmm/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u val="singleAccounting"/>
      <sz val="11"/>
      <color theme="1"/>
      <name val="Calibri"/>
      <family val="2"/>
      <scheme val="minor"/>
    </font>
    <font>
      <b/>
      <i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</cellStyleXfs>
  <cellXfs count="285">
    <xf numFmtId="0" fontId="0" fillId="0" borderId="0" xfId="0"/>
    <xf numFmtId="0" fontId="4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9" xfId="0" applyFont="1" applyBorder="1" applyAlignment="1">
      <alignment horizontal="left" vertical="center" wrapText="1"/>
    </xf>
    <xf numFmtId="43" fontId="9" fillId="0" borderId="7" xfId="4" applyFont="1" applyFill="1" applyBorder="1" applyAlignment="1">
      <alignment horizontal="right" wrapText="1"/>
    </xf>
    <xf numFmtId="43" fontId="9" fillId="0" borderId="8" xfId="4" applyFont="1" applyFill="1" applyBorder="1" applyAlignment="1">
      <alignment horizontal="center" wrapText="1"/>
    </xf>
    <xf numFmtId="0" fontId="9" fillId="0" borderId="7" xfId="0" applyFont="1" applyBorder="1" applyAlignment="1">
      <alignment vertical="center" wrapText="1"/>
    </xf>
    <xf numFmtId="43" fontId="9" fillId="0" borderId="7" xfId="4" applyFont="1" applyFill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10" fillId="0" borderId="0" xfId="0" applyFont="1"/>
    <xf numFmtId="167" fontId="8" fillId="0" borderId="7" xfId="0" applyNumberFormat="1" applyFont="1" applyBorder="1" applyAlignment="1">
      <alignment horizontal="left" wrapText="1"/>
    </xf>
    <xf numFmtId="166" fontId="8" fillId="0" borderId="7" xfId="3" applyFont="1" applyFill="1" applyBorder="1" applyAlignment="1">
      <alignment horizontal="right" wrapText="1"/>
    </xf>
    <xf numFmtId="43" fontId="8" fillId="0" borderId="7" xfId="4" applyFont="1" applyFill="1" applyBorder="1" applyAlignment="1">
      <alignment horizontal="right" wrapText="1"/>
    </xf>
    <xf numFmtId="166" fontId="0" fillId="0" borderId="0" xfId="0" applyNumberFormat="1"/>
    <xf numFmtId="166" fontId="0" fillId="0" borderId="0" xfId="3" applyFont="1"/>
    <xf numFmtId="0" fontId="11" fillId="0" borderId="7" xfId="0" applyFont="1" applyBorder="1" applyAlignment="1">
      <alignment horizontal="center" vertical="center" wrapText="1"/>
    </xf>
    <xf numFmtId="43" fontId="2" fillId="0" borderId="7" xfId="4" applyFont="1" applyBorder="1" applyAlignment="1">
      <alignment horizontal="center" vertical="center" wrapText="1"/>
    </xf>
    <xf numFmtId="10" fontId="0" fillId="0" borderId="7" xfId="2" applyNumberFormat="1" applyFont="1" applyBorder="1" applyAlignment="1">
      <alignment wrapText="1"/>
    </xf>
    <xf numFmtId="0" fontId="12" fillId="0" borderId="7" xfId="0" applyFont="1" applyBorder="1" applyAlignment="1">
      <alignment wrapText="1"/>
    </xf>
    <xf numFmtId="10" fontId="2" fillId="0" borderId="7" xfId="2" applyNumberFormat="1" applyFont="1" applyBorder="1" applyAlignment="1">
      <alignment wrapText="1"/>
    </xf>
    <xf numFmtId="43" fontId="0" fillId="0" borderId="0" xfId="4" applyFont="1" applyAlignment="1">
      <alignment wrapText="1"/>
    </xf>
    <xf numFmtId="43" fontId="2" fillId="0" borderId="8" xfId="4" applyFont="1" applyBorder="1" applyAlignment="1">
      <alignment horizontal="center" vertical="center" wrapText="1"/>
    </xf>
    <xf numFmtId="43" fontId="0" fillId="0" borderId="7" xfId="4" applyFont="1" applyBorder="1" applyAlignment="1">
      <alignment wrapText="1"/>
    </xf>
    <xf numFmtId="43" fontId="0" fillId="0" borderId="0" xfId="1" applyFont="1"/>
    <xf numFmtId="0" fontId="0" fillId="0" borderId="0" xfId="0" applyAlignment="1">
      <alignment horizontal="center" vertical="center" wrapText="1"/>
    </xf>
    <xf numFmtId="43" fontId="0" fillId="0" borderId="0" xfId="0" applyNumberFormat="1"/>
    <xf numFmtId="0" fontId="1" fillId="0" borderId="7" xfId="10" applyBorder="1" applyAlignment="1">
      <alignment horizontal="center" vertical="top" wrapText="1"/>
    </xf>
    <xf numFmtId="0" fontId="1" fillId="0" borderId="15" xfId="10" applyBorder="1" applyAlignment="1">
      <alignment horizontal="center" vertical="top" wrapText="1"/>
    </xf>
    <xf numFmtId="2" fontId="1" fillId="0" borderId="16" xfId="10" applyNumberFormat="1" applyBorder="1" applyAlignment="1">
      <alignment horizontal="center" vertical="top"/>
    </xf>
    <xf numFmtId="2" fontId="1" fillId="0" borderId="17" xfId="10" applyNumberFormat="1" applyBorder="1" applyAlignment="1">
      <alignment horizontal="center" vertical="top"/>
    </xf>
    <xf numFmtId="43" fontId="2" fillId="0" borderId="0" xfId="4" applyFont="1" applyBorder="1" applyAlignment="1">
      <alignment horizontal="center" vertical="center" wrapText="1"/>
    </xf>
    <xf numFmtId="10" fontId="0" fillId="0" borderId="0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9" fillId="0" borderId="7" xfId="4" applyFont="1" applyFill="1" applyBorder="1" applyAlignment="1">
      <alignment horizontal="left" wrapText="1"/>
    </xf>
    <xf numFmtId="166" fontId="0" fillId="0" borderId="0" xfId="16" applyFont="1" applyAlignment="1"/>
    <xf numFmtId="0" fontId="13" fillId="0" borderId="0" xfId="5"/>
    <xf numFmtId="0" fontId="13" fillId="0" borderId="0" xfId="5" applyAlignment="1">
      <alignment wrapText="1"/>
    </xf>
    <xf numFmtId="166" fontId="15" fillId="0" borderId="0" xfId="16" applyFont="1" applyAlignment="1">
      <alignment horizontal="left"/>
    </xf>
    <xf numFmtId="0" fontId="15" fillId="0" borderId="0" xfId="5" applyFont="1" applyAlignment="1">
      <alignment horizontal="left"/>
    </xf>
    <xf numFmtId="43" fontId="15" fillId="0" borderId="0" xfId="5" applyNumberFormat="1" applyFont="1" applyAlignment="1">
      <alignment horizontal="left"/>
    </xf>
    <xf numFmtId="43" fontId="17" fillId="0" borderId="0" xfId="5" applyNumberFormat="1" applyFont="1" applyAlignment="1">
      <alignment horizontal="center" vertical="center" wrapText="1"/>
    </xf>
    <xf numFmtId="43" fontId="24" fillId="0" borderId="0" xfId="5" applyNumberFormat="1" applyFont="1" applyAlignment="1">
      <alignment horizontal="center" vertical="center" wrapText="1"/>
    </xf>
    <xf numFmtId="0" fontId="15" fillId="0" borderId="0" xfId="5" applyFont="1" applyAlignment="1">
      <alignment horizontal="center"/>
    </xf>
    <xf numFmtId="43" fontId="17" fillId="0" borderId="0" xfId="5" applyNumberFormat="1" applyFont="1" applyAlignment="1">
      <alignment horizontal="left"/>
    </xf>
    <xf numFmtId="166" fontId="17" fillId="0" borderId="0" xfId="16" applyFont="1" applyAlignment="1">
      <alignment horizontal="left"/>
    </xf>
    <xf numFmtId="43" fontId="15" fillId="0" borderId="0" xfId="5" applyNumberFormat="1" applyFont="1" applyAlignment="1">
      <alignment horizontal="center"/>
    </xf>
    <xf numFmtId="43" fontId="17" fillId="0" borderId="0" xfId="5" applyNumberFormat="1" applyFont="1" applyAlignment="1">
      <alignment horizontal="center"/>
    </xf>
    <xf numFmtId="43" fontId="25" fillId="0" borderId="0" xfId="5" applyNumberFormat="1" applyFont="1" applyAlignment="1">
      <alignment horizontal="left"/>
    </xf>
    <xf numFmtId="0" fontId="26" fillId="0" borderId="0" xfId="5" applyFont="1" applyAlignment="1">
      <alignment horizontal="left"/>
    </xf>
    <xf numFmtId="9" fontId="27" fillId="0" borderId="0" xfId="5" applyNumberFormat="1" applyFont="1" applyAlignment="1">
      <alignment horizontal="left"/>
    </xf>
    <xf numFmtId="0" fontId="28" fillId="0" borderId="0" xfId="5" applyFont="1" applyAlignment="1">
      <alignment horizontal="left"/>
    </xf>
    <xf numFmtId="0" fontId="17" fillId="0" borderId="0" xfId="5" applyFont="1" applyAlignment="1">
      <alignment horizontal="left"/>
    </xf>
    <xf numFmtId="0" fontId="29" fillId="0" borderId="0" xfId="5" applyFont="1" applyAlignment="1">
      <alignment horizontal="left"/>
    </xf>
    <xf numFmtId="0" fontId="30" fillId="0" borderId="0" xfId="5" applyFont="1"/>
    <xf numFmtId="0" fontId="22" fillId="0" borderId="0" xfId="5" applyFont="1"/>
    <xf numFmtId="43" fontId="16" fillId="0" borderId="7" xfId="1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center" vertical="center" wrapText="1"/>
    </xf>
    <xf numFmtId="0" fontId="22" fillId="0" borderId="7" xfId="5" applyFont="1" applyBorder="1" applyAlignment="1">
      <alignment horizontal="center" vertical="center" wrapText="1"/>
    </xf>
    <xf numFmtId="2" fontId="21" fillId="0" borderId="7" xfId="5" applyNumberFormat="1" applyFont="1" applyBorder="1" applyAlignment="1">
      <alignment horizontal="center" vertical="center" wrapText="1"/>
    </xf>
    <xf numFmtId="43" fontId="22" fillId="0" borderId="7" xfId="5" applyNumberFormat="1" applyFont="1" applyBorder="1" applyAlignment="1">
      <alignment horizontal="center" vertical="center" wrapText="1"/>
    </xf>
    <xf numFmtId="166" fontId="22" fillId="0" borderId="7" xfId="16" applyFont="1" applyBorder="1" applyAlignment="1">
      <alignment horizontal="center" vertical="center" wrapText="1"/>
    </xf>
    <xf numFmtId="43" fontId="23" fillId="0" borderId="7" xfId="5" applyNumberFormat="1" applyFont="1" applyBorder="1" applyAlignment="1">
      <alignment horizontal="center" vertical="center" wrapText="1"/>
    </xf>
    <xf numFmtId="43" fontId="21" fillId="0" borderId="7" xfId="5" applyNumberFormat="1" applyFont="1" applyBorder="1" applyAlignment="1">
      <alignment horizontal="center" vertical="center" wrapText="1"/>
    </xf>
    <xf numFmtId="43" fontId="22" fillId="0" borderId="7" xfId="1" applyFont="1" applyBorder="1" applyAlignment="1"/>
    <xf numFmtId="43" fontId="22" fillId="0" borderId="7" xfId="1" applyFont="1" applyBorder="1"/>
    <xf numFmtId="43" fontId="22" fillId="0" borderId="7" xfId="1" applyFont="1" applyBorder="1" applyAlignment="1">
      <alignment horizontal="left"/>
    </xf>
    <xf numFmtId="43" fontId="15" fillId="0" borderId="0" xfId="1" applyFont="1" applyAlignment="1">
      <alignment horizontal="left"/>
    </xf>
    <xf numFmtId="43" fontId="13" fillId="0" borderId="0" xfId="1" applyFont="1"/>
    <xf numFmtId="43" fontId="15" fillId="0" borderId="0" xfId="1" applyFont="1" applyAlignment="1">
      <alignment horizontal="center" vertical="center" wrapText="1"/>
    </xf>
    <xf numFmtId="43" fontId="17" fillId="0" borderId="0" xfId="1" applyFont="1" applyAlignment="1">
      <alignment horizontal="left"/>
    </xf>
    <xf numFmtId="43" fontId="0" fillId="0" borderId="0" xfId="1" applyFont="1" applyAlignment="1"/>
    <xf numFmtId="43" fontId="29" fillId="0" borderId="0" xfId="1" applyFont="1" applyAlignment="1">
      <alignment horizontal="left"/>
    </xf>
    <xf numFmtId="43" fontId="32" fillId="0" borderId="7" xfId="1" applyFont="1" applyFill="1" applyBorder="1" applyAlignment="1">
      <alignment horizontal="center" vertical="center" wrapText="1"/>
    </xf>
    <xf numFmtId="43" fontId="22" fillId="0" borderId="7" xfId="1" applyFont="1" applyBorder="1" applyAlignment="1">
      <alignment wrapText="1"/>
    </xf>
    <xf numFmtId="43" fontId="31" fillId="0" borderId="7" xfId="5" applyNumberFormat="1" applyFont="1" applyBorder="1" applyAlignment="1">
      <alignment horizontal="center" vertical="center" wrapText="1"/>
    </xf>
    <xf numFmtId="166" fontId="23" fillId="0" borderId="7" xfId="16" applyFont="1" applyBorder="1" applyAlignment="1">
      <alignment horizontal="center" vertical="center" wrapText="1"/>
    </xf>
    <xf numFmtId="166" fontId="15" fillId="0" borderId="7" xfId="16" applyFont="1" applyBorder="1"/>
    <xf numFmtId="166" fontId="15" fillId="0" borderId="7" xfId="16" applyFont="1" applyBorder="1" applyAlignment="1">
      <alignment horizontal="right"/>
    </xf>
    <xf numFmtId="166" fontId="18" fillId="0" borderId="7" xfId="16" applyFont="1" applyBorder="1" applyAlignment="1"/>
    <xf numFmtId="49" fontId="5" fillId="0" borderId="0" xfId="0" applyNumberFormat="1" applyFont="1" applyAlignment="1">
      <alignment vertical="top"/>
    </xf>
    <xf numFmtId="9" fontId="22" fillId="0" borderId="7" xfId="2" applyFont="1" applyBorder="1" applyAlignment="1">
      <alignment horizontal="right" wrapText="1"/>
    </xf>
    <xf numFmtId="9" fontId="22" fillId="0" borderId="7" xfId="2" applyFont="1" applyBorder="1" applyAlignment="1">
      <alignment horizontal="right"/>
    </xf>
    <xf numFmtId="9" fontId="32" fillId="0" borderId="7" xfId="2" applyFont="1" applyFill="1" applyBorder="1" applyAlignment="1">
      <alignment horizontal="right" vertical="center" wrapText="1"/>
    </xf>
    <xf numFmtId="0" fontId="21" fillId="0" borderId="7" xfId="0" applyFont="1" applyBorder="1" applyAlignment="1">
      <alignment horizontal="center" vertical="center" wrapText="1"/>
    </xf>
    <xf numFmtId="43" fontId="21" fillId="0" borderId="7" xfId="1" applyFont="1" applyBorder="1" applyAlignment="1">
      <alignment horizontal="center" vertical="center" wrapText="1"/>
    </xf>
    <xf numFmtId="0" fontId="14" fillId="0" borderId="18" xfId="0" applyFont="1" applyBorder="1" applyAlignment="1">
      <alignment wrapText="1"/>
    </xf>
    <xf numFmtId="43" fontId="33" fillId="0" borderId="7" xfId="0" applyNumberFormat="1" applyFont="1" applyBorder="1" applyAlignment="1">
      <alignment horizontal="right" wrapText="1"/>
    </xf>
    <xf numFmtId="43" fontId="7" fillId="0" borderId="0" xfId="1" applyFont="1" applyAlignment="1">
      <alignment horizontal="right" vertical="top"/>
    </xf>
    <xf numFmtId="43" fontId="5" fillId="0" borderId="0" xfId="1" applyFont="1" applyAlignment="1">
      <alignment horizontal="right" vertical="top"/>
    </xf>
    <xf numFmtId="43" fontId="4" fillId="0" borderId="0" xfId="1" applyFont="1" applyAlignment="1">
      <alignment vertical="top"/>
    </xf>
    <xf numFmtId="43" fontId="6" fillId="0" borderId="3" xfId="1" applyFont="1" applyBorder="1" applyAlignment="1">
      <alignment horizontal="right" vertical="top"/>
    </xf>
    <xf numFmtId="43" fontId="4" fillId="0" borderId="2" xfId="1" applyFont="1" applyBorder="1" applyAlignment="1">
      <alignment vertical="top"/>
    </xf>
    <xf numFmtId="0" fontId="22" fillId="2" borderId="7" xfId="0" applyFont="1" applyFill="1" applyBorder="1"/>
    <xf numFmtId="0" fontId="9" fillId="2" borderId="7" xfId="0" applyFont="1" applyFill="1" applyBorder="1" applyAlignment="1">
      <alignment horizontal="left" vertical="center" wrapText="1"/>
    </xf>
    <xf numFmtId="43" fontId="9" fillId="2" borderId="7" xfId="1" applyFont="1" applyFill="1" applyBorder="1" applyAlignment="1">
      <alignment horizontal="left" vertical="center" wrapText="1"/>
    </xf>
    <xf numFmtId="166" fontId="22" fillId="2" borderId="7" xfId="3" applyFont="1" applyFill="1" applyBorder="1"/>
    <xf numFmtId="0" fontId="9" fillId="2" borderId="7" xfId="0" applyFont="1" applyFill="1" applyBorder="1" applyAlignment="1">
      <alignment vertical="center" wrapText="1"/>
    </xf>
    <xf numFmtId="43" fontId="9" fillId="2" borderId="7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/>
    </xf>
    <xf numFmtId="43" fontId="9" fillId="2" borderId="7" xfId="1" applyFont="1" applyFill="1" applyBorder="1" applyAlignment="1">
      <alignment vertical="center"/>
    </xf>
    <xf numFmtId="0" fontId="9" fillId="2" borderId="7" xfId="0" applyFont="1" applyFill="1" applyBorder="1" applyAlignment="1">
      <alignment wrapText="1"/>
    </xf>
    <xf numFmtId="43" fontId="9" fillId="2" borderId="7" xfId="1" applyFont="1" applyFill="1" applyBorder="1" applyAlignment="1">
      <alignment wrapText="1"/>
    </xf>
    <xf numFmtId="0" fontId="21" fillId="2" borderId="7" xfId="0" applyFont="1" applyFill="1" applyBorder="1"/>
    <xf numFmtId="43" fontId="21" fillId="2" borderId="7" xfId="1" applyFont="1" applyFill="1" applyBorder="1"/>
    <xf numFmtId="166" fontId="21" fillId="2" borderId="7" xfId="3" applyFont="1" applyFill="1" applyBorder="1"/>
    <xf numFmtId="166" fontId="15" fillId="0" borderId="0" xfId="16" applyFont="1"/>
    <xf numFmtId="166" fontId="15" fillId="0" borderId="0" xfId="16" applyFont="1" applyAlignment="1">
      <alignment horizontal="right"/>
    </xf>
    <xf numFmtId="43" fontId="15" fillId="0" borderId="0" xfId="5" applyNumberFormat="1" applyFont="1"/>
    <xf numFmtId="0" fontId="15" fillId="0" borderId="7" xfId="5" applyFont="1" applyBorder="1"/>
    <xf numFmtId="0" fontId="13" fillId="0" borderId="7" xfId="5" applyBorder="1"/>
    <xf numFmtId="1" fontId="15" fillId="0" borderId="0" xfId="5" applyNumberFormat="1" applyFont="1" applyAlignment="1">
      <alignment horizontal="right"/>
    </xf>
    <xf numFmtId="1" fontId="15" fillId="0" borderId="0" xfId="5" applyNumberFormat="1" applyFont="1"/>
    <xf numFmtId="0" fontId="15" fillId="0" borderId="0" xfId="16" applyNumberFormat="1" applyFont="1"/>
    <xf numFmtId="165" fontId="5" fillId="0" borderId="0" xfId="0" applyNumberFormat="1" applyFont="1" applyAlignment="1">
      <alignment horizontal="right" vertical="top"/>
    </xf>
    <xf numFmtId="165" fontId="34" fillId="0" borderId="0" xfId="0" applyNumberFormat="1" applyFont="1" applyAlignment="1">
      <alignment horizontal="right" vertical="top"/>
    </xf>
    <xf numFmtId="165" fontId="6" fillId="0" borderId="3" xfId="0" applyNumberFormat="1" applyFont="1" applyBorder="1" applyAlignment="1">
      <alignment horizontal="right" vertical="top"/>
    </xf>
    <xf numFmtId="49" fontId="5" fillId="0" borderId="13" xfId="0" applyNumberFormat="1" applyFont="1" applyBorder="1" applyAlignment="1">
      <alignment horizontal="center" vertical="top" wrapText="1"/>
    </xf>
    <xf numFmtId="49" fontId="34" fillId="0" borderId="13" xfId="0" applyNumberFormat="1" applyFont="1" applyBorder="1" applyAlignment="1">
      <alignment horizontal="center" vertical="top" wrapText="1"/>
    </xf>
    <xf numFmtId="169" fontId="5" fillId="0" borderId="5" xfId="0" applyNumberFormat="1" applyFont="1" applyBorder="1" applyAlignment="1">
      <alignment horizontal="right" vertical="top"/>
    </xf>
    <xf numFmtId="49" fontId="6" fillId="0" borderId="5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horizontal="right" vertical="top"/>
    </xf>
    <xf numFmtId="165" fontId="6" fillId="0" borderId="5" xfId="0" applyNumberFormat="1" applyFont="1" applyBorder="1" applyAlignment="1">
      <alignment horizontal="right" vertical="top"/>
    </xf>
    <xf numFmtId="169" fontId="5" fillId="0" borderId="4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horizontal="right" vertical="top"/>
    </xf>
    <xf numFmtId="165" fontId="6" fillId="0" borderId="4" xfId="0" applyNumberFormat="1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49" fontId="34" fillId="0" borderId="13" xfId="0" applyNumberFormat="1" applyFont="1" applyBorder="1" applyAlignment="1">
      <alignment horizontal="right" vertical="top"/>
    </xf>
    <xf numFmtId="49" fontId="5" fillId="0" borderId="13" xfId="0" applyNumberFormat="1" applyFont="1" applyBorder="1" applyAlignment="1">
      <alignment vertical="top"/>
    </xf>
    <xf numFmtId="49" fontId="5" fillId="0" borderId="13" xfId="0" applyNumberFormat="1" applyFont="1" applyBorder="1" applyAlignment="1">
      <alignment horizontal="right" vertical="top"/>
    </xf>
    <xf numFmtId="165" fontId="6" fillId="0" borderId="13" xfId="0" applyNumberFormat="1" applyFont="1" applyBorder="1" applyAlignment="1">
      <alignment horizontal="right" vertical="top"/>
    </xf>
    <xf numFmtId="43" fontId="5" fillId="0" borderId="13" xfId="1" applyFont="1" applyBorder="1" applyAlignment="1">
      <alignment horizontal="center" vertical="top" wrapText="1"/>
    </xf>
    <xf numFmtId="43" fontId="6" fillId="0" borderId="5" xfId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43" fontId="6" fillId="0" borderId="4" xfId="1" applyFont="1" applyBorder="1" applyAlignment="1">
      <alignment horizontal="right" vertical="top"/>
    </xf>
    <xf numFmtId="43" fontId="5" fillId="0" borderId="4" xfId="1" applyFont="1" applyBorder="1" applyAlignment="1">
      <alignment horizontal="right" vertical="top"/>
    </xf>
    <xf numFmtId="43" fontId="6" fillId="0" borderId="13" xfId="1" applyFont="1" applyBorder="1" applyAlignment="1">
      <alignment horizontal="right" vertical="top"/>
    </xf>
    <xf numFmtId="43" fontId="6" fillId="3" borderId="13" xfId="1" applyFont="1" applyFill="1" applyBorder="1" applyAlignment="1">
      <alignment horizontal="right" vertical="top"/>
    </xf>
    <xf numFmtId="43" fontId="5" fillId="0" borderId="13" xfId="1" applyFont="1" applyBorder="1" applyAlignment="1">
      <alignment horizontal="right" vertical="top"/>
    </xf>
    <xf numFmtId="43" fontId="5" fillId="3" borderId="13" xfId="1" applyFont="1" applyFill="1" applyBorder="1" applyAlignment="1">
      <alignment horizontal="right" vertical="top"/>
    </xf>
    <xf numFmtId="166" fontId="4" fillId="0" borderId="0" xfId="3" applyFont="1" applyAlignment="1">
      <alignment vertical="top"/>
    </xf>
    <xf numFmtId="166" fontId="6" fillId="0" borderId="5" xfId="3" applyFont="1" applyBorder="1" applyAlignment="1">
      <alignment horizontal="right" vertical="top"/>
    </xf>
    <xf numFmtId="166" fontId="5" fillId="0" borderId="5" xfId="3" applyFont="1" applyBorder="1" applyAlignment="1">
      <alignment horizontal="right" vertical="top"/>
    </xf>
    <xf numFmtId="166" fontId="6" fillId="0" borderId="4" xfId="3" applyFont="1" applyBorder="1" applyAlignment="1">
      <alignment horizontal="right" vertical="top"/>
    </xf>
    <xf numFmtId="166" fontId="5" fillId="0" borderId="4" xfId="3" applyFont="1" applyBorder="1" applyAlignment="1">
      <alignment horizontal="right" vertical="top"/>
    </xf>
    <xf numFmtId="166" fontId="6" fillId="0" borderId="13" xfId="3" applyFont="1" applyBorder="1" applyAlignment="1">
      <alignment horizontal="right" vertical="top"/>
    </xf>
    <xf numFmtId="0" fontId="36" fillId="0" borderId="0" xfId="0" applyFont="1"/>
    <xf numFmtId="49" fontId="37" fillId="0" borderId="0" xfId="0" applyNumberFormat="1" applyFont="1" applyAlignment="1">
      <alignment vertical="top"/>
    </xf>
    <xf numFmtId="168" fontId="34" fillId="0" borderId="0" xfId="0" applyNumberFormat="1" applyFont="1" applyAlignment="1">
      <alignment horizontal="right" vertical="top"/>
    </xf>
    <xf numFmtId="0" fontId="2" fillId="0" borderId="0" xfId="0" applyFont="1"/>
    <xf numFmtId="49" fontId="35" fillId="0" borderId="0" xfId="0" applyNumberFormat="1" applyFont="1" applyAlignment="1">
      <alignment horizontal="left" vertical="top" indent="2"/>
    </xf>
    <xf numFmtId="166" fontId="38" fillId="0" borderId="0" xfId="3" applyFont="1"/>
    <xf numFmtId="166" fontId="2" fillId="0" borderId="21" xfId="3" applyFont="1" applyBorder="1"/>
    <xf numFmtId="49" fontId="6" fillId="0" borderId="2" xfId="0" applyNumberFormat="1" applyFont="1" applyBorder="1" applyAlignment="1">
      <alignment horizontal="left" vertical="top" indent="3"/>
    </xf>
    <xf numFmtId="49" fontId="6" fillId="0" borderId="0" xfId="0" applyNumberFormat="1" applyFont="1" applyAlignment="1">
      <alignment horizontal="left" vertical="top" indent="3"/>
    </xf>
    <xf numFmtId="49" fontId="6" fillId="0" borderId="5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left" vertical="top" indent="3"/>
    </xf>
    <xf numFmtId="165" fontId="5" fillId="0" borderId="5" xfId="0" applyNumberFormat="1" applyFont="1" applyBorder="1" applyAlignment="1">
      <alignment horizontal="right" vertical="top"/>
    </xf>
    <xf numFmtId="165" fontId="5" fillId="0" borderId="4" xfId="0" applyNumberFormat="1" applyFont="1" applyBorder="1" applyAlignment="1">
      <alignment horizontal="right" vertical="top"/>
    </xf>
    <xf numFmtId="15" fontId="5" fillId="0" borderId="5" xfId="0" applyNumberFormat="1" applyFont="1" applyBorder="1" applyAlignment="1">
      <alignment horizontal="right" vertical="top"/>
    </xf>
    <xf numFmtId="15" fontId="5" fillId="0" borderId="4" xfId="0" applyNumberFormat="1" applyFont="1" applyBorder="1" applyAlignment="1">
      <alignment horizontal="right" vertical="top"/>
    </xf>
    <xf numFmtId="164" fontId="5" fillId="0" borderId="4" xfId="0" applyNumberFormat="1" applyFont="1" applyBorder="1" applyAlignment="1">
      <alignment horizontal="right" vertical="top"/>
    </xf>
    <xf numFmtId="166" fontId="5" fillId="0" borderId="13" xfId="3" applyFont="1" applyBorder="1" applyAlignment="1">
      <alignment horizontal="right" vertical="top"/>
    </xf>
    <xf numFmtId="166" fontId="5" fillId="0" borderId="13" xfId="3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/>
    </xf>
    <xf numFmtId="49" fontId="39" fillId="0" borderId="0" xfId="0" applyNumberFormat="1" applyFont="1" applyAlignment="1">
      <alignment vertical="top"/>
    </xf>
    <xf numFmtId="43" fontId="5" fillId="0" borderId="3" xfId="1" applyFont="1" applyBorder="1" applyAlignment="1">
      <alignment horizontal="right" vertical="top"/>
    </xf>
    <xf numFmtId="43" fontId="5" fillId="0" borderId="3" xfId="1" applyFont="1" applyBorder="1" applyAlignment="1">
      <alignment vertical="top"/>
    </xf>
    <xf numFmtId="43" fontId="7" fillId="0" borderId="0" xfId="1" applyFont="1" applyAlignment="1">
      <alignment vertical="top"/>
    </xf>
    <xf numFmtId="43" fontId="6" fillId="0" borderId="0" xfId="1" applyFont="1" applyAlignment="1">
      <alignment vertical="top"/>
    </xf>
    <xf numFmtId="43" fontId="4" fillId="0" borderId="2" xfId="1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14" fontId="5" fillId="0" borderId="0" xfId="1" applyNumberFormat="1" applyFont="1" applyAlignment="1">
      <alignment horizontal="right" vertical="top"/>
    </xf>
    <xf numFmtId="10" fontId="8" fillId="0" borderId="7" xfId="2" applyNumberFormat="1" applyFont="1" applyFill="1" applyBorder="1" applyAlignment="1">
      <alignment horizontal="right" wrapText="1"/>
    </xf>
    <xf numFmtId="10" fontId="0" fillId="0" borderId="7" xfId="2" applyNumberFormat="1" applyFont="1" applyBorder="1" applyAlignment="1">
      <alignment horizontal="right" wrapText="1"/>
    </xf>
    <xf numFmtId="43" fontId="9" fillId="0" borderId="8" xfId="4" applyFont="1" applyFill="1" applyBorder="1" applyAlignment="1">
      <alignment wrapText="1"/>
    </xf>
    <xf numFmtId="43" fontId="33" fillId="0" borderId="8" xfId="0" applyNumberFormat="1" applyFont="1" applyBorder="1" applyAlignment="1">
      <alignment wrapText="1"/>
    </xf>
    <xf numFmtId="43" fontId="9" fillId="0" borderId="7" xfId="4" applyFont="1" applyFill="1" applyBorder="1" applyAlignment="1">
      <alignment wrapText="1"/>
    </xf>
    <xf numFmtId="43" fontId="9" fillId="0" borderId="7" xfId="4" applyFont="1" applyFill="1" applyBorder="1" applyAlignment="1">
      <alignment horizontal="center" wrapText="1"/>
    </xf>
    <xf numFmtId="0" fontId="21" fillId="0" borderId="7" xfId="5" applyFont="1" applyBorder="1" applyAlignment="1">
      <alignment horizontal="center"/>
    </xf>
    <xf numFmtId="0" fontId="22" fillId="0" borderId="7" xfId="5" applyFont="1" applyBorder="1" applyAlignment="1">
      <alignment vertical="center" wrapText="1"/>
    </xf>
    <xf numFmtId="0" fontId="22" fillId="0" borderId="7" xfId="5" applyFont="1" applyBorder="1" applyAlignment="1">
      <alignment vertical="center"/>
    </xf>
    <xf numFmtId="2" fontId="22" fillId="0" borderId="7" xfId="5" applyNumberFormat="1" applyFont="1" applyBorder="1" applyAlignment="1">
      <alignment vertical="center" wrapText="1"/>
    </xf>
    <xf numFmtId="0" fontId="22" fillId="0" borderId="0" xfId="0" applyFont="1"/>
    <xf numFmtId="0" fontId="22" fillId="0" borderId="7" xfId="0" applyFont="1" applyBorder="1"/>
    <xf numFmtId="9" fontId="22" fillId="0" borderId="0" xfId="2" applyFont="1"/>
    <xf numFmtId="43" fontId="22" fillId="0" borderId="7" xfId="0" applyNumberFormat="1" applyFont="1" applyBorder="1"/>
    <xf numFmtId="0" fontId="22" fillId="0" borderId="13" xfId="5" applyFont="1" applyBorder="1" applyAlignment="1">
      <alignment vertical="center" wrapText="1"/>
    </xf>
    <xf numFmtId="0" fontId="22" fillId="0" borderId="3" xfId="5" applyFont="1" applyBorder="1" applyAlignment="1">
      <alignment vertical="center" wrapText="1"/>
    </xf>
    <xf numFmtId="0" fontId="22" fillId="0" borderId="14" xfId="5" applyFont="1" applyBorder="1" applyAlignment="1">
      <alignment vertical="center" wrapText="1"/>
    </xf>
    <xf numFmtId="0" fontId="22" fillId="0" borderId="7" xfId="5" applyFont="1" applyBorder="1"/>
    <xf numFmtId="43" fontId="22" fillId="0" borderId="0" xfId="0" applyNumberFormat="1" applyFont="1"/>
    <xf numFmtId="49" fontId="5" fillId="0" borderId="3" xfId="0" applyNumberFormat="1" applyFont="1" applyBorder="1" applyAlignment="1">
      <alignment horizontal="right" vertical="top"/>
    </xf>
    <xf numFmtId="15" fontId="5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 vertical="top"/>
    </xf>
    <xf numFmtId="49" fontId="5" fillId="0" borderId="3" xfId="0" applyNumberFormat="1" applyFont="1" applyBorder="1" applyAlignment="1">
      <alignment vertical="top"/>
    </xf>
    <xf numFmtId="43" fontId="6" fillId="0" borderId="3" xfId="1" applyFont="1" applyBorder="1" applyAlignment="1">
      <alignment horizontal="left" vertical="top" indent="5"/>
    </xf>
    <xf numFmtId="49" fontId="6" fillId="0" borderId="6" xfId="0" applyNumberFormat="1" applyFont="1" applyBorder="1" applyAlignment="1">
      <alignment horizontal="left" vertical="top" indent="3"/>
    </xf>
    <xf numFmtId="49" fontId="6" fillId="0" borderId="4" xfId="0" applyNumberFormat="1" applyFont="1" applyBorder="1" applyAlignment="1">
      <alignment horizontal="left" vertical="top" indent="3"/>
    </xf>
    <xf numFmtId="43" fontId="21" fillId="0" borderId="7" xfId="1" applyFont="1" applyFill="1" applyBorder="1" applyAlignment="1">
      <alignment horizontal="center" vertical="center" wrapText="1"/>
    </xf>
    <xf numFmtId="0" fontId="22" fillId="0" borderId="7" xfId="17" applyFont="1" applyBorder="1" applyAlignment="1">
      <alignment wrapText="1"/>
    </xf>
    <xf numFmtId="9" fontId="22" fillId="0" borderId="7" xfId="2" applyFont="1" applyFill="1" applyBorder="1" applyAlignment="1">
      <alignment wrapText="1"/>
    </xf>
    <xf numFmtId="0" fontId="22" fillId="0" borderId="7" xfId="17" applyFont="1" applyBorder="1"/>
    <xf numFmtId="43" fontId="22" fillId="0" borderId="7" xfId="17" applyNumberFormat="1" applyFont="1" applyBorder="1"/>
    <xf numFmtId="0" fontId="21" fillId="0" borderId="7" xfId="17" applyFont="1" applyBorder="1"/>
    <xf numFmtId="0" fontId="21" fillId="0" borderId="7" xfId="17" applyFont="1" applyBorder="1" applyAlignment="1">
      <alignment wrapText="1"/>
    </xf>
    <xf numFmtId="43" fontId="21" fillId="0" borderId="7" xfId="17" applyNumberFormat="1" applyFont="1" applyBorder="1"/>
    <xf numFmtId="9" fontId="21" fillId="0" borderId="7" xfId="2" applyFont="1" applyFill="1" applyBorder="1"/>
    <xf numFmtId="9" fontId="22" fillId="0" borderId="7" xfId="2" applyFont="1" applyFill="1" applyBorder="1"/>
    <xf numFmtId="166" fontId="6" fillId="3" borderId="13" xfId="3" applyFont="1" applyFill="1" applyBorder="1" applyAlignment="1">
      <alignment horizontal="right" vertical="top"/>
    </xf>
    <xf numFmtId="49" fontId="6" fillId="0" borderId="3" xfId="0" applyNumberFormat="1" applyFont="1" applyBorder="1" applyAlignment="1">
      <alignment horizontal="left" vertical="top" indent="6"/>
    </xf>
    <xf numFmtId="166" fontId="5" fillId="0" borderId="0" xfId="3" applyFont="1" applyAlignment="1">
      <alignment horizontal="right" vertical="top"/>
    </xf>
    <xf numFmtId="164" fontId="7" fillId="0" borderId="3" xfId="0" applyNumberFormat="1" applyFont="1" applyBorder="1" applyAlignment="1">
      <alignment vertical="top"/>
    </xf>
    <xf numFmtId="43" fontId="7" fillId="0" borderId="3" xfId="1" applyFont="1" applyBorder="1" applyAlignment="1">
      <alignment vertical="top"/>
    </xf>
    <xf numFmtId="166" fontId="34" fillId="0" borderId="0" xfId="3" applyFont="1" applyAlignment="1">
      <alignment horizontal="right" vertical="top"/>
    </xf>
    <xf numFmtId="0" fontId="0" fillId="0" borderId="0" xfId="0" applyAlignment="1">
      <alignment horizontal="center" wrapText="1"/>
    </xf>
    <xf numFmtId="166" fontId="6" fillId="0" borderId="5" xfId="3" applyFont="1" applyBorder="1" applyAlignment="1">
      <alignment horizontal="center" vertical="top"/>
    </xf>
    <xf numFmtId="166" fontId="5" fillId="0" borderId="7" xfId="3" applyFont="1" applyBorder="1" applyAlignment="1">
      <alignment horizontal="center" vertical="top"/>
    </xf>
    <xf numFmtId="166" fontId="6" fillId="0" borderId="6" xfId="3" applyFont="1" applyBorder="1" applyAlignment="1">
      <alignment horizontal="center" vertical="top"/>
    </xf>
    <xf numFmtId="166" fontId="35" fillId="0" borderId="3" xfId="3" applyFont="1" applyBorder="1" applyAlignment="1">
      <alignment horizontal="right" vertical="top"/>
    </xf>
    <xf numFmtId="166" fontId="6" fillId="0" borderId="3" xfId="3" applyFont="1" applyBorder="1" applyAlignment="1">
      <alignment horizontal="right" vertical="top"/>
    </xf>
    <xf numFmtId="166" fontId="0" fillId="0" borderId="0" xfId="3" applyFont="1" applyFill="1"/>
    <xf numFmtId="166" fontId="15" fillId="0" borderId="0" xfId="1" applyNumberFormat="1" applyFont="1" applyFill="1" applyBorder="1"/>
    <xf numFmtId="166" fontId="5" fillId="0" borderId="7" xfId="3" applyFont="1" applyBorder="1" applyAlignment="1">
      <alignment horizontal="center" vertical="top" wrapText="1"/>
    </xf>
    <xf numFmtId="166" fontId="5" fillId="0" borderId="8" xfId="3" applyFont="1" applyBorder="1" applyAlignment="1">
      <alignment horizontal="right" vertical="top"/>
    </xf>
    <xf numFmtId="166" fontId="5" fillId="0" borderId="19" xfId="3" applyFont="1" applyBorder="1" applyAlignment="1">
      <alignment horizontal="right" vertical="top"/>
    </xf>
    <xf numFmtId="49" fontId="5" fillId="0" borderId="4" xfId="0" applyNumberFormat="1" applyFont="1" applyBorder="1" applyAlignment="1">
      <alignment vertical="top" wrapText="1"/>
    </xf>
    <xf numFmtId="166" fontId="5" fillId="3" borderId="13" xfId="3" applyFont="1" applyFill="1" applyBorder="1" applyAlignment="1">
      <alignment horizontal="right" vertical="top"/>
    </xf>
    <xf numFmtId="166" fontId="0" fillId="4" borderId="0" xfId="3" applyFont="1" applyFill="1"/>
    <xf numFmtId="166" fontId="2" fillId="3" borderId="20" xfId="3" applyFont="1" applyFill="1" applyBorder="1"/>
    <xf numFmtId="166" fontId="2" fillId="0" borderId="0" xfId="3" applyFont="1"/>
    <xf numFmtId="166" fontId="2" fillId="4" borderId="0" xfId="3" applyFont="1" applyFill="1"/>
    <xf numFmtId="43" fontId="9" fillId="0" borderId="8" xfId="4" applyFont="1" applyFill="1" applyBorder="1" applyAlignment="1">
      <alignment horizontal="center" vertical="center" wrapText="1"/>
    </xf>
    <xf numFmtId="43" fontId="9" fillId="0" borderId="9" xfId="4" applyFont="1" applyFill="1" applyBorder="1" applyAlignment="1">
      <alignment horizontal="center" vertical="center" wrapText="1"/>
    </xf>
    <xf numFmtId="43" fontId="9" fillId="0" borderId="8" xfId="4" applyFont="1" applyFill="1" applyBorder="1" applyAlignment="1">
      <alignment horizontal="center" wrapText="1"/>
    </xf>
    <xf numFmtId="43" fontId="9" fillId="0" borderId="9" xfId="4" applyFont="1" applyFill="1" applyBorder="1" applyAlignment="1">
      <alignment horizontal="center" wrapText="1"/>
    </xf>
    <xf numFmtId="43" fontId="33" fillId="0" borderId="8" xfId="0" applyNumberFormat="1" applyFont="1" applyBorder="1" applyAlignment="1">
      <alignment horizontal="center" wrapText="1"/>
    </xf>
    <xf numFmtId="43" fontId="33" fillId="0" borderId="9" xfId="0" applyNumberFormat="1" applyFont="1" applyBorder="1" applyAlignment="1">
      <alignment horizontal="center" wrapText="1"/>
    </xf>
    <xf numFmtId="43" fontId="0" fillId="0" borderId="8" xfId="4" applyFont="1" applyBorder="1" applyAlignment="1">
      <alignment horizontal="center" wrapText="1"/>
    </xf>
    <xf numFmtId="43" fontId="0" fillId="0" borderId="9" xfId="4" applyFont="1" applyBorder="1" applyAlignment="1">
      <alignment horizontal="center" wrapText="1"/>
    </xf>
    <xf numFmtId="10" fontId="0" fillId="0" borderId="8" xfId="2" applyNumberFormat="1" applyFont="1" applyBorder="1" applyAlignment="1">
      <alignment horizontal="right" wrapText="1"/>
    </xf>
    <xf numFmtId="10" fontId="0" fillId="0" borderId="9" xfId="2" applyNumberFormat="1" applyFont="1" applyBorder="1" applyAlignment="1">
      <alignment horizontal="right" wrapText="1"/>
    </xf>
    <xf numFmtId="0" fontId="17" fillId="0" borderId="10" xfId="5" applyFont="1" applyBorder="1" applyAlignment="1">
      <alignment horizontal="center"/>
    </xf>
    <xf numFmtId="0" fontId="30" fillId="0" borderId="11" xfId="5" applyFont="1" applyBorder="1"/>
    <xf numFmtId="0" fontId="30" fillId="0" borderId="12" xfId="5" applyFont="1" applyBorder="1"/>
    <xf numFmtId="166" fontId="18" fillId="0" borderId="8" xfId="16" applyFont="1" applyBorder="1" applyAlignment="1">
      <alignment horizontal="center" vertical="center"/>
    </xf>
    <xf numFmtId="166" fontId="18" fillId="0" borderId="19" xfId="16" applyFont="1" applyBorder="1" applyAlignment="1">
      <alignment horizontal="center" vertical="center"/>
    </xf>
    <xf numFmtId="166" fontId="18" fillId="0" borderId="9" xfId="16" applyFont="1" applyBorder="1" applyAlignment="1">
      <alignment horizontal="center" vertical="center"/>
    </xf>
    <xf numFmtId="166" fontId="18" fillId="0" borderId="7" xfId="16" applyFont="1" applyBorder="1" applyAlignment="1">
      <alignment horizontal="left" vertical="center"/>
    </xf>
    <xf numFmtId="0" fontId="18" fillId="0" borderId="13" xfId="5" applyFont="1" applyBorder="1" applyAlignment="1">
      <alignment horizontal="center"/>
    </xf>
    <xf numFmtId="0" fontId="18" fillId="0" borderId="3" xfId="5" applyFont="1" applyBorder="1" applyAlignment="1">
      <alignment horizontal="center"/>
    </xf>
    <xf numFmtId="0" fontId="18" fillId="0" borderId="14" xfId="5" applyFont="1" applyBorder="1" applyAlignment="1">
      <alignment horizontal="center"/>
    </xf>
    <xf numFmtId="166" fontId="34" fillId="0" borderId="2" xfId="3" applyFont="1" applyBorder="1" applyAlignment="1">
      <alignment horizontal="center" vertical="top" wrapText="1"/>
    </xf>
    <xf numFmtId="166" fontId="6" fillId="0" borderId="4" xfId="3" applyFont="1" applyBorder="1" applyAlignment="1">
      <alignment horizontal="center" vertical="top" wrapText="1"/>
    </xf>
    <xf numFmtId="166" fontId="6" fillId="0" borderId="0" xfId="3" applyFont="1" applyAlignment="1">
      <alignment horizontal="center" vertical="top" wrapText="1"/>
    </xf>
    <xf numFmtId="166" fontId="5" fillId="0" borderId="4" xfId="3" applyFont="1" applyBorder="1" applyAlignment="1">
      <alignment horizontal="center" vertical="top" wrapText="1"/>
    </xf>
    <xf numFmtId="166" fontId="5" fillId="0" borderId="0" xfId="3" applyFont="1" applyAlignment="1">
      <alignment horizontal="center" vertical="top" wrapText="1"/>
    </xf>
    <xf numFmtId="166" fontId="6" fillId="0" borderId="5" xfId="3" applyFont="1" applyBorder="1" applyAlignment="1">
      <alignment horizontal="center" vertical="top"/>
    </xf>
    <xf numFmtId="166" fontId="6" fillId="0" borderId="2" xfId="3" applyFont="1" applyBorder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49" fontId="5" fillId="0" borderId="1" xfId="0" applyNumberFormat="1" applyFont="1" applyBorder="1" applyAlignment="1">
      <alignment vertical="top"/>
    </xf>
    <xf numFmtId="43" fontId="4" fillId="0" borderId="0" xfId="1" applyFont="1" applyAlignment="1">
      <alignment vertical="top"/>
    </xf>
    <xf numFmtId="43" fontId="3" fillId="0" borderId="0" xfId="1" applyFont="1" applyAlignment="1">
      <alignment vertical="top"/>
    </xf>
    <xf numFmtId="43" fontId="4" fillId="0" borderId="1" xfId="1" applyFont="1" applyBorder="1" applyAlignment="1">
      <alignment vertical="top"/>
    </xf>
    <xf numFmtId="43" fontId="3" fillId="0" borderId="2" xfId="1" applyFont="1" applyBorder="1" applyAlignment="1">
      <alignment vertical="top"/>
    </xf>
    <xf numFmtId="49" fontId="34" fillId="0" borderId="2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21" fillId="0" borderId="7" xfId="5" applyFont="1" applyBorder="1" applyAlignment="1">
      <alignment horizontal="center"/>
    </xf>
    <xf numFmtId="0" fontId="21" fillId="0" borderId="7" xfId="17" applyFont="1" applyBorder="1" applyAlignment="1">
      <alignment horizontal="center"/>
    </xf>
    <xf numFmtId="10" fontId="13" fillId="0" borderId="0" xfId="2" applyNumberFormat="1" applyFont="1"/>
    <xf numFmtId="10" fontId="15" fillId="0" borderId="0" xfId="2" applyNumberFormat="1" applyFont="1" applyAlignment="1">
      <alignment horizontal="left"/>
    </xf>
  </cellXfs>
  <cellStyles count="18">
    <cellStyle name="Comma" xfId="1" builtinId="3"/>
    <cellStyle name="Comma 2" xfId="3" xr:uid="{B3485B7A-70C0-41D1-B601-3F4E6980BCC7}"/>
    <cellStyle name="Comma 2 2" xfId="4" xr:uid="{DCC5F228-E708-4D8A-BACE-C8130BBA125E}"/>
    <cellStyle name="Comma 2 2 2" xfId="12" xr:uid="{F2CCF5FF-4C7A-4346-9708-D503A08A61A8}"/>
    <cellStyle name="Comma 3" xfId="6" xr:uid="{B3FF6F82-F632-4A7F-AD76-D54281252DB0}"/>
    <cellStyle name="Comma 3 2" xfId="13" xr:uid="{93C1EF57-33E8-41A1-8E63-51527AC590CA}"/>
    <cellStyle name="Comma 4" xfId="11" xr:uid="{47120998-4910-46C5-947A-7B318FE1AB17}"/>
    <cellStyle name="Comma 4 3" xfId="7" xr:uid="{391ED420-EBB0-429E-B260-718468FA9A3A}"/>
    <cellStyle name="Comma 4 3 2" xfId="14" xr:uid="{F38ED036-BC7D-4949-A876-59516619C61E}"/>
    <cellStyle name="Comma 5" xfId="15" xr:uid="{820AB588-5AF1-4451-BFC7-7C8EC21F3633}"/>
    <cellStyle name="Comma 6" xfId="16" xr:uid="{E1F15C79-13D9-4D9E-BBD4-37860CBA78E4}"/>
    <cellStyle name="Normal" xfId="0" builtinId="0"/>
    <cellStyle name="Normal 2" xfId="8" xr:uid="{828ADA84-577D-40B1-BCC2-BC86DE727AC3}"/>
    <cellStyle name="Normal 3" xfId="9" xr:uid="{EF6B102B-BC93-488F-ADF2-7AAE361FA6D3}"/>
    <cellStyle name="Normal 4" xfId="10" xr:uid="{CC10C0E3-5DB8-4A67-A808-2CF2A47D500F}"/>
    <cellStyle name="Normal 5" xfId="5" xr:uid="{2FBAD579-69E3-4CFA-A17E-FAABE7A36DA7}"/>
    <cellStyle name="Normal 7" xfId="17" xr:uid="{BDA07109-DEEE-4389-8B4E-4E3FEDD3AEE7}"/>
    <cellStyle name="Percent" xfId="2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63DC9261-9CF1-430C-B2D2-F4D0658E872C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B22EB22D-DC10-4D9B-9792-BFBB7937F35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D08B8AE-8E25-4ABE-A019-0540F66D4B51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21</xdr:col>
      <xdr:colOff>647700</xdr:colOff>
      <xdr:row>7</xdr:row>
      <xdr:rowOff>85725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AE43AC0-5CB5-401C-9DA8-E3D0AC2FBDC0}"/>
            </a:ext>
          </a:extLst>
        </xdr:cNvPr>
        <xdr:cNvSpPr txBox="1"/>
      </xdr:nvSpPr>
      <xdr:spPr>
        <a:xfrm>
          <a:off x="14668500" y="2790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</xdr:row>
      <xdr:rowOff>0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F46C1F56-AD06-4EDC-9598-B319CD6CC05F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3C97A5D-45FE-40C2-A299-B4C48C7A108E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</xdr:row>
      <xdr:rowOff>0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94AC84C3-4245-4DD6-94C8-BC921A254E62}"/>
            </a:ext>
          </a:extLst>
        </xdr:cNvPr>
        <xdr:cNvSpPr txBox="1"/>
      </xdr:nvSpPr>
      <xdr:spPr>
        <a:xfrm>
          <a:off x="8172450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285750</xdr:colOff>
      <xdr:row>5</xdr:row>
      <xdr:rowOff>190500</xdr:rowOff>
    </xdr:from>
    <xdr:ext cx="590550" cy="6286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814F522A-D29B-4A59-9A09-EE52CAE7AB41}"/>
            </a:ext>
          </a:extLst>
        </xdr:cNvPr>
        <xdr:cNvSpPr txBox="1"/>
      </xdr:nvSpPr>
      <xdr:spPr>
        <a:xfrm flipH="1" flipV="1">
          <a:off x="8172450" y="1866900"/>
          <a:ext cx="590550" cy="628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17</xdr:col>
      <xdr:colOff>209550</xdr:colOff>
      <xdr:row>7</xdr:row>
      <xdr:rowOff>123825</xdr:rowOff>
    </xdr:from>
    <xdr:ext cx="190500" cy="2667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23160535-7F1D-45F1-90EF-A00ED3AAAE22}"/>
            </a:ext>
          </a:extLst>
        </xdr:cNvPr>
        <xdr:cNvSpPr txBox="1"/>
      </xdr:nvSpPr>
      <xdr:spPr>
        <a:xfrm>
          <a:off x="8677275" y="22193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5</xdr:row>
      <xdr:rowOff>0</xdr:rowOff>
    </xdr:from>
    <xdr:ext cx="190500" cy="26670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BDBBC58A-A502-45E6-B925-B8FE18DCE8A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447675</xdr:colOff>
      <xdr:row>12</xdr:row>
      <xdr:rowOff>38100</xdr:rowOff>
    </xdr:from>
    <xdr:ext cx="190500" cy="2667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30E13C82-4B51-4DFA-9FC3-43076AD43B99}"/>
            </a:ext>
          </a:extLst>
        </xdr:cNvPr>
        <xdr:cNvSpPr txBox="1"/>
      </xdr:nvSpPr>
      <xdr:spPr>
        <a:xfrm>
          <a:off x="8334375" y="31813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6</xdr:row>
      <xdr:rowOff>0</xdr:rowOff>
    </xdr:from>
    <xdr:ext cx="190500" cy="26670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685E80F-2D6A-40E7-9662-D8604F13FB0D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19</xdr:col>
      <xdr:colOff>9525</xdr:colOff>
      <xdr:row>12</xdr:row>
      <xdr:rowOff>133350</xdr:rowOff>
    </xdr:from>
    <xdr:ext cx="190500" cy="2667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B116AC23-66E9-4AC8-BB1A-575A9BF3406E}"/>
            </a:ext>
          </a:extLst>
        </xdr:cNvPr>
        <xdr:cNvSpPr txBox="1"/>
      </xdr:nvSpPr>
      <xdr:spPr>
        <a:xfrm>
          <a:off x="9639300" y="32766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0</xdr:rowOff>
    </xdr:from>
    <xdr:ext cx="190500" cy="26670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AB068E1C-C9F4-47F1-A35E-96AFB6227174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0</xdr:rowOff>
    </xdr:from>
    <xdr:ext cx="190500" cy="26670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84C75AB0-1D82-490D-96C0-71BD4A164CF6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17</xdr:col>
      <xdr:colOff>438150</xdr:colOff>
      <xdr:row>13</xdr:row>
      <xdr:rowOff>171450</xdr:rowOff>
    </xdr:from>
    <xdr:ext cx="190500" cy="2667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CEC0F1E5-215B-42CF-8206-32A62E3A22FA}"/>
            </a:ext>
          </a:extLst>
        </xdr:cNvPr>
        <xdr:cNvSpPr txBox="1"/>
      </xdr:nvSpPr>
      <xdr:spPr>
        <a:xfrm>
          <a:off x="890587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0</xdr:rowOff>
    </xdr:from>
    <xdr:ext cx="190500" cy="266700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75611301-A8A0-4058-BBC7-E1661B74AF59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0</xdr:rowOff>
    </xdr:from>
    <xdr:ext cx="190500" cy="26670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87E4F3E8-3F61-4706-8A9A-10DC228B73DB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0</xdr:rowOff>
    </xdr:from>
    <xdr:ext cx="190500" cy="26670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4805187C-B74B-495A-A36E-7F92FE6FFC5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0</xdr:rowOff>
    </xdr:from>
    <xdr:ext cx="190500" cy="266700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65314A80-E9B0-44E4-8DA0-44FB8A2EB7EA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0</xdr:rowOff>
    </xdr:from>
    <xdr:ext cx="190500" cy="266700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9BAD8208-1584-41F8-8746-C86CA4F90BC7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0</xdr:rowOff>
    </xdr:from>
    <xdr:ext cx="190500" cy="26670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726EEB6A-6614-4495-A204-538F3F1D6C22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90500" cy="266700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57F03AA5-A5CD-4397-8032-A201D039523C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90500" cy="26670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963CF481-D9FF-474F-9213-0218A2FA7C0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90500" cy="26670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98579495-452B-4D54-8EB3-0B81D8240912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0</xdr:rowOff>
    </xdr:from>
    <xdr:ext cx="190500" cy="266700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95EBC3C2-5414-4979-8390-446A317BD157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0</xdr:rowOff>
    </xdr:from>
    <xdr:ext cx="190500" cy="266700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BA5B9296-6C9F-401B-8CB1-A7A399024FBB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0</xdr:rowOff>
    </xdr:from>
    <xdr:ext cx="190500" cy="26670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C7F0189A-9025-4978-B24F-F8BD6D65E71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90500" cy="266700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5A8DB72F-5297-4D09-9E01-6AC21A32D4CD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90500" cy="26670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62532FEB-3137-4B18-B1E6-333B908FE98A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90500" cy="26670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49168D9-B5D2-4833-8DA1-3069909D7101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0</xdr:rowOff>
    </xdr:from>
    <xdr:ext cx="190500" cy="266700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27612320-CD0C-4649-B277-D229799812A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0</xdr:rowOff>
    </xdr:from>
    <xdr:ext cx="190500" cy="266700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21402E97-00EA-4644-8522-5E663EC72C6B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0</xdr:rowOff>
    </xdr:from>
    <xdr:ext cx="190500" cy="26670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926E683E-4AF3-4E37-8032-344FB085F5C5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0</xdr:rowOff>
    </xdr:from>
    <xdr:ext cx="190500" cy="266700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E7A3F5E7-E032-431D-AF96-429616383D5F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0</xdr:rowOff>
    </xdr:from>
    <xdr:ext cx="190500" cy="266700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80B849E8-6ED2-4681-BC3E-D3EB246FE5E2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0</xdr:rowOff>
    </xdr:from>
    <xdr:ext cx="190500" cy="26670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DB99CEC3-7309-4B04-AB85-BBEF3B3AF153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0</xdr:rowOff>
    </xdr:from>
    <xdr:ext cx="190500" cy="266700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F02BCDDD-4086-4D5C-AFB8-90D79079FB25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0</xdr:rowOff>
    </xdr:from>
    <xdr:ext cx="190500" cy="26670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F5447E43-67EB-444C-A0FC-117918E6BCE6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0</xdr:rowOff>
    </xdr:from>
    <xdr:ext cx="190500" cy="26670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63856C3B-DC3C-4A06-9220-F50EB1471611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0</xdr:rowOff>
    </xdr:from>
    <xdr:ext cx="190500" cy="266700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20791D0E-F18D-4F57-8671-03E8AA6C8F77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0</xdr:rowOff>
    </xdr:from>
    <xdr:ext cx="190500" cy="26670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EB6090D1-F4A1-499D-B7D8-068AE7EF59AA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0</xdr:rowOff>
    </xdr:from>
    <xdr:ext cx="190500" cy="26670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5FDCDEB0-FCD7-4146-9108-FDD528D645B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190500" cy="266700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A858C41A-EC47-413E-92E9-4E498A40A6C5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190500" cy="26670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424B1810-0161-41AF-8A14-1BCDA5A37C8C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190500" cy="26670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C35CD488-0262-4C46-A3EB-BD0AB192CBF4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0</xdr:rowOff>
    </xdr:from>
    <xdr:ext cx="190500" cy="266700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F40F21E2-7860-440F-BE0D-505EFFFBF20C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0</xdr:rowOff>
    </xdr:from>
    <xdr:ext cx="190500" cy="266700"/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EDD19AC7-B1D4-49B5-900E-DF0FCC44A263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0</xdr:rowOff>
    </xdr:from>
    <xdr:ext cx="190500" cy="26670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2AA67693-B1FF-4EA2-9FA7-ECF24E7CB594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3E4D-A473-4F82-B3E2-50A186191BE2}">
  <sheetPr codeName="Sheet1">
    <pageSetUpPr fitToPage="1"/>
  </sheetPr>
  <dimension ref="A1:L40"/>
  <sheetViews>
    <sheetView tabSelected="1" workbookViewId="0">
      <selection activeCell="G2" sqref="G2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17" customWidth="1"/>
    <col min="6" max="6" width="13.140625" style="17" bestFit="1" customWidth="1"/>
    <col min="7" max="7" width="13.140625" style="17" customWidth="1"/>
    <col min="8" max="9" width="12.7109375" style="17" bestFit="1" customWidth="1"/>
    <col min="10" max="10" width="34.14062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12</v>
      </c>
      <c r="B1" s="4" t="s">
        <v>246</v>
      </c>
      <c r="C1" s="4" t="s">
        <v>2280</v>
      </c>
      <c r="D1" s="4" t="s">
        <v>2281</v>
      </c>
      <c r="E1" s="4" t="s">
        <v>1892</v>
      </c>
      <c r="F1" s="4" t="s">
        <v>1893</v>
      </c>
      <c r="G1" s="4" t="s">
        <v>460</v>
      </c>
      <c r="H1" s="4" t="s">
        <v>72</v>
      </c>
      <c r="I1" s="4" t="s">
        <v>74</v>
      </c>
      <c r="J1" s="4" t="s">
        <v>13</v>
      </c>
    </row>
    <row r="2" spans="1:12" ht="15.75" x14ac:dyDescent="0.25">
      <c r="A2" s="6" t="s">
        <v>23</v>
      </c>
      <c r="B2" s="89">
        <v>8.07301</v>
      </c>
      <c r="C2" s="8">
        <f>'Summary Sheet'!D2</f>
        <v>8.07301</v>
      </c>
      <c r="D2" s="8">
        <v>8.07</v>
      </c>
      <c r="E2" s="8">
        <f>'Summary Sheet'!F2</f>
        <v>8.07301</v>
      </c>
      <c r="F2" s="8">
        <v>8.07</v>
      </c>
      <c r="G2" s="8">
        <f>C2-D2</f>
        <v>3.0099999999997351E-3</v>
      </c>
      <c r="H2" s="8">
        <f t="shared" ref="H2:I4" si="0">C2-E2</f>
        <v>0</v>
      </c>
      <c r="I2" s="8">
        <f t="shared" si="0"/>
        <v>0</v>
      </c>
      <c r="J2" s="7"/>
    </row>
    <row r="3" spans="1:12" ht="15.75" x14ac:dyDescent="0.25">
      <c r="A3" s="6" t="s">
        <v>35</v>
      </c>
      <c r="B3" s="89">
        <v>6.77</v>
      </c>
      <c r="C3" s="8">
        <f>'Summary Sheet'!D3</f>
        <v>6.4249124999999996</v>
      </c>
      <c r="D3" s="8">
        <v>6.42</v>
      </c>
      <c r="E3" s="8">
        <f>'Summary Sheet'!F3</f>
        <v>5.9344124999999996</v>
      </c>
      <c r="F3" s="8">
        <v>5.93</v>
      </c>
      <c r="G3" s="8">
        <f t="shared" ref="G3:G11" si="1">C3-D3</f>
        <v>4.9124999999996533E-3</v>
      </c>
      <c r="H3" s="8">
        <f t="shared" si="0"/>
        <v>0.49049999999999994</v>
      </c>
      <c r="I3" s="8">
        <f t="shared" si="0"/>
        <v>0.49000000000000021</v>
      </c>
      <c r="J3" s="7"/>
    </row>
    <row r="4" spans="1:12" ht="15.75" x14ac:dyDescent="0.25">
      <c r="A4" s="9" t="s">
        <v>241</v>
      </c>
      <c r="B4" s="89">
        <v>22.44</v>
      </c>
      <c r="C4" s="241">
        <f>'Summary Sheet'!D4</f>
        <v>33.151778800000002</v>
      </c>
      <c r="D4" s="241">
        <v>33.840000000000003</v>
      </c>
      <c r="E4" s="241">
        <f>'Summary Sheet'!F4</f>
        <v>29.818150200000002</v>
      </c>
      <c r="F4" s="241">
        <v>29.84</v>
      </c>
      <c r="G4" s="241">
        <f>C4-D4</f>
        <v>-0.68822120000000098</v>
      </c>
      <c r="H4" s="241">
        <f t="shared" si="0"/>
        <v>3.3336286000000008</v>
      </c>
      <c r="I4" s="241">
        <f t="shared" si="0"/>
        <v>4.0000000000000036</v>
      </c>
      <c r="J4" s="239"/>
    </row>
    <row r="5" spans="1:12" ht="15.75" x14ac:dyDescent="0.25">
      <c r="A5" s="9" t="s">
        <v>242</v>
      </c>
      <c r="B5" s="89">
        <v>47.7</v>
      </c>
      <c r="C5" s="242"/>
      <c r="D5" s="242"/>
      <c r="E5" s="242"/>
      <c r="F5" s="242"/>
      <c r="G5" s="242"/>
      <c r="H5" s="242"/>
      <c r="I5" s="242"/>
      <c r="J5" s="240"/>
    </row>
    <row r="6" spans="1:12" ht="31.5" x14ac:dyDescent="0.25">
      <c r="A6" s="9" t="s">
        <v>15</v>
      </c>
      <c r="B6" s="89">
        <v>9.3290404999999996</v>
      </c>
      <c r="C6" s="8">
        <f>'Summary Sheet'!D5</f>
        <v>5.1350806000000002</v>
      </c>
      <c r="D6" s="7">
        <v>5.13</v>
      </c>
      <c r="E6" s="8">
        <f>'Summary Sheet'!F5</f>
        <v>5.1350806000000002</v>
      </c>
      <c r="F6" s="7">
        <v>5.13</v>
      </c>
      <c r="G6" s="8">
        <f t="shared" si="1"/>
        <v>5.0806000000003237E-3</v>
      </c>
      <c r="H6" s="8">
        <f>C6-E6</f>
        <v>0</v>
      </c>
      <c r="I6" s="8">
        <f>D6-F6</f>
        <v>0</v>
      </c>
      <c r="J6" s="10"/>
    </row>
    <row r="7" spans="1:12" ht="15.75" x14ac:dyDescent="0.25">
      <c r="A7" s="88" t="s">
        <v>1295</v>
      </c>
      <c r="B7" s="89">
        <v>3.51</v>
      </c>
      <c r="C7" s="184">
        <f>'Summary Sheet'!D6</f>
        <v>2.1421535999999999</v>
      </c>
      <c r="D7" s="183">
        <v>2.08</v>
      </c>
      <c r="E7" s="8">
        <f>'Summary Sheet'!F6</f>
        <v>1.8796617</v>
      </c>
      <c r="F7" s="183">
        <v>1.79</v>
      </c>
      <c r="G7" s="8">
        <f>C7-D7</f>
        <v>6.2153599999999809E-2</v>
      </c>
      <c r="H7" s="8">
        <f t="shared" ref="H7:H11" si="2">C7-E7</f>
        <v>0.26249189999999989</v>
      </c>
      <c r="I7" s="8">
        <f t="shared" ref="I7:I11" si="3">D7-F7</f>
        <v>0.29000000000000004</v>
      </c>
      <c r="J7" s="10"/>
    </row>
    <row r="8" spans="1:12" ht="31.5" x14ac:dyDescent="0.25">
      <c r="A8" s="9" t="s">
        <v>245</v>
      </c>
      <c r="B8" s="89">
        <v>2.81</v>
      </c>
      <c r="C8" s="184">
        <f>'Summary Sheet'!D7</f>
        <v>4.0005266079999995</v>
      </c>
      <c r="D8" s="183">
        <v>2.75</v>
      </c>
      <c r="E8" s="8">
        <f>'Summary Sheet'!F7</f>
        <v>3.7092202359999997</v>
      </c>
      <c r="F8" s="183">
        <v>2.75</v>
      </c>
      <c r="G8" s="8">
        <f t="shared" si="1"/>
        <v>1.2505266079999995</v>
      </c>
      <c r="H8" s="8">
        <f t="shared" si="2"/>
        <v>0.29130637199999976</v>
      </c>
      <c r="I8" s="8">
        <f t="shared" si="3"/>
        <v>0</v>
      </c>
      <c r="J8" s="10"/>
    </row>
    <row r="9" spans="1:12" ht="15.75" x14ac:dyDescent="0.25">
      <c r="A9" s="9" t="s">
        <v>244</v>
      </c>
      <c r="B9" s="89">
        <v>3.81</v>
      </c>
      <c r="C9" s="184">
        <f>'Summary Sheet'!D8</f>
        <v>4.5652457000000002</v>
      </c>
      <c r="D9" s="183">
        <v>2.5499999999999998</v>
      </c>
      <c r="E9" s="8">
        <f>'Summary Sheet'!F8</f>
        <v>3.8420671</v>
      </c>
      <c r="F9" s="183">
        <v>2.02</v>
      </c>
      <c r="G9" s="8">
        <f t="shared" si="1"/>
        <v>2.0152457000000004</v>
      </c>
      <c r="H9" s="8">
        <f t="shared" si="2"/>
        <v>0.72317860000000023</v>
      </c>
      <c r="I9" s="8">
        <f t="shared" si="3"/>
        <v>0.5299999999999998</v>
      </c>
      <c r="J9" s="10"/>
    </row>
    <row r="10" spans="1:12" s="12" customFormat="1" ht="15.75" x14ac:dyDescent="0.25">
      <c r="A10" s="11" t="s">
        <v>16</v>
      </c>
      <c r="B10" s="89">
        <v>8</v>
      </c>
      <c r="C10" s="8">
        <f>'Summary Sheet'!D9</f>
        <v>1.2073707</v>
      </c>
      <c r="D10" s="7">
        <v>1.21</v>
      </c>
      <c r="E10" s="8">
        <f>'Summary Sheet'!F9</f>
        <v>0.73814999999999997</v>
      </c>
      <c r="F10" s="7">
        <v>0.74</v>
      </c>
      <c r="G10" s="8">
        <f t="shared" si="1"/>
        <v>-2.6292999999999456E-3</v>
      </c>
      <c r="H10" s="8">
        <f t="shared" si="2"/>
        <v>0.46922070000000005</v>
      </c>
      <c r="I10" s="8">
        <f t="shared" si="3"/>
        <v>0.47</v>
      </c>
      <c r="J10" s="36"/>
    </row>
    <row r="11" spans="1:12" s="12" customFormat="1" ht="15.75" x14ac:dyDescent="0.25">
      <c r="A11" s="11" t="s">
        <v>70</v>
      </c>
      <c r="B11" s="89">
        <v>2.1024262</v>
      </c>
      <c r="C11" s="8">
        <v>0</v>
      </c>
      <c r="D11" s="7">
        <v>1.42</v>
      </c>
      <c r="E11" s="7">
        <v>0</v>
      </c>
      <c r="F11" s="7">
        <v>0.61</v>
      </c>
      <c r="G11" s="8">
        <f t="shared" si="1"/>
        <v>-1.42</v>
      </c>
      <c r="H11" s="8">
        <f t="shared" si="2"/>
        <v>0</v>
      </c>
      <c r="I11" s="8">
        <f t="shared" si="3"/>
        <v>0.80999999999999994</v>
      </c>
      <c r="J11" s="7"/>
    </row>
    <row r="12" spans="1:12" ht="15.75" x14ac:dyDescent="0.25">
      <c r="A12" s="13" t="s">
        <v>17</v>
      </c>
      <c r="B12" s="14">
        <f>SUM(B2:B11)</f>
        <v>114.54447670000002</v>
      </c>
      <c r="C12" s="14">
        <f>SUM(C2:C11)</f>
        <v>64.700078508000004</v>
      </c>
      <c r="D12" s="14">
        <f t="shared" ref="D12:F12" si="4">SUM(D2:D11)</f>
        <v>63.470000000000006</v>
      </c>
      <c r="E12" s="14">
        <f t="shared" si="4"/>
        <v>59.129752336000003</v>
      </c>
      <c r="F12" s="14">
        <f t="shared" si="4"/>
        <v>56.88000000000001</v>
      </c>
      <c r="G12" s="14">
        <f>SUM(G2:G11)</f>
        <v>1.2300785079999983</v>
      </c>
      <c r="H12" s="14">
        <f t="shared" ref="H12:I12" si="5">SUM(H2:H11)</f>
        <v>5.5703261720000006</v>
      </c>
      <c r="I12" s="14">
        <f t="shared" si="5"/>
        <v>6.5900000000000034</v>
      </c>
      <c r="J12" s="7"/>
      <c r="K12" s="28"/>
    </row>
    <row r="13" spans="1:12" x14ac:dyDescent="0.25">
      <c r="C13" s="28">
        <f>B12-C12</f>
        <v>49.844398192000014</v>
      </c>
      <c r="D13" s="16"/>
      <c r="J13" s="28"/>
      <c r="L13" s="28"/>
    </row>
    <row r="14" spans="1:12" x14ac:dyDescent="0.25">
      <c r="D14" s="28"/>
    </row>
    <row r="15" spans="1:12" ht="60" x14ac:dyDescent="0.25">
      <c r="A15" s="18" t="s">
        <v>1</v>
      </c>
      <c r="B15" s="18" t="s">
        <v>18</v>
      </c>
      <c r="C15" s="19" t="s">
        <v>2282</v>
      </c>
      <c r="D15" s="19" t="s">
        <v>19</v>
      </c>
      <c r="E15" s="19" t="s">
        <v>2283</v>
      </c>
      <c r="F15" s="33"/>
      <c r="G15" s="33"/>
      <c r="H15" s="33"/>
      <c r="I15" s="33"/>
    </row>
    <row r="16" spans="1:12" ht="15.75" x14ac:dyDescent="0.25">
      <c r="A16" s="6" t="s">
        <v>23</v>
      </c>
      <c r="B16" s="8">
        <f>B2</f>
        <v>8.07301</v>
      </c>
      <c r="C16" s="8">
        <f>C2</f>
        <v>8.07301</v>
      </c>
      <c r="D16" s="180">
        <f>C16/B16</f>
        <v>1</v>
      </c>
      <c r="E16" s="180">
        <f>C16/$B$26</f>
        <v>7.0479260393705209E-2</v>
      </c>
      <c r="F16" s="34"/>
      <c r="G16" s="34"/>
      <c r="H16" s="34"/>
      <c r="I16" s="34"/>
    </row>
    <row r="17" spans="1:9" ht="15.75" x14ac:dyDescent="0.25">
      <c r="A17" s="6" t="s">
        <v>35</v>
      </c>
      <c r="B17" s="8">
        <f t="shared" ref="B17:B25" si="6">B3</f>
        <v>6.77</v>
      </c>
      <c r="C17" s="8">
        <f>C3</f>
        <v>6.4249124999999996</v>
      </c>
      <c r="D17" s="180">
        <f t="shared" ref="D17:D20" si="7">C17/B17</f>
        <v>0.94902695716395868</v>
      </c>
      <c r="E17" s="180">
        <f>C17/$B$26</f>
        <v>5.6090984786872737E-2</v>
      </c>
      <c r="F17" s="34"/>
      <c r="G17" s="34"/>
      <c r="H17" s="34"/>
      <c r="I17" s="34"/>
    </row>
    <row r="18" spans="1:9" ht="15.75" x14ac:dyDescent="0.25">
      <c r="A18" s="9" t="s">
        <v>241</v>
      </c>
      <c r="B18" s="8">
        <f t="shared" si="6"/>
        <v>22.44</v>
      </c>
      <c r="C18" s="241">
        <f>C4</f>
        <v>33.151778800000002</v>
      </c>
      <c r="D18" s="247">
        <f>C18/(B19+B18)</f>
        <v>0.47265153692614775</v>
      </c>
      <c r="E18" s="247">
        <f>C18/$B$26</f>
        <v>0.28942276183972471</v>
      </c>
      <c r="F18" s="34"/>
      <c r="G18" s="34"/>
      <c r="H18" s="34"/>
      <c r="I18" s="34"/>
    </row>
    <row r="19" spans="1:9" ht="15.75" x14ac:dyDescent="0.25">
      <c r="A19" s="9" t="s">
        <v>242</v>
      </c>
      <c r="B19" s="8">
        <f t="shared" si="6"/>
        <v>47.7</v>
      </c>
      <c r="C19" s="242"/>
      <c r="D19" s="248"/>
      <c r="E19" s="248"/>
      <c r="F19" s="34"/>
      <c r="G19" s="34"/>
      <c r="H19" s="34"/>
      <c r="I19" s="34"/>
    </row>
    <row r="20" spans="1:9" ht="31.5" x14ac:dyDescent="0.25">
      <c r="A20" s="9" t="s">
        <v>15</v>
      </c>
      <c r="B20" s="8">
        <f t="shared" si="6"/>
        <v>9.3290404999999996</v>
      </c>
      <c r="C20" s="8">
        <f>C6</f>
        <v>5.1350806000000002</v>
      </c>
      <c r="D20" s="180">
        <f t="shared" si="7"/>
        <v>0.5504403802298854</v>
      </c>
      <c r="E20" s="180">
        <f>C20/$B$26</f>
        <v>4.4830451436337126E-2</v>
      </c>
      <c r="F20" s="34"/>
      <c r="G20" s="34"/>
      <c r="H20" s="34"/>
      <c r="I20" s="34"/>
    </row>
    <row r="21" spans="1:9" ht="15.75" x14ac:dyDescent="0.25">
      <c r="A21" s="88" t="s">
        <v>243</v>
      </c>
      <c r="B21" s="8">
        <f t="shared" si="6"/>
        <v>3.51</v>
      </c>
      <c r="C21" s="181">
        <f>C7</f>
        <v>2.1421535999999999</v>
      </c>
      <c r="D21" s="180">
        <f t="shared" ref="D21:D25" si="8">C21/B21</f>
        <v>0.61030017094017097</v>
      </c>
      <c r="E21" s="180">
        <f t="shared" ref="E21:E25" si="9">C21/$B$26</f>
        <v>1.8701500602342002E-2</v>
      </c>
      <c r="F21" s="34"/>
      <c r="G21" s="34"/>
      <c r="H21" s="34"/>
      <c r="I21" s="34"/>
    </row>
    <row r="22" spans="1:9" ht="31.5" x14ac:dyDescent="0.25">
      <c r="A22" s="9" t="s">
        <v>245</v>
      </c>
      <c r="B22" s="8">
        <f t="shared" si="6"/>
        <v>2.81</v>
      </c>
      <c r="C22" s="181">
        <f t="shared" ref="C22:C25" si="10">C8</f>
        <v>4.0005266079999995</v>
      </c>
      <c r="D22" s="180">
        <f t="shared" si="8"/>
        <v>1.423674949466192</v>
      </c>
      <c r="E22" s="180">
        <f t="shared" si="9"/>
        <v>3.4925530442446895E-2</v>
      </c>
      <c r="F22" s="34"/>
      <c r="G22" s="34"/>
      <c r="H22" s="34"/>
      <c r="I22" s="34"/>
    </row>
    <row r="23" spans="1:9" ht="15.75" x14ac:dyDescent="0.25">
      <c r="A23" s="9" t="s">
        <v>244</v>
      </c>
      <c r="B23" s="8">
        <f t="shared" si="6"/>
        <v>3.81</v>
      </c>
      <c r="C23" s="181">
        <f t="shared" si="10"/>
        <v>4.5652457000000002</v>
      </c>
      <c r="D23" s="180">
        <f t="shared" si="8"/>
        <v>1.1982272178477691</v>
      </c>
      <c r="E23" s="180">
        <f t="shared" si="9"/>
        <v>3.9855659840820588E-2</v>
      </c>
      <c r="F23" s="34"/>
      <c r="G23" s="34"/>
      <c r="H23" s="34"/>
      <c r="I23" s="34"/>
    </row>
    <row r="24" spans="1:9" ht="15.75" x14ac:dyDescent="0.25">
      <c r="A24" s="11" t="s">
        <v>16</v>
      </c>
      <c r="B24" s="8">
        <f t="shared" si="6"/>
        <v>8</v>
      </c>
      <c r="C24" s="8">
        <f t="shared" si="10"/>
        <v>1.2073707</v>
      </c>
      <c r="D24" s="180">
        <f t="shared" si="8"/>
        <v>0.1509213375</v>
      </c>
      <c r="E24" s="180">
        <f t="shared" si="9"/>
        <v>1.0540627839805739E-2</v>
      </c>
      <c r="F24" s="34"/>
      <c r="G24" s="34"/>
      <c r="H24" s="34"/>
      <c r="I24" s="34"/>
    </row>
    <row r="25" spans="1:9" ht="15.75" x14ac:dyDescent="0.25">
      <c r="A25" s="11" t="s">
        <v>71</v>
      </c>
      <c r="B25" s="8">
        <f t="shared" si="6"/>
        <v>2.1024262</v>
      </c>
      <c r="C25" s="8">
        <f t="shared" si="10"/>
        <v>0</v>
      </c>
      <c r="D25" s="180">
        <f t="shared" si="8"/>
        <v>0</v>
      </c>
      <c r="E25" s="180">
        <f t="shared" si="9"/>
        <v>0</v>
      </c>
      <c r="F25" s="34"/>
      <c r="G25" s="34"/>
      <c r="H25" s="34"/>
      <c r="I25" s="34"/>
    </row>
    <row r="26" spans="1:9" ht="15.75" x14ac:dyDescent="0.25">
      <c r="A26" s="21" t="s">
        <v>21</v>
      </c>
      <c r="B26" s="14">
        <f>SUM(B16:B25)</f>
        <v>114.54447670000002</v>
      </c>
      <c r="C26" s="15">
        <f>SUM(C16:C25)</f>
        <v>64.700078508000004</v>
      </c>
      <c r="D26" s="20">
        <f>C26/B26</f>
        <v>0.564846777182055</v>
      </c>
      <c r="E26" s="22">
        <f>SUM(E16:E25)</f>
        <v>0.56484677718205489</v>
      </c>
      <c r="F26" s="35"/>
      <c r="G26" s="35"/>
      <c r="H26" s="35"/>
      <c r="I26" s="35"/>
    </row>
    <row r="27" spans="1:9" x14ac:dyDescent="0.25">
      <c r="B27" s="5"/>
      <c r="C27" s="5"/>
      <c r="D27" s="23"/>
      <c r="E27" s="23"/>
      <c r="F27" s="23"/>
      <c r="G27" s="23"/>
      <c r="H27" s="23"/>
      <c r="I27" s="23"/>
    </row>
    <row r="28" spans="1:9" x14ac:dyDescent="0.25">
      <c r="B28" s="5"/>
      <c r="C28" s="5"/>
      <c r="D28" s="23"/>
      <c r="E28" s="23"/>
      <c r="F28" s="23"/>
      <c r="G28" s="23"/>
      <c r="H28" s="23"/>
      <c r="I28" s="23"/>
    </row>
    <row r="29" spans="1:9" ht="90" x14ac:dyDescent="0.25">
      <c r="A29" s="18" t="s">
        <v>22</v>
      </c>
      <c r="B29" s="19" t="s">
        <v>2282</v>
      </c>
      <c r="C29" s="19" t="s">
        <v>1894</v>
      </c>
      <c r="D29" s="19" t="s">
        <v>2284</v>
      </c>
      <c r="E29" s="24" t="s">
        <v>2285</v>
      </c>
      <c r="F29" s="33"/>
      <c r="G29" s="33"/>
      <c r="H29" s="33"/>
      <c r="I29" s="33"/>
    </row>
    <row r="30" spans="1:9" ht="15.75" x14ac:dyDescent="0.25">
      <c r="A30" s="6" t="s">
        <v>23</v>
      </c>
      <c r="B30" s="89">
        <f>C2</f>
        <v>8.07301</v>
      </c>
      <c r="C30" s="8">
        <f>E2</f>
        <v>8.07301</v>
      </c>
      <c r="D30" s="25">
        <f>ROUND(B30-C30,2)</f>
        <v>0</v>
      </c>
      <c r="E30" s="20">
        <f>D30/$B$40</f>
        <v>0</v>
      </c>
      <c r="F30" s="34"/>
      <c r="G30" s="34"/>
      <c r="H30" s="34"/>
      <c r="I30" s="34"/>
    </row>
    <row r="31" spans="1:9" ht="15.75" x14ac:dyDescent="0.25">
      <c r="A31" s="6" t="s">
        <v>35</v>
      </c>
      <c r="B31" s="89">
        <f t="shared" ref="B31:B32" si="11">C3</f>
        <v>6.4249124999999996</v>
      </c>
      <c r="C31" s="8">
        <f>E3</f>
        <v>5.9344124999999996</v>
      </c>
      <c r="D31" s="25">
        <f t="shared" ref="D31:D38" si="12">ROUND(B31-C31,2)</f>
        <v>0.49</v>
      </c>
      <c r="E31" s="20">
        <f>D31/$B$40</f>
        <v>7.5734065753786176E-3</v>
      </c>
      <c r="F31" s="34"/>
      <c r="G31" s="34"/>
      <c r="H31" s="34"/>
      <c r="I31" s="34"/>
    </row>
    <row r="32" spans="1:9" ht="15.75" x14ac:dyDescent="0.25">
      <c r="A32" s="9" t="s">
        <v>241</v>
      </c>
      <c r="B32" s="243">
        <f t="shared" si="11"/>
        <v>33.151778800000002</v>
      </c>
      <c r="C32" s="241">
        <f>E4</f>
        <v>29.818150200000002</v>
      </c>
      <c r="D32" s="245">
        <f t="shared" si="12"/>
        <v>3.33</v>
      </c>
      <c r="E32" s="247">
        <f t="shared" ref="E32" si="13">D32/$B$40</f>
        <v>5.1468252849001625E-2</v>
      </c>
      <c r="F32" s="34"/>
      <c r="G32" s="34"/>
      <c r="H32" s="34"/>
      <c r="I32" s="34"/>
    </row>
    <row r="33" spans="1:9" ht="15.75" x14ac:dyDescent="0.25">
      <c r="A33" s="9" t="s">
        <v>242</v>
      </c>
      <c r="B33" s="244"/>
      <c r="C33" s="242"/>
      <c r="D33" s="246"/>
      <c r="E33" s="248"/>
      <c r="F33" s="34"/>
      <c r="G33" s="34"/>
      <c r="H33" s="34"/>
      <c r="I33" s="34"/>
    </row>
    <row r="34" spans="1:9" ht="31.5" x14ac:dyDescent="0.25">
      <c r="A34" s="9" t="s">
        <v>15</v>
      </c>
      <c r="B34" s="89">
        <f>C6</f>
        <v>5.1350806000000002</v>
      </c>
      <c r="C34" s="8">
        <f>E6</f>
        <v>5.1350806000000002</v>
      </c>
      <c r="D34" s="25">
        <f t="shared" si="12"/>
        <v>0</v>
      </c>
      <c r="E34" s="20">
        <f>D34/$B$40</f>
        <v>0</v>
      </c>
      <c r="F34" s="34"/>
      <c r="G34" s="34"/>
      <c r="H34" s="34"/>
      <c r="I34" s="34"/>
    </row>
    <row r="35" spans="1:9" ht="15.75" x14ac:dyDescent="0.25">
      <c r="A35" s="88" t="s">
        <v>243</v>
      </c>
      <c r="B35" s="182">
        <f>C7</f>
        <v>2.1421535999999999</v>
      </c>
      <c r="C35" s="8">
        <f t="shared" ref="C35:C39" si="14">E7</f>
        <v>1.8796617</v>
      </c>
      <c r="D35" s="25">
        <f t="shared" si="12"/>
        <v>0.26</v>
      </c>
      <c r="E35" s="20">
        <f t="shared" ref="E35:E37" si="15">D35/$B$40</f>
        <v>4.0185422644866131E-3</v>
      </c>
      <c r="F35" s="34"/>
      <c r="G35" s="34"/>
      <c r="H35" s="34"/>
      <c r="I35" s="34"/>
    </row>
    <row r="36" spans="1:9" ht="31.5" x14ac:dyDescent="0.25">
      <c r="A36" s="9" t="s">
        <v>245</v>
      </c>
      <c r="B36" s="182">
        <f t="shared" ref="B36:B37" si="16">C8</f>
        <v>4.0005266079999995</v>
      </c>
      <c r="C36" s="8">
        <f t="shared" si="14"/>
        <v>3.7092202359999997</v>
      </c>
      <c r="D36" s="25">
        <f t="shared" si="12"/>
        <v>0.28999999999999998</v>
      </c>
      <c r="E36" s="20">
        <f t="shared" si="15"/>
        <v>4.4822202180812227E-3</v>
      </c>
      <c r="F36" s="34"/>
      <c r="G36" s="34"/>
      <c r="H36" s="34"/>
      <c r="I36" s="34"/>
    </row>
    <row r="37" spans="1:9" ht="15.75" x14ac:dyDescent="0.25">
      <c r="A37" s="9" t="s">
        <v>244</v>
      </c>
      <c r="B37" s="182">
        <f t="shared" si="16"/>
        <v>4.5652457000000002</v>
      </c>
      <c r="C37" s="8">
        <f t="shared" si="14"/>
        <v>3.8420671</v>
      </c>
      <c r="D37" s="25">
        <f t="shared" si="12"/>
        <v>0.72</v>
      </c>
      <c r="E37" s="20">
        <f t="shared" si="15"/>
        <v>1.112827088627062E-2</v>
      </c>
      <c r="F37" s="34"/>
      <c r="G37" s="34"/>
      <c r="H37" s="34"/>
      <c r="I37" s="34"/>
    </row>
    <row r="38" spans="1:9" ht="15.75" x14ac:dyDescent="0.25">
      <c r="A38" s="11" t="s">
        <v>16</v>
      </c>
      <c r="B38" s="89">
        <f>C10</f>
        <v>1.2073707</v>
      </c>
      <c r="C38" s="8">
        <f t="shared" si="14"/>
        <v>0.73814999999999997</v>
      </c>
      <c r="D38" s="25">
        <f t="shared" si="12"/>
        <v>0.47</v>
      </c>
      <c r="E38" s="20">
        <f t="shared" ref="E38:E39" si="17">D38/$B$40</f>
        <v>7.2642879396488773E-3</v>
      </c>
      <c r="F38" s="34"/>
      <c r="G38" s="34"/>
      <c r="H38" s="34"/>
      <c r="I38" s="34"/>
    </row>
    <row r="39" spans="1:9" ht="15.75" x14ac:dyDescent="0.25">
      <c r="A39" s="11" t="s">
        <v>70</v>
      </c>
      <c r="B39" s="89">
        <f>C11</f>
        <v>0</v>
      </c>
      <c r="C39" s="8">
        <f t="shared" si="14"/>
        <v>0</v>
      </c>
      <c r="D39" s="25">
        <f t="shared" ref="D39" si="18">ROUND(B39-C39,2)</f>
        <v>0</v>
      </c>
      <c r="E39" s="20">
        <f t="shared" si="17"/>
        <v>0</v>
      </c>
      <c r="F39" s="35"/>
      <c r="G39" s="35"/>
      <c r="H39" s="35"/>
      <c r="I39" s="35"/>
    </row>
    <row r="40" spans="1:9" ht="15.75" x14ac:dyDescent="0.25">
      <c r="A40" s="13" t="s">
        <v>17</v>
      </c>
      <c r="B40" s="14">
        <f>SUM(B30:B39)</f>
        <v>64.700078508000004</v>
      </c>
      <c r="C40" s="14">
        <f>SUM(C30:C39)</f>
        <v>59.129752336000003</v>
      </c>
      <c r="D40" s="14">
        <f t="shared" ref="D40" si="19">SUM(D30:D39)</f>
        <v>5.56</v>
      </c>
      <c r="E40" s="179">
        <f>SUM(E30:E39)</f>
        <v>8.5934980732867594E-2</v>
      </c>
    </row>
  </sheetData>
  <mergeCells count="15">
    <mergeCell ref="J4:J5"/>
    <mergeCell ref="G4:G5"/>
    <mergeCell ref="B32:B33"/>
    <mergeCell ref="C32:C33"/>
    <mergeCell ref="D32:D33"/>
    <mergeCell ref="C18:C19"/>
    <mergeCell ref="D18:D19"/>
    <mergeCell ref="E18:E19"/>
    <mergeCell ref="E32:E33"/>
    <mergeCell ref="C4:C5"/>
    <mergeCell ref="D4:D5"/>
    <mergeCell ref="F4:F5"/>
    <mergeCell ref="E4:E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9216-8D68-4303-870A-32BC7EB7F3F8}">
  <sheetPr codeName="Sheet2"/>
  <dimension ref="A1:H25"/>
  <sheetViews>
    <sheetView zoomScaleNormal="100" workbookViewId="0">
      <selection activeCell="E3" sqref="E3:E8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26" bestFit="1" customWidth="1"/>
    <col min="4" max="4" width="18.42578125" style="26" customWidth="1"/>
    <col min="5" max="5" width="16.5703125" style="17" bestFit="1" customWidth="1"/>
    <col min="6" max="6" width="16.85546875" style="17" customWidth="1"/>
    <col min="7" max="7" width="15.85546875" bestFit="1" customWidth="1"/>
    <col min="8" max="8" width="13.42578125" bestFit="1" customWidth="1"/>
  </cols>
  <sheetData>
    <row r="1" spans="1:8" s="27" customFormat="1" ht="33" x14ac:dyDescent="0.25">
      <c r="A1" s="86" t="s">
        <v>0</v>
      </c>
      <c r="B1" s="86" t="s">
        <v>1</v>
      </c>
      <c r="C1" s="87" t="s">
        <v>2286</v>
      </c>
      <c r="D1" s="87" t="s">
        <v>2287</v>
      </c>
      <c r="E1" s="87" t="s">
        <v>1895</v>
      </c>
      <c r="F1" s="87" t="s">
        <v>1896</v>
      </c>
      <c r="G1" s="87" t="s">
        <v>11</v>
      </c>
      <c r="H1" s="87" t="s">
        <v>73</v>
      </c>
    </row>
    <row r="2" spans="1:8" ht="16.5" x14ac:dyDescent="0.3">
      <c r="A2" s="95">
        <v>1</v>
      </c>
      <c r="B2" s="96" t="s">
        <v>23</v>
      </c>
      <c r="C2" s="97">
        <f>ROUND(Land!E7,0)</f>
        <v>80730100</v>
      </c>
      <c r="D2" s="97">
        <f t="shared" ref="D2:F9" si="0">C2/10^7</f>
        <v>8.07301</v>
      </c>
      <c r="E2" s="97">
        <v>80730100</v>
      </c>
      <c r="F2" s="97">
        <f t="shared" si="0"/>
        <v>8.07301</v>
      </c>
      <c r="G2" s="98">
        <f>C2-E2</f>
        <v>0</v>
      </c>
      <c r="H2" s="98">
        <f>G2/10^7</f>
        <v>0</v>
      </c>
    </row>
    <row r="3" spans="1:8" ht="16.5" x14ac:dyDescent="0.3">
      <c r="A3" s="95">
        <v>2</v>
      </c>
      <c r="B3" s="99" t="s">
        <v>24</v>
      </c>
      <c r="C3" s="100">
        <f>'Rent of Tenant_Rent &amp; Corpus'!D162</f>
        <v>64249125</v>
      </c>
      <c r="D3" s="97">
        <f t="shared" si="0"/>
        <v>6.4249124999999996</v>
      </c>
      <c r="E3" s="100">
        <v>59344125</v>
      </c>
      <c r="F3" s="97">
        <f t="shared" si="0"/>
        <v>5.9344124999999996</v>
      </c>
      <c r="G3" s="98">
        <f t="shared" ref="G3:G8" si="1">C3-E3</f>
        <v>4905000</v>
      </c>
      <c r="H3" s="98">
        <f t="shared" ref="H3:H9" si="2">G3/10^7</f>
        <v>0.49049999999999999</v>
      </c>
    </row>
    <row r="4" spans="1:8" ht="16.5" x14ac:dyDescent="0.3">
      <c r="A4" s="95">
        <v>3</v>
      </c>
      <c r="B4" s="99" t="s">
        <v>14</v>
      </c>
      <c r="C4" s="100">
        <f>ROUND('Purchase Ac_Const Cost'!I993+'Contractors Ac_Const Cost'!H139+'Labour Charges_Admin Exps'!H149+'Borewell_Admin (2)'!H14+'Repairing &amp; Maint_Admin'!H19+'Excavation Exps_Admin Exps'!H14,0)</f>
        <v>331517788</v>
      </c>
      <c r="D4" s="97">
        <f t="shared" si="0"/>
        <v>33.151778800000002</v>
      </c>
      <c r="E4" s="100">
        <v>298181502</v>
      </c>
      <c r="F4" s="97">
        <f t="shared" si="0"/>
        <v>29.818150200000002</v>
      </c>
      <c r="G4" s="98">
        <f t="shared" si="1"/>
        <v>33336286</v>
      </c>
      <c r="H4" s="98">
        <f t="shared" si="2"/>
        <v>3.3336285999999999</v>
      </c>
    </row>
    <row r="5" spans="1:8" ht="16.5" x14ac:dyDescent="0.3">
      <c r="A5" s="95">
        <v>4</v>
      </c>
      <c r="B5" s="101" t="s">
        <v>240</v>
      </c>
      <c r="C5" s="102">
        <f>ROUND('MCGM_Approval Cost'!H25+'SRA_Approval Cost'!H35,0)</f>
        <v>51350806</v>
      </c>
      <c r="D5" s="97">
        <f t="shared" si="0"/>
        <v>5.1350806000000002</v>
      </c>
      <c r="E5" s="102">
        <v>51350806</v>
      </c>
      <c r="F5" s="97">
        <f t="shared" si="0"/>
        <v>5.1350806000000002</v>
      </c>
      <c r="G5" s="98">
        <f t="shared" si="1"/>
        <v>0</v>
      </c>
      <c r="H5" s="98">
        <f t="shared" si="2"/>
        <v>0</v>
      </c>
    </row>
    <row r="6" spans="1:8" ht="16.5" x14ac:dyDescent="0.3">
      <c r="A6" s="95">
        <v>5</v>
      </c>
      <c r="B6" s="103" t="s">
        <v>25</v>
      </c>
      <c r="C6" s="104">
        <f>ROUND('Professional Fees'!H213+'Legal &amp; Professional Fees'!H51+'Legal Charges'!E32+'Consultant Fees_Admin Exps'!H16+'Architect Fees_Admin Exps'!H19+'Liasoning Expenses'!F16,0)</f>
        <v>21421536</v>
      </c>
      <c r="D6" s="97">
        <f t="shared" si="0"/>
        <v>2.1421535999999999</v>
      </c>
      <c r="E6" s="104">
        <v>18796617</v>
      </c>
      <c r="F6" s="97">
        <f t="shared" si="0"/>
        <v>1.8796617</v>
      </c>
      <c r="G6" s="98">
        <f t="shared" si="1"/>
        <v>2624919</v>
      </c>
      <c r="H6" s="98">
        <f t="shared" si="2"/>
        <v>0.2624919</v>
      </c>
    </row>
    <row r="7" spans="1:8" ht="16.5" x14ac:dyDescent="0.3">
      <c r="A7" s="95">
        <v>6</v>
      </c>
      <c r="B7" s="99" t="s">
        <v>26</v>
      </c>
      <c r="C7" s="100">
        <f>'Admin_Exps summary'!B36</f>
        <v>40005266.079999998</v>
      </c>
      <c r="D7" s="97">
        <f t="shared" si="0"/>
        <v>4.0005266079999995</v>
      </c>
      <c r="E7" s="100">
        <v>37092202.359999999</v>
      </c>
      <c r="F7" s="97">
        <f t="shared" si="0"/>
        <v>3.7092202359999997</v>
      </c>
      <c r="G7" s="98">
        <f t="shared" si="1"/>
        <v>2913063.7199999988</v>
      </c>
      <c r="H7" s="98">
        <f t="shared" si="2"/>
        <v>0.29130637199999987</v>
      </c>
    </row>
    <row r="8" spans="1:8" ht="16.5" x14ac:dyDescent="0.3">
      <c r="A8" s="95">
        <v>7</v>
      </c>
      <c r="B8" s="99" t="s">
        <v>27</v>
      </c>
      <c r="C8" s="100">
        <f>ROUND('Advertisement_Sales&amp; Marketing'!H245+'Brokerage Exps_Admin Exps'!H23+'Project Lonching Exp.'!H18+'Business pramotion exp.'!H12+'Incentive Expenses'!H14,0)</f>
        <v>45652457</v>
      </c>
      <c r="D8" s="97">
        <f t="shared" si="0"/>
        <v>4.5652457000000002</v>
      </c>
      <c r="E8" s="100">
        <v>38420671</v>
      </c>
      <c r="F8" s="97">
        <f t="shared" si="0"/>
        <v>3.8420671</v>
      </c>
      <c r="G8" s="98">
        <f t="shared" si="1"/>
        <v>7231786</v>
      </c>
      <c r="H8" s="98">
        <f t="shared" si="2"/>
        <v>0.7231786</v>
      </c>
    </row>
    <row r="9" spans="1:8" ht="16.5" x14ac:dyDescent="0.3">
      <c r="A9" s="95">
        <v>8</v>
      </c>
      <c r="B9" s="103" t="s">
        <v>20</v>
      </c>
      <c r="C9" s="104">
        <f>'Intrest on loan SBI'!H27</f>
        <v>12073707</v>
      </c>
      <c r="D9" s="97">
        <f>C9/10^7</f>
        <v>1.2073707</v>
      </c>
      <c r="E9" s="104">
        <v>7381500</v>
      </c>
      <c r="F9" s="97">
        <f t="shared" si="0"/>
        <v>0.73814999999999997</v>
      </c>
      <c r="G9" s="98">
        <f>C9-E9</f>
        <v>4692207</v>
      </c>
      <c r="H9" s="98">
        <f t="shared" si="2"/>
        <v>0.46922069999999999</v>
      </c>
    </row>
    <row r="10" spans="1:8" ht="16.5" x14ac:dyDescent="0.3">
      <c r="A10" s="95"/>
      <c r="B10" s="105" t="s">
        <v>21</v>
      </c>
      <c r="C10" s="106">
        <f>SUM(C2:C9)</f>
        <v>647000785.08000004</v>
      </c>
      <c r="D10" s="106">
        <f t="shared" ref="D10:F10" si="3">SUM(D2:D9)</f>
        <v>64.700078508000004</v>
      </c>
      <c r="E10" s="106">
        <f t="shared" si="3"/>
        <v>591297523.36000001</v>
      </c>
      <c r="F10" s="106">
        <f t="shared" si="3"/>
        <v>59.129752336000003</v>
      </c>
      <c r="G10" s="107">
        <f t="shared" ref="G10:H10" si="4">SUM(G2:G9)</f>
        <v>55703261.719999999</v>
      </c>
      <c r="H10" s="107">
        <f t="shared" si="4"/>
        <v>5.5703261719999997</v>
      </c>
    </row>
    <row r="13" spans="1:8" x14ac:dyDescent="0.25">
      <c r="C13" s="26">
        <f>ROUND(SUM(C3:C8),0)</f>
        <v>554196978</v>
      </c>
      <c r="D13" s="28">
        <f>C13/10^7</f>
        <v>55.419697800000002</v>
      </c>
      <c r="E13" s="26">
        <f>ROUND(SUM(E3:E8),0)</f>
        <v>503185923</v>
      </c>
      <c r="F13" s="28">
        <f>E13/10^7</f>
        <v>50.318592299999999</v>
      </c>
      <c r="H13" s="26">
        <f>ROUND(SUM(H3:H8),0)</f>
        <v>5</v>
      </c>
    </row>
    <row r="14" spans="1:8" x14ac:dyDescent="0.25">
      <c r="D14"/>
      <c r="E14"/>
      <c r="F14"/>
    </row>
    <row r="15" spans="1:8" x14ac:dyDescent="0.25">
      <c r="D15"/>
      <c r="E15"/>
      <c r="F15"/>
    </row>
    <row r="16" spans="1:8" x14ac:dyDescent="0.25">
      <c r="C16" s="26">
        <v>80000000</v>
      </c>
      <c r="D16"/>
      <c r="E16"/>
      <c r="F16"/>
    </row>
    <row r="17" spans="3:6" x14ac:dyDescent="0.25">
      <c r="C17" s="26">
        <f>C16-C9</f>
        <v>67926293</v>
      </c>
      <c r="D17"/>
      <c r="E17"/>
      <c r="F17"/>
    </row>
    <row r="18" spans="3:6" x14ac:dyDescent="0.25">
      <c r="D18"/>
      <c r="E18"/>
      <c r="F18"/>
    </row>
    <row r="19" spans="3:6" x14ac:dyDescent="0.25">
      <c r="D19"/>
      <c r="E19"/>
      <c r="F19"/>
    </row>
    <row r="20" spans="3:6" x14ac:dyDescent="0.25">
      <c r="D20"/>
      <c r="E20"/>
      <c r="F20"/>
    </row>
    <row r="21" spans="3:6" x14ac:dyDescent="0.25">
      <c r="D21"/>
      <c r="E21"/>
      <c r="F21"/>
    </row>
    <row r="22" spans="3:6" x14ac:dyDescent="0.25">
      <c r="D22"/>
      <c r="E22"/>
      <c r="F22"/>
    </row>
    <row r="23" spans="3:6" x14ac:dyDescent="0.25">
      <c r="D23"/>
      <c r="E23"/>
      <c r="F23"/>
    </row>
    <row r="24" spans="3:6" x14ac:dyDescent="0.25">
      <c r="D24"/>
      <c r="E24"/>
      <c r="F24"/>
    </row>
    <row r="25" spans="3:6" x14ac:dyDescent="0.25">
      <c r="D25"/>
      <c r="E25"/>
      <c r="F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476B2-23FB-4AB6-AAD3-57BB67EC1D7C}">
  <sheetPr codeName="Sheet3"/>
  <dimension ref="A1:T932"/>
  <sheetViews>
    <sheetView workbookViewId="0">
      <selection activeCell="I22" sqref="I22"/>
    </sheetView>
  </sheetViews>
  <sheetFormatPr defaultColWidth="14.42578125" defaultRowHeight="15" customHeight="1" x14ac:dyDescent="0.25"/>
  <cols>
    <col min="1" max="1" width="7.85546875" style="38" bestFit="1" customWidth="1"/>
    <col min="2" max="2" width="45.85546875" style="37" bestFit="1" customWidth="1"/>
    <col min="3" max="3" width="19" style="37" customWidth="1"/>
    <col min="4" max="4" width="17.5703125" style="37" bestFit="1" customWidth="1"/>
    <col min="5" max="5" width="19" style="37" customWidth="1"/>
    <col min="6" max="6" width="7.5703125" style="37" customWidth="1"/>
    <col min="7" max="7" width="25" style="37" bestFit="1" customWidth="1"/>
    <col min="8" max="8" width="16.28515625" style="37" customWidth="1"/>
    <col min="9" max="9" width="21" style="37" customWidth="1"/>
    <col min="10" max="10" width="16" style="37" customWidth="1"/>
    <col min="11" max="11" width="16" style="37" bestFit="1" customWidth="1"/>
    <col min="12" max="12" width="14.85546875" style="37" bestFit="1" customWidth="1"/>
    <col min="13" max="13" width="10.7109375" style="37" bestFit="1" customWidth="1"/>
    <col min="14" max="14" width="8.7109375" style="37" customWidth="1"/>
    <col min="15" max="26" width="8.7109375" style="38" customWidth="1"/>
    <col min="27" max="16384" width="14.42578125" style="38"/>
  </cols>
  <sheetData>
    <row r="1" spans="1:20" x14ac:dyDescent="0.25">
      <c r="A1" s="249" t="s">
        <v>28</v>
      </c>
      <c r="B1" s="250"/>
      <c r="C1" s="250"/>
      <c r="D1" s="250"/>
      <c r="E1" s="251"/>
      <c r="F1" s="108"/>
      <c r="G1" s="108"/>
      <c r="H1" s="108"/>
      <c r="I1" s="108"/>
      <c r="J1" s="108"/>
      <c r="K1" s="108"/>
      <c r="L1" s="108"/>
      <c r="M1" s="109"/>
      <c r="N1" s="108"/>
      <c r="O1" s="110"/>
    </row>
    <row r="2" spans="1:20" x14ac:dyDescent="0.25">
      <c r="A2" s="111" t="s">
        <v>0</v>
      </c>
      <c r="B2" s="79" t="s">
        <v>4</v>
      </c>
      <c r="C2" s="79" t="s">
        <v>29</v>
      </c>
      <c r="D2" s="79" t="s">
        <v>30</v>
      </c>
      <c r="E2" s="80" t="s">
        <v>31</v>
      </c>
      <c r="F2" s="108"/>
      <c r="G2" s="108"/>
      <c r="H2" s="108"/>
      <c r="I2" s="108"/>
      <c r="J2" s="108" t="s">
        <v>1</v>
      </c>
      <c r="K2" s="108" t="s">
        <v>461</v>
      </c>
      <c r="L2" s="108" t="s">
        <v>96</v>
      </c>
      <c r="M2" s="109"/>
      <c r="N2" s="108"/>
      <c r="O2" s="110"/>
    </row>
    <row r="3" spans="1:20" x14ac:dyDescent="0.25">
      <c r="A3" s="112">
        <v>1</v>
      </c>
      <c r="B3" s="252" t="s">
        <v>95</v>
      </c>
      <c r="C3" s="81" t="s">
        <v>96</v>
      </c>
      <c r="D3" s="81">
        <v>74071573</v>
      </c>
      <c r="E3" s="81">
        <f>D3</f>
        <v>74071573</v>
      </c>
      <c r="F3" s="108"/>
      <c r="G3" s="108"/>
      <c r="H3" s="108"/>
      <c r="I3" s="108" t="s">
        <v>462</v>
      </c>
      <c r="J3" s="108" t="s">
        <v>463</v>
      </c>
      <c r="K3" s="108">
        <v>3674.1</v>
      </c>
      <c r="L3" s="108">
        <v>93600000</v>
      </c>
      <c r="M3" s="109">
        <f>L3/K3</f>
        <v>25475.626684085899</v>
      </c>
      <c r="N3" s="108"/>
      <c r="O3" s="110"/>
    </row>
    <row r="4" spans="1:20" ht="15.75" customHeight="1" x14ac:dyDescent="0.25">
      <c r="A4" s="112">
        <v>2</v>
      </c>
      <c r="B4" s="253"/>
      <c r="C4" s="81" t="s">
        <v>32</v>
      </c>
      <c r="D4" s="81">
        <v>6628427</v>
      </c>
      <c r="E4" s="81">
        <f t="shared" ref="E4:E6" si="0">D4</f>
        <v>6628427</v>
      </c>
      <c r="F4" s="108"/>
      <c r="G4" s="108"/>
      <c r="H4" s="108"/>
      <c r="I4" s="108" t="s">
        <v>464</v>
      </c>
      <c r="J4" s="108" t="s">
        <v>465</v>
      </c>
      <c r="K4" s="108">
        <v>3248.1</v>
      </c>
      <c r="L4" s="108">
        <f>ROUND(K4*M3,0)</f>
        <v>82747383</v>
      </c>
      <c r="M4" s="109"/>
      <c r="N4" s="108"/>
      <c r="O4" s="110"/>
    </row>
    <row r="5" spans="1:20" ht="15.75" customHeight="1" x14ac:dyDescent="0.25">
      <c r="A5" s="112">
        <v>3</v>
      </c>
      <c r="B5" s="253"/>
      <c r="C5" s="255" t="s">
        <v>33</v>
      </c>
      <c r="D5" s="81">
        <v>30000</v>
      </c>
      <c r="E5" s="81">
        <f t="shared" si="0"/>
        <v>30000</v>
      </c>
      <c r="F5" s="108"/>
      <c r="G5" s="108"/>
      <c r="H5" s="108"/>
      <c r="I5" s="108"/>
      <c r="J5" s="108"/>
      <c r="K5" s="108">
        <f>K3-K4</f>
        <v>426</v>
      </c>
      <c r="L5" s="108"/>
      <c r="M5" s="109"/>
      <c r="N5" s="108"/>
      <c r="O5" s="110"/>
    </row>
    <row r="6" spans="1:20" ht="15.75" customHeight="1" x14ac:dyDescent="0.25">
      <c r="A6" s="112">
        <v>5</v>
      </c>
      <c r="B6" s="254"/>
      <c r="C6" s="255"/>
      <c r="D6" s="81">
        <v>100</v>
      </c>
      <c r="E6" s="81">
        <f t="shared" si="0"/>
        <v>100</v>
      </c>
      <c r="F6" s="108"/>
      <c r="G6" s="108"/>
      <c r="H6" s="108"/>
      <c r="I6" s="108"/>
      <c r="J6" s="108"/>
      <c r="K6" s="108"/>
      <c r="L6" s="108"/>
      <c r="M6" s="108"/>
      <c r="N6" s="108"/>
      <c r="O6" s="110"/>
      <c r="P6" s="110"/>
      <c r="Q6" s="110"/>
      <c r="R6" s="113"/>
      <c r="S6" s="114"/>
      <c r="T6" s="110"/>
    </row>
    <row r="7" spans="1:20" ht="15.75" customHeight="1" x14ac:dyDescent="0.25">
      <c r="A7" s="256" t="s">
        <v>34</v>
      </c>
      <c r="B7" s="257"/>
      <c r="C7" s="258"/>
      <c r="D7" s="81">
        <f>SUM(D3:D6)</f>
        <v>80730100</v>
      </c>
      <c r="E7" s="81">
        <f>SUM(E3:E6)</f>
        <v>80730100</v>
      </c>
      <c r="F7" s="108"/>
      <c r="G7" s="108"/>
      <c r="H7" s="108"/>
      <c r="I7" s="108"/>
      <c r="J7" s="108"/>
      <c r="K7" s="108"/>
      <c r="L7" s="108"/>
      <c r="M7" s="108"/>
      <c r="N7" s="108"/>
      <c r="O7" s="110"/>
      <c r="P7" s="110"/>
      <c r="Q7" s="110"/>
      <c r="R7" s="113"/>
      <c r="S7" s="114"/>
      <c r="T7" s="110"/>
    </row>
    <row r="8" spans="1:20" ht="15.75" customHeight="1" x14ac:dyDescent="0.25">
      <c r="D8" s="108"/>
      <c r="E8" s="109"/>
      <c r="F8" s="108"/>
      <c r="G8" s="108"/>
      <c r="H8" s="108"/>
      <c r="I8" s="108"/>
      <c r="J8" s="108"/>
      <c r="K8" s="108"/>
      <c r="L8" s="108"/>
      <c r="M8" s="108"/>
      <c r="N8" s="108"/>
      <c r="O8" s="110"/>
      <c r="P8" s="110"/>
      <c r="Q8" s="110"/>
      <c r="R8" s="113"/>
      <c r="S8" s="114"/>
      <c r="T8" s="110"/>
    </row>
    <row r="9" spans="1:20" ht="15.75" customHeight="1" x14ac:dyDescent="0.25">
      <c r="D9" s="108"/>
      <c r="E9" s="109"/>
      <c r="F9" s="108"/>
      <c r="G9" s="108"/>
      <c r="H9" s="108"/>
      <c r="I9" s="108"/>
      <c r="J9" s="108"/>
      <c r="K9" s="108"/>
      <c r="L9" s="108"/>
      <c r="M9" s="108"/>
      <c r="N9" s="108"/>
      <c r="O9" s="110"/>
      <c r="P9" s="110"/>
      <c r="Q9" s="110"/>
      <c r="R9" s="113"/>
      <c r="S9" s="114"/>
      <c r="T9" s="110"/>
    </row>
    <row r="10" spans="1:20" ht="15.75" customHeight="1" x14ac:dyDescent="0.25">
      <c r="D10" s="108"/>
      <c r="E10" s="109"/>
      <c r="F10" s="108"/>
      <c r="G10" s="108"/>
      <c r="H10" s="108"/>
      <c r="I10" s="108"/>
      <c r="J10" s="108"/>
      <c r="K10" s="108"/>
      <c r="L10" s="108"/>
      <c r="M10" s="108"/>
      <c r="N10" s="108"/>
      <c r="O10" s="110"/>
      <c r="P10" s="110"/>
      <c r="Q10" s="110"/>
      <c r="R10" s="113"/>
      <c r="S10" s="114"/>
      <c r="T10" s="110"/>
    </row>
    <row r="11" spans="1:20" ht="15.75" customHeight="1" x14ac:dyDescent="0.25">
      <c r="D11" s="108"/>
      <c r="E11" s="109"/>
      <c r="F11" s="115"/>
      <c r="G11" s="108"/>
      <c r="H11" s="108"/>
      <c r="I11" s="108"/>
      <c r="J11" s="108"/>
      <c r="K11" s="108"/>
      <c r="L11" s="108"/>
      <c r="M11" s="108"/>
      <c r="N11" s="108"/>
      <c r="O11" s="110"/>
      <c r="P11" s="110"/>
      <c r="Q11" s="110"/>
      <c r="R11" s="113"/>
      <c r="S11" s="114"/>
      <c r="T11" s="110"/>
    </row>
    <row r="12" spans="1:20" ht="15.75" customHeight="1" x14ac:dyDescent="0.25">
      <c r="D12" s="108"/>
      <c r="E12" s="109"/>
      <c r="F12" s="115"/>
      <c r="G12" s="108"/>
      <c r="H12" s="108"/>
      <c r="I12" s="108"/>
      <c r="J12" s="108"/>
      <c r="K12" s="108"/>
      <c r="L12" s="108"/>
      <c r="M12" s="108"/>
      <c r="N12" s="108"/>
      <c r="O12" s="110"/>
      <c r="P12" s="110"/>
      <c r="Q12" s="110"/>
      <c r="R12" s="113"/>
      <c r="S12" s="114"/>
      <c r="T12" s="110"/>
    </row>
    <row r="13" spans="1:20" ht="15.75" customHeight="1" x14ac:dyDescent="0.25">
      <c r="D13" s="108"/>
      <c r="E13" s="109"/>
      <c r="F13" s="108"/>
      <c r="G13" s="108"/>
      <c r="H13" s="108"/>
      <c r="I13" s="108"/>
      <c r="J13" s="108"/>
      <c r="K13" s="108"/>
      <c r="L13" s="108"/>
      <c r="M13" s="108"/>
      <c r="N13" s="108"/>
      <c r="O13" s="110"/>
      <c r="P13" s="110"/>
      <c r="Q13" s="110"/>
      <c r="R13" s="113"/>
      <c r="S13" s="114"/>
      <c r="T13" s="110"/>
    </row>
    <row r="14" spans="1:20" ht="15.75" customHeight="1" x14ac:dyDescent="0.25">
      <c r="D14" s="108"/>
      <c r="E14" s="109"/>
      <c r="F14" s="108"/>
      <c r="G14" s="108"/>
      <c r="H14" s="108"/>
      <c r="I14" s="108"/>
      <c r="J14" s="108"/>
      <c r="K14" s="108"/>
      <c r="L14" s="108"/>
      <c r="M14" s="108"/>
      <c r="N14" s="108"/>
      <c r="O14" s="110"/>
      <c r="P14" s="110"/>
      <c r="Q14" s="110"/>
      <c r="R14" s="113"/>
      <c r="S14" s="114"/>
      <c r="T14" s="110"/>
    </row>
    <row r="15" spans="1:20" ht="15.75" customHeight="1" x14ac:dyDescent="0.25">
      <c r="D15" s="108"/>
      <c r="E15" s="109"/>
      <c r="F15" s="108"/>
      <c r="G15" s="108"/>
      <c r="H15" s="108"/>
      <c r="I15" s="108"/>
      <c r="J15" s="108"/>
      <c r="K15" s="108"/>
      <c r="L15" s="108"/>
      <c r="M15" s="108"/>
      <c r="N15" s="108"/>
      <c r="O15" s="110"/>
      <c r="P15" s="110"/>
      <c r="Q15" s="110"/>
      <c r="R15" s="113"/>
      <c r="S15" s="114"/>
      <c r="T15" s="110"/>
    </row>
    <row r="16" spans="1:20" ht="15.75" customHeight="1" x14ac:dyDescent="0.25">
      <c r="D16" s="108"/>
      <c r="E16" s="109"/>
      <c r="F16" s="108"/>
      <c r="G16" s="108"/>
      <c r="H16" s="108"/>
      <c r="I16" s="108"/>
      <c r="J16" s="108"/>
      <c r="K16" s="108"/>
      <c r="L16" s="108"/>
      <c r="M16" s="108"/>
      <c r="N16" s="108"/>
      <c r="O16" s="110"/>
      <c r="P16" s="110"/>
      <c r="Q16" s="110"/>
      <c r="R16" s="113"/>
      <c r="S16" s="114"/>
      <c r="T16" s="110"/>
    </row>
    <row r="17" spans="4:20" ht="15.75" customHeight="1" x14ac:dyDescent="0.25">
      <c r="D17" s="108"/>
      <c r="E17" s="109"/>
      <c r="F17" s="108"/>
      <c r="G17" s="108"/>
      <c r="H17" s="108"/>
      <c r="I17" s="108"/>
      <c r="J17" s="108"/>
      <c r="K17" s="108"/>
      <c r="L17" s="108"/>
      <c r="M17" s="108"/>
      <c r="N17" s="108"/>
      <c r="O17" s="110"/>
      <c r="P17" s="110"/>
      <c r="Q17" s="110"/>
      <c r="R17" s="113"/>
      <c r="S17" s="114"/>
      <c r="T17" s="110"/>
    </row>
    <row r="18" spans="4:20" ht="15.75" customHeight="1" x14ac:dyDescent="0.25">
      <c r="D18" s="108"/>
      <c r="E18" s="109"/>
      <c r="F18" s="108"/>
      <c r="G18" s="108"/>
      <c r="H18" s="108"/>
      <c r="I18" s="108"/>
      <c r="J18" s="108"/>
      <c r="K18" s="108"/>
      <c r="L18" s="108"/>
      <c r="M18" s="108"/>
      <c r="N18" s="108"/>
      <c r="O18" s="110"/>
      <c r="P18" s="110"/>
      <c r="Q18" s="110"/>
      <c r="R18" s="113"/>
      <c r="S18" s="114"/>
      <c r="T18" s="110"/>
    </row>
    <row r="19" spans="4:20" ht="15.75" customHeight="1" x14ac:dyDescent="0.25">
      <c r="D19" s="108"/>
      <c r="E19" s="109"/>
      <c r="F19" s="108"/>
      <c r="G19" s="108"/>
      <c r="H19" s="108"/>
      <c r="I19" s="108"/>
      <c r="J19" s="108"/>
      <c r="K19" s="108"/>
      <c r="L19" s="108"/>
      <c r="M19" s="108"/>
      <c r="N19" s="108"/>
      <c r="O19" s="110"/>
      <c r="P19" s="110"/>
      <c r="Q19" s="110"/>
      <c r="R19" s="113"/>
      <c r="S19" s="114"/>
      <c r="T19" s="110"/>
    </row>
    <row r="20" spans="4:20" ht="15.75" customHeight="1" x14ac:dyDescent="0.25">
      <c r="D20" s="108"/>
      <c r="E20" s="109"/>
      <c r="F20" s="108"/>
      <c r="G20" s="108"/>
      <c r="H20" s="108"/>
      <c r="I20" s="108"/>
      <c r="J20" s="108"/>
      <c r="K20" s="108"/>
      <c r="L20" s="108"/>
      <c r="M20" s="108"/>
      <c r="N20" s="108"/>
      <c r="O20" s="110"/>
      <c r="P20" s="110"/>
      <c r="Q20" s="110"/>
      <c r="R20" s="113"/>
      <c r="S20" s="114"/>
      <c r="T20" s="110"/>
    </row>
    <row r="21" spans="4:20" ht="15.75" customHeight="1" x14ac:dyDescent="0.25">
      <c r="D21" s="108"/>
      <c r="E21" s="109"/>
      <c r="F21" s="108"/>
      <c r="G21" s="108"/>
      <c r="H21" s="108"/>
      <c r="I21" s="108"/>
      <c r="J21" s="108"/>
      <c r="K21" s="108"/>
      <c r="L21" s="108"/>
      <c r="M21" s="108"/>
      <c r="N21" s="108"/>
      <c r="O21" s="110"/>
      <c r="P21" s="110"/>
      <c r="Q21" s="110"/>
      <c r="R21" s="113"/>
      <c r="S21" s="114"/>
      <c r="T21" s="110"/>
    </row>
    <row r="22" spans="4:20" ht="15.75" customHeight="1" x14ac:dyDescent="0.25">
      <c r="D22" s="108"/>
      <c r="E22" s="109"/>
      <c r="F22" s="108"/>
      <c r="G22" s="108"/>
      <c r="H22" s="108"/>
      <c r="I22" s="108"/>
      <c r="J22" s="108"/>
      <c r="K22" s="108"/>
      <c r="L22" s="108"/>
      <c r="M22" s="108"/>
      <c r="N22" s="108"/>
      <c r="O22" s="110"/>
      <c r="P22" s="110"/>
      <c r="Q22" s="110"/>
      <c r="R22" s="113"/>
      <c r="S22" s="114"/>
      <c r="T22" s="110"/>
    </row>
    <row r="23" spans="4:20" ht="15.75" customHeight="1" x14ac:dyDescent="0.25">
      <c r="D23" s="108"/>
      <c r="E23" s="109"/>
      <c r="F23" s="108"/>
      <c r="G23" s="108"/>
      <c r="H23" s="108"/>
      <c r="I23" s="108"/>
      <c r="J23" s="108"/>
      <c r="K23" s="108"/>
      <c r="L23" s="108"/>
      <c r="M23" s="108"/>
      <c r="N23" s="108"/>
      <c r="O23" s="110"/>
      <c r="P23" s="110"/>
      <c r="Q23" s="110"/>
      <c r="R23" s="113"/>
      <c r="S23" s="114"/>
      <c r="T23" s="110"/>
    </row>
    <row r="24" spans="4:20" ht="15.75" customHeight="1" x14ac:dyDescent="0.25">
      <c r="D24" s="108"/>
      <c r="E24" s="109"/>
      <c r="F24" s="108"/>
      <c r="G24" s="108"/>
      <c r="H24" s="108"/>
      <c r="I24" s="108"/>
      <c r="J24" s="108"/>
      <c r="K24" s="108"/>
      <c r="L24" s="108"/>
      <c r="M24" s="108"/>
      <c r="N24" s="108"/>
      <c r="O24" s="110"/>
      <c r="P24" s="110"/>
      <c r="Q24" s="110"/>
      <c r="R24" s="113"/>
      <c r="S24" s="114"/>
      <c r="T24" s="110"/>
    </row>
    <row r="25" spans="4:20" ht="15.75" customHeight="1" x14ac:dyDescent="0.25">
      <c r="D25" s="108"/>
      <c r="E25" s="109"/>
      <c r="F25" s="108"/>
      <c r="G25" s="108"/>
      <c r="H25" s="108"/>
      <c r="I25" s="108"/>
      <c r="J25" s="108"/>
      <c r="K25" s="108"/>
      <c r="L25" s="108"/>
      <c r="M25" s="108"/>
      <c r="N25" s="108"/>
      <c r="O25" s="110"/>
      <c r="P25" s="110"/>
      <c r="Q25" s="110"/>
      <c r="R25" s="113"/>
      <c r="S25" s="114"/>
      <c r="T25" s="110"/>
    </row>
    <row r="26" spans="4:20" ht="15.75" customHeight="1" x14ac:dyDescent="0.25">
      <c r="D26" s="108"/>
      <c r="E26" s="109"/>
      <c r="F26" s="108"/>
      <c r="G26" s="108"/>
      <c r="H26" s="108"/>
      <c r="I26" s="108"/>
      <c r="J26" s="108"/>
      <c r="K26" s="108"/>
      <c r="L26" s="108"/>
      <c r="M26" s="108"/>
      <c r="N26" s="108"/>
      <c r="O26" s="110"/>
      <c r="P26" s="110"/>
      <c r="Q26" s="110"/>
      <c r="R26" s="113"/>
      <c r="S26" s="114"/>
      <c r="T26" s="110"/>
    </row>
    <row r="27" spans="4:20" ht="15.75" customHeight="1" x14ac:dyDescent="0.25">
      <c r="D27" s="108"/>
      <c r="E27" s="109"/>
      <c r="F27" s="108"/>
      <c r="G27" s="108"/>
      <c r="H27" s="108"/>
      <c r="I27" s="108"/>
      <c r="J27" s="108"/>
      <c r="K27" s="108"/>
      <c r="L27" s="108"/>
      <c r="M27" s="108"/>
      <c r="N27" s="108"/>
      <c r="O27" s="110"/>
      <c r="P27" s="110"/>
      <c r="Q27" s="110"/>
      <c r="R27" s="113"/>
      <c r="S27" s="114"/>
      <c r="T27" s="110"/>
    </row>
    <row r="28" spans="4:20" ht="15.75" customHeight="1" x14ac:dyDescent="0.25">
      <c r="D28" s="108"/>
      <c r="E28" s="109"/>
      <c r="F28" s="108"/>
      <c r="G28" s="108"/>
      <c r="H28" s="108"/>
      <c r="I28" s="108"/>
      <c r="J28" s="108"/>
      <c r="K28" s="108"/>
      <c r="L28" s="108"/>
      <c r="M28" s="108"/>
      <c r="N28" s="108"/>
      <c r="O28" s="110"/>
      <c r="P28" s="110"/>
      <c r="Q28" s="110"/>
      <c r="R28" s="113"/>
      <c r="S28" s="114"/>
      <c r="T28" s="110"/>
    </row>
    <row r="29" spans="4:20" ht="15.75" customHeight="1" x14ac:dyDescent="0.25">
      <c r="D29" s="108"/>
      <c r="E29" s="109"/>
      <c r="F29" s="108"/>
      <c r="G29" s="108"/>
      <c r="H29" s="108"/>
      <c r="I29" s="108"/>
      <c r="J29" s="108"/>
      <c r="K29" s="108"/>
      <c r="L29" s="108"/>
      <c r="M29" s="108"/>
      <c r="N29" s="108"/>
      <c r="O29" s="110"/>
      <c r="P29" s="110"/>
      <c r="Q29" s="110"/>
      <c r="R29" s="113"/>
      <c r="S29" s="114"/>
      <c r="T29" s="110"/>
    </row>
    <row r="30" spans="4:20" ht="15.75" customHeight="1" x14ac:dyDescent="0.25">
      <c r="D30" s="108"/>
      <c r="E30" s="109"/>
      <c r="F30" s="108"/>
      <c r="G30" s="108"/>
      <c r="H30" s="108"/>
      <c r="I30" s="108"/>
      <c r="J30" s="108"/>
      <c r="K30" s="108"/>
      <c r="L30" s="108"/>
      <c r="M30" s="108"/>
      <c r="N30" s="108"/>
      <c r="O30" s="110"/>
      <c r="P30" s="110"/>
      <c r="Q30" s="110"/>
      <c r="R30" s="113"/>
      <c r="S30" s="114"/>
      <c r="T30" s="110"/>
    </row>
    <row r="31" spans="4:20" ht="15.75" customHeight="1" x14ac:dyDescent="0.25">
      <c r="D31" s="108"/>
      <c r="E31" s="109"/>
      <c r="F31" s="108"/>
      <c r="G31" s="108"/>
      <c r="H31" s="108"/>
      <c r="I31" s="108"/>
      <c r="J31" s="108"/>
      <c r="K31" s="108"/>
      <c r="L31" s="108"/>
      <c r="M31" s="108"/>
      <c r="N31" s="108"/>
      <c r="O31" s="110"/>
      <c r="P31" s="110"/>
      <c r="Q31" s="110"/>
      <c r="R31" s="113"/>
      <c r="S31" s="114"/>
      <c r="T31" s="110"/>
    </row>
    <row r="32" spans="4:20" ht="15.75" customHeight="1" x14ac:dyDescent="0.25">
      <c r="D32" s="108"/>
      <c r="E32" s="109"/>
      <c r="F32" s="108"/>
      <c r="G32" s="108"/>
      <c r="H32" s="108"/>
      <c r="I32" s="108"/>
      <c r="J32" s="108"/>
      <c r="K32" s="108"/>
      <c r="L32" s="108"/>
      <c r="M32" s="108"/>
      <c r="N32" s="108"/>
      <c r="O32" s="110"/>
      <c r="P32" s="110"/>
      <c r="Q32" s="110"/>
      <c r="R32" s="113"/>
      <c r="S32" s="114"/>
      <c r="T32" s="110"/>
    </row>
    <row r="33" spans="4:20" ht="15.75" customHeight="1" x14ac:dyDescent="0.25">
      <c r="D33" s="108"/>
      <c r="E33" s="109"/>
      <c r="F33" s="108"/>
      <c r="G33" s="108"/>
      <c r="H33" s="108"/>
      <c r="I33" s="108"/>
      <c r="J33" s="108"/>
      <c r="K33" s="108"/>
      <c r="L33" s="108"/>
      <c r="M33" s="108"/>
      <c r="N33" s="108"/>
      <c r="O33" s="110"/>
      <c r="P33" s="110"/>
      <c r="Q33" s="110"/>
      <c r="R33" s="113"/>
      <c r="S33" s="114"/>
      <c r="T33" s="110"/>
    </row>
    <row r="34" spans="4:20" ht="15.75" customHeight="1" x14ac:dyDescent="0.25">
      <c r="D34" s="108"/>
      <c r="E34" s="109"/>
      <c r="F34" s="108"/>
      <c r="G34" s="108"/>
      <c r="H34" s="108"/>
      <c r="I34" s="108"/>
      <c r="J34" s="108"/>
      <c r="K34" s="108"/>
      <c r="L34" s="108"/>
      <c r="M34" s="108"/>
      <c r="N34" s="108"/>
      <c r="O34" s="110"/>
      <c r="P34" s="110"/>
      <c r="Q34" s="110"/>
      <c r="R34" s="113"/>
      <c r="S34" s="114"/>
      <c r="T34" s="110"/>
    </row>
    <row r="35" spans="4:20" ht="15.75" customHeight="1" x14ac:dyDescent="0.25">
      <c r="D35" s="108"/>
      <c r="E35" s="109"/>
      <c r="F35" s="108"/>
      <c r="G35" s="108"/>
      <c r="H35" s="108"/>
      <c r="I35" s="108"/>
      <c r="J35" s="108"/>
      <c r="K35" s="108"/>
      <c r="L35" s="108"/>
      <c r="M35" s="108"/>
      <c r="N35" s="108"/>
      <c r="O35" s="110"/>
      <c r="P35" s="110"/>
      <c r="Q35" s="110"/>
      <c r="R35" s="113"/>
      <c r="S35" s="114"/>
      <c r="T35" s="110"/>
    </row>
    <row r="36" spans="4:20" ht="15.75" customHeight="1" x14ac:dyDescent="0.25">
      <c r="D36" s="108"/>
      <c r="E36" s="109"/>
      <c r="F36" s="108"/>
      <c r="G36" s="108"/>
      <c r="H36" s="108"/>
      <c r="I36" s="108"/>
      <c r="J36" s="108"/>
      <c r="K36" s="108"/>
      <c r="L36" s="108"/>
      <c r="M36" s="108"/>
      <c r="N36" s="108"/>
      <c r="O36" s="110"/>
      <c r="P36" s="110"/>
      <c r="Q36" s="110"/>
      <c r="R36" s="113"/>
      <c r="S36" s="114"/>
      <c r="T36" s="110"/>
    </row>
    <row r="37" spans="4:20" ht="15.75" customHeight="1" x14ac:dyDescent="0.25">
      <c r="D37" s="108"/>
      <c r="E37" s="109"/>
      <c r="F37" s="108"/>
      <c r="G37" s="108"/>
      <c r="H37" s="108"/>
      <c r="I37" s="108"/>
      <c r="J37" s="108"/>
      <c r="K37" s="108"/>
      <c r="L37" s="108"/>
      <c r="M37" s="108"/>
      <c r="N37" s="108"/>
      <c r="O37" s="110"/>
      <c r="P37" s="110"/>
      <c r="Q37" s="110"/>
      <c r="R37" s="113"/>
      <c r="S37" s="114"/>
      <c r="T37" s="110"/>
    </row>
    <row r="38" spans="4:20" ht="15.75" customHeight="1" x14ac:dyDescent="0.25">
      <c r="D38" s="108"/>
      <c r="E38" s="109"/>
      <c r="F38" s="108"/>
      <c r="G38" s="108"/>
      <c r="H38" s="108"/>
      <c r="I38" s="108"/>
      <c r="J38" s="108"/>
      <c r="K38" s="108"/>
      <c r="L38" s="108"/>
      <c r="M38" s="108"/>
      <c r="N38" s="108"/>
      <c r="O38" s="110"/>
      <c r="P38" s="110"/>
      <c r="Q38" s="110"/>
      <c r="R38" s="113"/>
      <c r="S38" s="114"/>
      <c r="T38" s="110"/>
    </row>
    <row r="39" spans="4:20" ht="15.75" customHeight="1" x14ac:dyDescent="0.25">
      <c r="D39" s="108"/>
      <c r="E39" s="109"/>
      <c r="F39" s="108"/>
      <c r="G39" s="108"/>
      <c r="H39" s="108"/>
      <c r="I39" s="108"/>
      <c r="J39" s="108"/>
      <c r="K39" s="108"/>
      <c r="L39" s="108"/>
      <c r="M39" s="108"/>
      <c r="N39" s="108"/>
      <c r="O39" s="110"/>
      <c r="P39" s="110"/>
      <c r="Q39" s="110"/>
      <c r="R39" s="113"/>
      <c r="S39" s="114"/>
      <c r="T39" s="110"/>
    </row>
    <row r="40" spans="4:20" ht="15.75" customHeight="1" x14ac:dyDescent="0.25">
      <c r="D40" s="108"/>
      <c r="E40" s="109"/>
      <c r="F40" s="108"/>
      <c r="G40" s="108"/>
      <c r="H40" s="108"/>
      <c r="I40" s="108"/>
      <c r="J40" s="108"/>
      <c r="K40" s="108"/>
      <c r="L40" s="108"/>
      <c r="M40" s="108"/>
      <c r="N40" s="108"/>
      <c r="O40" s="110"/>
      <c r="P40" s="110"/>
      <c r="Q40" s="110"/>
      <c r="R40" s="113"/>
      <c r="S40" s="114"/>
      <c r="T40" s="110"/>
    </row>
    <row r="41" spans="4:20" ht="15.75" customHeight="1" x14ac:dyDescent="0.25">
      <c r="D41" s="108"/>
      <c r="E41" s="109"/>
      <c r="F41" s="108"/>
      <c r="G41" s="108"/>
      <c r="H41" s="108"/>
      <c r="I41" s="108"/>
      <c r="J41" s="108"/>
      <c r="K41" s="108"/>
      <c r="L41" s="108"/>
      <c r="M41" s="108"/>
      <c r="N41" s="108"/>
      <c r="O41" s="110"/>
      <c r="P41" s="110"/>
      <c r="Q41" s="110"/>
      <c r="R41" s="113"/>
      <c r="S41" s="114"/>
      <c r="T41" s="110"/>
    </row>
    <row r="42" spans="4:20" ht="15.75" customHeight="1" x14ac:dyDescent="0.25">
      <c r="D42" s="108"/>
      <c r="E42" s="109"/>
      <c r="F42" s="108"/>
      <c r="G42" s="108"/>
      <c r="H42" s="108"/>
      <c r="I42" s="108"/>
      <c r="J42" s="108"/>
      <c r="K42" s="108"/>
      <c r="L42" s="108"/>
      <c r="M42" s="108"/>
      <c r="N42" s="108"/>
      <c r="O42" s="110"/>
      <c r="P42" s="110"/>
      <c r="Q42" s="110"/>
      <c r="R42" s="113"/>
      <c r="S42" s="114"/>
      <c r="T42" s="110"/>
    </row>
    <row r="43" spans="4:20" ht="15.75" customHeight="1" x14ac:dyDescent="0.25">
      <c r="D43" s="108"/>
      <c r="E43" s="109"/>
      <c r="F43" s="108"/>
      <c r="G43" s="108"/>
      <c r="H43" s="108"/>
      <c r="I43" s="108"/>
      <c r="J43" s="108"/>
      <c r="K43" s="108"/>
      <c r="L43" s="108"/>
      <c r="M43" s="108"/>
      <c r="N43" s="108"/>
      <c r="O43" s="110"/>
      <c r="P43" s="110"/>
      <c r="Q43" s="110"/>
      <c r="R43" s="113"/>
      <c r="S43" s="114"/>
      <c r="T43" s="110"/>
    </row>
    <row r="44" spans="4:20" ht="15.75" customHeight="1" x14ac:dyDescent="0.25">
      <c r="D44" s="108"/>
      <c r="E44" s="109"/>
      <c r="F44" s="108"/>
      <c r="G44" s="108"/>
      <c r="H44" s="108"/>
      <c r="I44" s="108"/>
      <c r="J44" s="108"/>
      <c r="K44" s="108"/>
      <c r="L44" s="108"/>
      <c r="M44" s="108"/>
      <c r="N44" s="108"/>
      <c r="O44" s="110"/>
      <c r="P44" s="110"/>
      <c r="Q44" s="110"/>
      <c r="R44" s="113"/>
      <c r="S44" s="114"/>
      <c r="T44" s="110"/>
    </row>
    <row r="45" spans="4:20" ht="15.75" customHeight="1" x14ac:dyDescent="0.25">
      <c r="D45" s="108"/>
      <c r="E45" s="109"/>
      <c r="F45" s="108"/>
      <c r="G45" s="108"/>
      <c r="H45" s="108"/>
      <c r="I45" s="108"/>
      <c r="J45" s="108"/>
      <c r="K45" s="108"/>
      <c r="L45" s="108"/>
      <c r="M45" s="108"/>
      <c r="N45" s="108"/>
      <c r="O45" s="110"/>
      <c r="P45" s="110"/>
      <c r="Q45" s="110"/>
      <c r="R45" s="113"/>
      <c r="S45" s="114"/>
      <c r="T45" s="110"/>
    </row>
    <row r="46" spans="4:20" ht="15.75" customHeight="1" x14ac:dyDescent="0.25">
      <c r="D46" s="108"/>
      <c r="E46" s="109"/>
      <c r="F46" s="108"/>
      <c r="G46" s="108"/>
      <c r="H46" s="108"/>
      <c r="I46" s="108"/>
      <c r="J46" s="108"/>
      <c r="K46" s="108"/>
      <c r="L46" s="108"/>
      <c r="M46" s="108"/>
      <c r="N46" s="108"/>
      <c r="O46" s="110"/>
      <c r="P46" s="110"/>
      <c r="Q46" s="110"/>
      <c r="R46" s="113"/>
      <c r="S46" s="114"/>
      <c r="T46" s="110"/>
    </row>
    <row r="47" spans="4:20" ht="15.75" customHeight="1" x14ac:dyDescent="0.25">
      <c r="D47" s="108"/>
      <c r="E47" s="109"/>
      <c r="F47" s="108"/>
      <c r="G47" s="108"/>
      <c r="H47" s="108"/>
      <c r="I47" s="108"/>
      <c r="J47" s="108"/>
      <c r="K47" s="108"/>
      <c r="L47" s="108"/>
      <c r="M47" s="108"/>
      <c r="N47" s="108"/>
      <c r="O47" s="110"/>
      <c r="P47" s="110"/>
      <c r="Q47" s="110"/>
      <c r="R47" s="113"/>
      <c r="S47" s="114"/>
      <c r="T47" s="110"/>
    </row>
    <row r="48" spans="4:20" ht="15.75" customHeight="1" x14ac:dyDescent="0.25">
      <c r="D48" s="108"/>
      <c r="E48" s="109"/>
      <c r="F48" s="108"/>
      <c r="G48" s="108"/>
      <c r="H48" s="108"/>
      <c r="I48" s="108"/>
      <c r="J48" s="108"/>
      <c r="K48" s="108"/>
      <c r="L48" s="108"/>
      <c r="M48" s="108"/>
      <c r="N48" s="108"/>
      <c r="O48" s="110"/>
      <c r="P48" s="110"/>
      <c r="Q48" s="110"/>
      <c r="R48" s="113"/>
      <c r="S48" s="114"/>
      <c r="T48" s="110"/>
    </row>
    <row r="49" spans="4:20" ht="15.75" customHeight="1" x14ac:dyDescent="0.25">
      <c r="D49" s="108"/>
      <c r="E49" s="109"/>
      <c r="F49" s="108"/>
      <c r="G49" s="108"/>
      <c r="H49" s="108"/>
      <c r="I49" s="108"/>
      <c r="J49" s="108"/>
      <c r="K49" s="108"/>
      <c r="L49" s="108"/>
      <c r="M49" s="108"/>
      <c r="N49" s="108"/>
      <c r="O49" s="110"/>
      <c r="P49" s="110"/>
      <c r="Q49" s="110"/>
      <c r="R49" s="113"/>
      <c r="S49" s="114"/>
      <c r="T49" s="110"/>
    </row>
    <row r="50" spans="4:20" ht="15.75" customHeight="1" x14ac:dyDescent="0.25">
      <c r="D50" s="108"/>
      <c r="E50" s="109"/>
      <c r="F50" s="108"/>
      <c r="G50" s="108"/>
      <c r="H50" s="108"/>
      <c r="I50" s="108"/>
      <c r="J50" s="108"/>
      <c r="K50" s="108"/>
      <c r="L50" s="108"/>
      <c r="M50" s="108"/>
      <c r="N50" s="108"/>
      <c r="O50" s="110"/>
      <c r="P50" s="110"/>
      <c r="Q50" s="110"/>
      <c r="R50" s="113"/>
      <c r="S50" s="114"/>
      <c r="T50" s="110"/>
    </row>
    <row r="51" spans="4:20" ht="15.75" customHeight="1" x14ac:dyDescent="0.25">
      <c r="D51" s="108"/>
      <c r="E51" s="109"/>
      <c r="F51" s="108"/>
      <c r="G51" s="108"/>
      <c r="H51" s="108"/>
      <c r="I51" s="108"/>
      <c r="J51" s="108"/>
      <c r="K51" s="108"/>
      <c r="L51" s="108"/>
      <c r="M51" s="108"/>
      <c r="N51" s="108"/>
      <c r="O51" s="110"/>
      <c r="P51" s="110"/>
      <c r="Q51" s="110"/>
      <c r="R51" s="113"/>
      <c r="S51" s="114"/>
      <c r="T51" s="110"/>
    </row>
    <row r="52" spans="4:20" ht="15.75" customHeight="1" x14ac:dyDescent="0.25">
      <c r="D52" s="108"/>
      <c r="E52" s="109"/>
      <c r="F52" s="108"/>
      <c r="G52" s="108"/>
      <c r="H52" s="108"/>
      <c r="I52" s="108"/>
      <c r="J52" s="108"/>
      <c r="K52" s="108"/>
      <c r="L52" s="108"/>
      <c r="M52" s="108"/>
      <c r="N52" s="108"/>
      <c r="O52" s="110"/>
      <c r="P52" s="110"/>
      <c r="Q52" s="110"/>
      <c r="R52" s="113"/>
      <c r="S52" s="114"/>
      <c r="T52" s="110"/>
    </row>
    <row r="53" spans="4:20" ht="15.75" customHeight="1" x14ac:dyDescent="0.25">
      <c r="D53" s="108"/>
      <c r="E53" s="109"/>
      <c r="F53" s="108"/>
      <c r="G53" s="108"/>
      <c r="H53" s="108"/>
      <c r="I53" s="108"/>
      <c r="J53" s="108"/>
      <c r="K53" s="108"/>
      <c r="L53" s="108"/>
      <c r="M53" s="108"/>
      <c r="N53" s="108"/>
      <c r="O53" s="110"/>
      <c r="P53" s="110"/>
      <c r="Q53" s="110"/>
      <c r="R53" s="113"/>
      <c r="S53" s="114"/>
      <c r="T53" s="110"/>
    </row>
    <row r="54" spans="4:20" ht="15.75" customHeight="1" x14ac:dyDescent="0.25">
      <c r="D54" s="108"/>
      <c r="E54" s="109"/>
      <c r="F54" s="108"/>
      <c r="G54" s="108"/>
      <c r="H54" s="108"/>
      <c r="I54" s="108"/>
      <c r="J54" s="108"/>
      <c r="K54" s="108"/>
      <c r="L54" s="108"/>
      <c r="M54" s="108"/>
      <c r="N54" s="108"/>
      <c r="O54" s="110"/>
      <c r="P54" s="110"/>
      <c r="Q54" s="110"/>
      <c r="R54" s="113"/>
      <c r="S54" s="114"/>
      <c r="T54" s="110"/>
    </row>
    <row r="55" spans="4:20" ht="15.75" customHeight="1" x14ac:dyDescent="0.25">
      <c r="D55" s="108"/>
      <c r="E55" s="109"/>
      <c r="F55" s="108"/>
      <c r="G55" s="108"/>
      <c r="H55" s="108"/>
      <c r="I55" s="108"/>
      <c r="J55" s="108"/>
      <c r="K55" s="108"/>
      <c r="L55" s="108"/>
      <c r="M55" s="108"/>
      <c r="N55" s="108"/>
      <c r="O55" s="110"/>
      <c r="P55" s="110"/>
      <c r="Q55" s="110"/>
      <c r="R55" s="113"/>
      <c r="S55" s="114"/>
      <c r="T55" s="110"/>
    </row>
    <row r="56" spans="4:20" ht="15.75" customHeight="1" x14ac:dyDescent="0.25">
      <c r="D56" s="108"/>
      <c r="E56" s="109"/>
      <c r="F56" s="108"/>
      <c r="G56" s="108"/>
      <c r="H56" s="108"/>
      <c r="I56" s="108"/>
      <c r="J56" s="108"/>
      <c r="K56" s="108"/>
      <c r="L56" s="108"/>
      <c r="M56" s="108"/>
      <c r="N56" s="108"/>
      <c r="O56" s="110"/>
      <c r="P56" s="110"/>
      <c r="Q56" s="110"/>
      <c r="R56" s="113"/>
      <c r="S56" s="114"/>
      <c r="T56" s="110"/>
    </row>
    <row r="57" spans="4:20" ht="15.75" customHeight="1" x14ac:dyDescent="0.25">
      <c r="D57" s="108"/>
      <c r="E57" s="109"/>
      <c r="F57" s="108"/>
      <c r="G57" s="108"/>
      <c r="H57" s="108"/>
      <c r="I57" s="108"/>
      <c r="J57" s="108"/>
      <c r="K57" s="108"/>
      <c r="L57" s="108"/>
      <c r="M57" s="108"/>
      <c r="N57" s="108"/>
      <c r="O57" s="110"/>
      <c r="P57" s="110"/>
      <c r="Q57" s="110"/>
      <c r="R57" s="113"/>
      <c r="S57" s="114"/>
      <c r="T57" s="110"/>
    </row>
    <row r="58" spans="4:20" ht="15.75" customHeight="1" x14ac:dyDescent="0.25">
      <c r="D58" s="108"/>
      <c r="E58" s="109"/>
      <c r="F58" s="108"/>
      <c r="G58" s="108"/>
      <c r="H58" s="108"/>
      <c r="I58" s="108"/>
      <c r="J58" s="108"/>
      <c r="K58" s="108"/>
      <c r="L58" s="108"/>
      <c r="M58" s="108"/>
      <c r="N58" s="108"/>
      <c r="O58" s="110"/>
      <c r="P58" s="110"/>
      <c r="Q58" s="110"/>
      <c r="R58" s="113"/>
      <c r="S58" s="114"/>
      <c r="T58" s="110"/>
    </row>
    <row r="59" spans="4:20" ht="15.75" customHeight="1" x14ac:dyDescent="0.25">
      <c r="D59" s="108"/>
      <c r="E59" s="109"/>
      <c r="F59" s="108"/>
      <c r="G59" s="108"/>
      <c r="H59" s="108"/>
      <c r="I59" s="108"/>
      <c r="J59" s="108"/>
      <c r="K59" s="108"/>
      <c r="L59" s="108"/>
      <c r="M59" s="108"/>
      <c r="N59" s="108"/>
      <c r="O59" s="110"/>
      <c r="P59" s="110"/>
      <c r="Q59" s="110"/>
      <c r="R59" s="113"/>
      <c r="S59" s="114"/>
      <c r="T59" s="110"/>
    </row>
    <row r="60" spans="4:20" ht="15.75" customHeight="1" x14ac:dyDescent="0.25">
      <c r="D60" s="108"/>
      <c r="E60" s="109"/>
      <c r="F60" s="108"/>
      <c r="G60" s="108"/>
      <c r="H60" s="108"/>
      <c r="I60" s="108"/>
      <c r="J60" s="108"/>
      <c r="K60" s="108"/>
      <c r="L60" s="108"/>
      <c r="M60" s="108"/>
      <c r="N60" s="108"/>
      <c r="O60" s="110"/>
      <c r="P60" s="110"/>
      <c r="Q60" s="110"/>
      <c r="R60" s="113"/>
      <c r="S60" s="114"/>
      <c r="T60" s="110"/>
    </row>
    <row r="61" spans="4:20" ht="15.75" customHeight="1" x14ac:dyDescent="0.25">
      <c r="D61" s="108"/>
      <c r="E61" s="109"/>
      <c r="F61" s="108"/>
      <c r="G61" s="108"/>
      <c r="H61" s="108"/>
      <c r="I61" s="108"/>
      <c r="J61" s="108"/>
      <c r="K61" s="108"/>
      <c r="L61" s="108"/>
      <c r="M61" s="108"/>
      <c r="N61" s="108"/>
      <c r="O61" s="110"/>
      <c r="P61" s="110"/>
      <c r="Q61" s="110"/>
      <c r="R61" s="113"/>
      <c r="S61" s="114"/>
      <c r="T61" s="110"/>
    </row>
    <row r="62" spans="4:20" ht="15.75" customHeight="1" x14ac:dyDescent="0.25">
      <c r="D62" s="108"/>
      <c r="E62" s="109"/>
      <c r="F62" s="108"/>
      <c r="G62" s="108"/>
      <c r="H62" s="108"/>
      <c r="I62" s="108"/>
      <c r="J62" s="108"/>
      <c r="K62" s="108"/>
      <c r="L62" s="108"/>
      <c r="M62" s="108"/>
      <c r="N62" s="108"/>
      <c r="O62" s="110"/>
      <c r="P62" s="110"/>
      <c r="Q62" s="110"/>
      <c r="R62" s="113"/>
      <c r="S62" s="114"/>
      <c r="T62" s="110"/>
    </row>
    <row r="63" spans="4:20" ht="15.75" customHeight="1" x14ac:dyDescent="0.25">
      <c r="D63" s="108"/>
      <c r="E63" s="109"/>
      <c r="F63" s="108"/>
      <c r="G63" s="108"/>
      <c r="H63" s="108"/>
      <c r="I63" s="108"/>
      <c r="J63" s="108"/>
      <c r="K63" s="108"/>
      <c r="L63" s="108"/>
      <c r="M63" s="108"/>
      <c r="N63" s="108"/>
      <c r="O63" s="110"/>
      <c r="P63" s="110"/>
      <c r="Q63" s="110"/>
      <c r="R63" s="113"/>
      <c r="S63" s="114"/>
      <c r="T63" s="110"/>
    </row>
    <row r="64" spans="4:20" ht="15.75" customHeight="1" x14ac:dyDescent="0.25">
      <c r="D64" s="108"/>
      <c r="E64" s="109"/>
      <c r="F64" s="108"/>
      <c r="G64" s="108"/>
      <c r="H64" s="108"/>
      <c r="I64" s="108"/>
      <c r="J64" s="108"/>
      <c r="K64" s="108"/>
      <c r="L64" s="108"/>
      <c r="M64" s="108"/>
      <c r="N64" s="108"/>
      <c r="O64" s="110"/>
      <c r="P64" s="110"/>
      <c r="Q64" s="110"/>
      <c r="R64" s="113"/>
      <c r="S64" s="114"/>
      <c r="T64" s="110"/>
    </row>
    <row r="65" spans="4:20" ht="15.75" customHeight="1" x14ac:dyDescent="0.25">
      <c r="D65" s="108"/>
      <c r="E65" s="109"/>
      <c r="F65" s="108"/>
      <c r="G65" s="108"/>
      <c r="H65" s="108"/>
      <c r="I65" s="108"/>
      <c r="J65" s="108"/>
      <c r="K65" s="108"/>
      <c r="L65" s="108"/>
      <c r="M65" s="108"/>
      <c r="N65" s="108"/>
      <c r="O65" s="110"/>
      <c r="P65" s="110"/>
      <c r="Q65" s="110"/>
      <c r="R65" s="113"/>
      <c r="S65" s="114"/>
      <c r="T65" s="110"/>
    </row>
    <row r="66" spans="4:20" ht="15.75" customHeight="1" x14ac:dyDescent="0.25">
      <c r="D66" s="108"/>
      <c r="E66" s="109"/>
      <c r="F66" s="108"/>
      <c r="G66" s="108"/>
      <c r="H66" s="108"/>
      <c r="I66" s="108"/>
      <c r="J66" s="108"/>
      <c r="K66" s="108"/>
      <c r="L66" s="108"/>
      <c r="M66" s="108"/>
      <c r="N66" s="108"/>
      <c r="O66" s="110"/>
      <c r="P66" s="110"/>
      <c r="Q66" s="110"/>
      <c r="R66" s="113"/>
      <c r="S66" s="114"/>
      <c r="T66" s="110"/>
    </row>
    <row r="67" spans="4:20" ht="15.75" customHeight="1" x14ac:dyDescent="0.25">
      <c r="D67" s="108"/>
      <c r="E67" s="109"/>
      <c r="F67" s="108"/>
      <c r="G67" s="108"/>
      <c r="H67" s="108"/>
      <c r="I67" s="108"/>
      <c r="J67" s="108"/>
      <c r="K67" s="108"/>
      <c r="L67" s="108"/>
      <c r="M67" s="108"/>
      <c r="N67" s="108"/>
      <c r="O67" s="110"/>
      <c r="P67" s="110"/>
      <c r="Q67" s="110"/>
      <c r="R67" s="113"/>
      <c r="S67" s="114"/>
      <c r="T67" s="110"/>
    </row>
    <row r="68" spans="4:20" ht="15.75" customHeight="1" x14ac:dyDescent="0.25">
      <c r="D68" s="108"/>
      <c r="E68" s="109"/>
      <c r="F68" s="108"/>
      <c r="G68" s="108"/>
      <c r="H68" s="108"/>
      <c r="I68" s="108"/>
      <c r="J68" s="108"/>
      <c r="K68" s="108"/>
      <c r="L68" s="108"/>
      <c r="M68" s="108"/>
      <c r="N68" s="108"/>
      <c r="O68" s="110"/>
      <c r="P68" s="110"/>
      <c r="Q68" s="110"/>
      <c r="R68" s="113"/>
      <c r="S68" s="114"/>
      <c r="T68" s="110"/>
    </row>
    <row r="69" spans="4:20" ht="15.75" customHeight="1" x14ac:dyDescent="0.25">
      <c r="D69" s="108"/>
      <c r="E69" s="109"/>
      <c r="F69" s="108"/>
      <c r="G69" s="108"/>
      <c r="H69" s="108"/>
      <c r="I69" s="108"/>
      <c r="J69" s="108"/>
      <c r="K69" s="108"/>
      <c r="L69" s="108"/>
      <c r="M69" s="108"/>
      <c r="N69" s="108"/>
      <c r="O69" s="110"/>
      <c r="P69" s="110"/>
      <c r="Q69" s="110"/>
      <c r="R69" s="113"/>
      <c r="S69" s="114"/>
      <c r="T69" s="110"/>
    </row>
    <row r="70" spans="4:20" ht="15.75" customHeight="1" x14ac:dyDescent="0.25">
      <c r="D70" s="108"/>
      <c r="E70" s="109"/>
      <c r="F70" s="108"/>
      <c r="G70" s="108"/>
      <c r="H70" s="108"/>
      <c r="I70" s="108"/>
      <c r="J70" s="108"/>
      <c r="K70" s="108"/>
      <c r="L70" s="108"/>
      <c r="M70" s="108"/>
      <c r="N70" s="108"/>
      <c r="O70" s="110"/>
      <c r="P70" s="110"/>
      <c r="Q70" s="110"/>
      <c r="R70" s="113"/>
      <c r="S70" s="114"/>
      <c r="T70" s="110"/>
    </row>
    <row r="71" spans="4:20" ht="15.75" customHeight="1" x14ac:dyDescent="0.25">
      <c r="D71" s="108"/>
      <c r="E71" s="109"/>
      <c r="F71" s="108"/>
      <c r="G71" s="108"/>
      <c r="H71" s="108"/>
      <c r="I71" s="108"/>
      <c r="J71" s="108"/>
      <c r="K71" s="108"/>
      <c r="L71" s="108"/>
      <c r="M71" s="108"/>
      <c r="N71" s="108"/>
      <c r="O71" s="110"/>
      <c r="P71" s="110"/>
      <c r="Q71" s="110"/>
      <c r="R71" s="113"/>
      <c r="S71" s="114"/>
      <c r="T71" s="110"/>
    </row>
    <row r="72" spans="4:20" ht="15.75" customHeight="1" x14ac:dyDescent="0.25">
      <c r="D72" s="108"/>
      <c r="E72" s="109"/>
      <c r="F72" s="108"/>
      <c r="G72" s="108"/>
      <c r="H72" s="108"/>
      <c r="I72" s="108"/>
      <c r="J72" s="108"/>
      <c r="K72" s="108"/>
      <c r="L72" s="108"/>
      <c r="M72" s="108"/>
      <c r="N72" s="108"/>
      <c r="O72" s="110"/>
      <c r="P72" s="110"/>
      <c r="Q72" s="110"/>
      <c r="R72" s="113"/>
      <c r="S72" s="114"/>
      <c r="T72" s="110"/>
    </row>
    <row r="73" spans="4:20" ht="15.75" customHeight="1" x14ac:dyDescent="0.25">
      <c r="D73" s="108"/>
      <c r="E73" s="109"/>
      <c r="F73" s="108"/>
      <c r="G73" s="108"/>
      <c r="H73" s="108"/>
      <c r="I73" s="108"/>
      <c r="J73" s="108"/>
      <c r="K73" s="108"/>
      <c r="L73" s="108"/>
      <c r="M73" s="108"/>
      <c r="N73" s="108"/>
      <c r="O73" s="110"/>
      <c r="P73" s="110"/>
      <c r="Q73" s="110"/>
      <c r="R73" s="113"/>
      <c r="S73" s="114"/>
      <c r="T73" s="110"/>
    </row>
    <row r="74" spans="4:20" ht="15.75" customHeight="1" x14ac:dyDescent="0.25">
      <c r="D74" s="108"/>
      <c r="E74" s="109"/>
      <c r="F74" s="108"/>
      <c r="G74" s="108"/>
      <c r="H74" s="108"/>
      <c r="I74" s="108"/>
      <c r="J74" s="108"/>
      <c r="K74" s="108"/>
      <c r="L74" s="108"/>
      <c r="M74" s="108"/>
      <c r="N74" s="108"/>
      <c r="O74" s="110"/>
      <c r="P74" s="110"/>
      <c r="Q74" s="110"/>
      <c r="R74" s="113"/>
      <c r="S74" s="114"/>
      <c r="T74" s="110"/>
    </row>
    <row r="75" spans="4:20" ht="15.75" customHeight="1" x14ac:dyDescent="0.25">
      <c r="D75" s="108"/>
      <c r="E75" s="109"/>
      <c r="F75" s="108"/>
      <c r="G75" s="108"/>
      <c r="H75" s="108"/>
      <c r="I75" s="108"/>
      <c r="J75" s="108"/>
      <c r="K75" s="108"/>
      <c r="L75" s="108"/>
      <c r="M75" s="108"/>
      <c r="N75" s="108"/>
      <c r="O75" s="110"/>
      <c r="P75" s="110"/>
      <c r="Q75" s="110"/>
      <c r="R75" s="113"/>
      <c r="S75" s="114"/>
      <c r="T75" s="110"/>
    </row>
    <row r="76" spans="4:20" ht="15.75" customHeight="1" x14ac:dyDescent="0.25">
      <c r="D76" s="108"/>
      <c r="E76" s="109"/>
      <c r="F76" s="108"/>
      <c r="G76" s="108"/>
      <c r="H76" s="108"/>
      <c r="I76" s="108"/>
      <c r="J76" s="108"/>
      <c r="K76" s="108"/>
      <c r="L76" s="108"/>
      <c r="M76" s="108"/>
      <c r="N76" s="108"/>
      <c r="O76" s="110"/>
      <c r="P76" s="110"/>
      <c r="Q76" s="110"/>
      <c r="R76" s="113"/>
      <c r="S76" s="114"/>
      <c r="T76" s="110"/>
    </row>
    <row r="77" spans="4:20" ht="15.75" customHeight="1" x14ac:dyDescent="0.25">
      <c r="D77" s="108"/>
      <c r="E77" s="109"/>
      <c r="F77" s="108"/>
      <c r="G77" s="108"/>
      <c r="H77" s="108"/>
      <c r="I77" s="108"/>
      <c r="J77" s="108"/>
      <c r="K77" s="108"/>
      <c r="L77" s="108"/>
      <c r="M77" s="108"/>
      <c r="N77" s="108"/>
      <c r="O77" s="110"/>
      <c r="P77" s="110"/>
      <c r="Q77" s="110"/>
      <c r="R77" s="113"/>
      <c r="S77" s="114"/>
      <c r="T77" s="110"/>
    </row>
    <row r="78" spans="4:20" ht="15.75" customHeight="1" x14ac:dyDescent="0.25">
      <c r="D78" s="108"/>
      <c r="E78" s="109"/>
      <c r="F78" s="108"/>
      <c r="G78" s="108"/>
      <c r="H78" s="108"/>
      <c r="I78" s="108"/>
      <c r="J78" s="108"/>
      <c r="K78" s="108"/>
      <c r="L78" s="108"/>
      <c r="M78" s="108"/>
      <c r="N78" s="108"/>
      <c r="O78" s="110"/>
      <c r="P78" s="110"/>
      <c r="Q78" s="110"/>
      <c r="R78" s="113"/>
      <c r="S78" s="114"/>
      <c r="T78" s="110"/>
    </row>
    <row r="79" spans="4:20" ht="15.75" customHeight="1" x14ac:dyDescent="0.25">
      <c r="D79" s="108"/>
      <c r="E79" s="109"/>
      <c r="F79" s="108"/>
      <c r="G79" s="108"/>
      <c r="H79" s="108"/>
      <c r="I79" s="108"/>
      <c r="J79" s="108"/>
      <c r="K79" s="108"/>
      <c r="L79" s="108"/>
      <c r="M79" s="108"/>
      <c r="N79" s="108"/>
      <c r="O79" s="110"/>
      <c r="P79" s="110"/>
      <c r="Q79" s="110"/>
      <c r="R79" s="113"/>
      <c r="S79" s="114"/>
      <c r="T79" s="110"/>
    </row>
    <row r="80" spans="4:20" ht="15.75" customHeight="1" x14ac:dyDescent="0.25">
      <c r="D80" s="108"/>
      <c r="E80" s="109"/>
      <c r="F80" s="108"/>
      <c r="G80" s="108"/>
      <c r="H80" s="108"/>
      <c r="I80" s="108"/>
      <c r="J80" s="108"/>
      <c r="K80" s="108"/>
      <c r="L80" s="108"/>
      <c r="M80" s="108"/>
      <c r="N80" s="108"/>
      <c r="O80" s="110"/>
      <c r="P80" s="110"/>
      <c r="Q80" s="110"/>
      <c r="R80" s="113"/>
      <c r="S80" s="114"/>
      <c r="T80" s="110"/>
    </row>
    <row r="81" spans="4:20" ht="15.75" customHeight="1" x14ac:dyDescent="0.25">
      <c r="D81" s="108"/>
      <c r="E81" s="109"/>
      <c r="F81" s="108"/>
      <c r="G81" s="108"/>
      <c r="H81" s="108"/>
      <c r="I81" s="108"/>
      <c r="J81" s="108"/>
      <c r="K81" s="108"/>
      <c r="L81" s="108"/>
      <c r="M81" s="108"/>
      <c r="N81" s="108"/>
      <c r="O81" s="110"/>
      <c r="P81" s="110"/>
      <c r="Q81" s="110"/>
      <c r="R81" s="113"/>
      <c r="S81" s="114"/>
      <c r="T81" s="110"/>
    </row>
    <row r="82" spans="4:20" ht="15.75" customHeight="1" x14ac:dyDescent="0.25">
      <c r="D82" s="108"/>
      <c r="E82" s="109"/>
      <c r="F82" s="108"/>
      <c r="G82" s="108"/>
      <c r="H82" s="108"/>
      <c r="I82" s="108"/>
      <c r="J82" s="108"/>
      <c r="K82" s="108"/>
      <c r="L82" s="108"/>
      <c r="M82" s="108"/>
      <c r="N82" s="108"/>
      <c r="O82" s="110"/>
      <c r="P82" s="110"/>
      <c r="Q82" s="110"/>
      <c r="R82" s="113"/>
      <c r="S82" s="114"/>
      <c r="T82" s="110"/>
    </row>
    <row r="83" spans="4:20" ht="15.75" customHeight="1" x14ac:dyDescent="0.25">
      <c r="D83" s="108"/>
      <c r="E83" s="109"/>
      <c r="F83" s="108"/>
      <c r="G83" s="108"/>
      <c r="H83" s="108"/>
      <c r="I83" s="108"/>
      <c r="J83" s="108"/>
      <c r="K83" s="108"/>
      <c r="L83" s="108"/>
      <c r="M83" s="108"/>
      <c r="N83" s="108"/>
      <c r="O83" s="110"/>
      <c r="P83" s="110"/>
      <c r="Q83" s="110"/>
      <c r="R83" s="113"/>
      <c r="S83" s="114"/>
      <c r="T83" s="110"/>
    </row>
    <row r="84" spans="4:20" ht="15.75" customHeight="1" x14ac:dyDescent="0.25">
      <c r="D84" s="108"/>
      <c r="E84" s="109"/>
      <c r="F84" s="108"/>
      <c r="G84" s="108"/>
      <c r="H84" s="108"/>
      <c r="I84" s="108"/>
      <c r="J84" s="108"/>
      <c r="K84" s="108"/>
      <c r="L84" s="108"/>
      <c r="M84" s="108"/>
      <c r="N84" s="108"/>
      <c r="O84" s="110"/>
      <c r="P84" s="110"/>
      <c r="Q84" s="110"/>
      <c r="R84" s="113"/>
      <c r="S84" s="114"/>
      <c r="T84" s="110"/>
    </row>
    <row r="85" spans="4:20" ht="15.75" customHeight="1" x14ac:dyDescent="0.25">
      <c r="D85" s="108"/>
      <c r="E85" s="109"/>
      <c r="F85" s="108"/>
      <c r="G85" s="108"/>
      <c r="H85" s="108"/>
      <c r="I85" s="108"/>
      <c r="J85" s="108"/>
      <c r="K85" s="108"/>
      <c r="L85" s="108"/>
      <c r="M85" s="108"/>
      <c r="N85" s="108"/>
      <c r="O85" s="110"/>
      <c r="P85" s="110"/>
      <c r="Q85" s="110"/>
      <c r="R85" s="113"/>
      <c r="S85" s="114"/>
      <c r="T85" s="110"/>
    </row>
    <row r="86" spans="4:20" ht="15.75" customHeight="1" x14ac:dyDescent="0.25">
      <c r="D86" s="108"/>
      <c r="E86" s="109"/>
      <c r="F86" s="108"/>
      <c r="G86" s="108"/>
      <c r="H86" s="108"/>
      <c r="I86" s="108"/>
      <c r="J86" s="108"/>
      <c r="K86" s="108"/>
      <c r="L86" s="108"/>
      <c r="M86" s="108"/>
      <c r="N86" s="108"/>
      <c r="O86" s="110"/>
      <c r="P86" s="110"/>
      <c r="Q86" s="110"/>
      <c r="R86" s="113"/>
      <c r="S86" s="114"/>
      <c r="T86" s="110"/>
    </row>
    <row r="87" spans="4:20" ht="15.75" customHeight="1" x14ac:dyDescent="0.25">
      <c r="D87" s="108"/>
      <c r="E87" s="109"/>
      <c r="F87" s="108"/>
      <c r="G87" s="108"/>
      <c r="H87" s="108"/>
      <c r="I87" s="108"/>
      <c r="J87" s="108"/>
      <c r="K87" s="108"/>
      <c r="L87" s="108"/>
      <c r="M87" s="108"/>
      <c r="N87" s="108"/>
      <c r="O87" s="110"/>
      <c r="P87" s="110"/>
      <c r="Q87" s="110"/>
      <c r="R87" s="113"/>
      <c r="S87" s="114"/>
      <c r="T87" s="110"/>
    </row>
    <row r="88" spans="4:20" ht="15.75" customHeight="1" x14ac:dyDescent="0.25">
      <c r="D88" s="108"/>
      <c r="E88" s="109"/>
      <c r="F88" s="108"/>
      <c r="G88" s="108"/>
      <c r="H88" s="108"/>
      <c r="I88" s="108"/>
      <c r="J88" s="108"/>
      <c r="K88" s="108"/>
      <c r="L88" s="108"/>
      <c r="M88" s="108"/>
      <c r="N88" s="108"/>
      <c r="O88" s="110"/>
      <c r="P88" s="110"/>
      <c r="Q88" s="110"/>
      <c r="R88" s="113"/>
      <c r="S88" s="114"/>
      <c r="T88" s="110"/>
    </row>
    <row r="89" spans="4:20" ht="15.75" customHeight="1" x14ac:dyDescent="0.25">
      <c r="D89" s="108"/>
      <c r="E89" s="109"/>
      <c r="F89" s="108"/>
      <c r="G89" s="108"/>
      <c r="H89" s="108"/>
      <c r="I89" s="108"/>
      <c r="J89" s="108"/>
      <c r="K89" s="108"/>
      <c r="L89" s="108"/>
      <c r="M89" s="108"/>
      <c r="N89" s="108"/>
      <c r="O89" s="110"/>
      <c r="P89" s="110"/>
      <c r="Q89" s="110"/>
      <c r="R89" s="113"/>
      <c r="S89" s="114"/>
      <c r="T89" s="110"/>
    </row>
    <row r="90" spans="4:20" ht="15.75" customHeight="1" x14ac:dyDescent="0.25">
      <c r="D90" s="108"/>
      <c r="E90" s="109"/>
      <c r="F90" s="108"/>
      <c r="G90" s="108"/>
      <c r="H90" s="108"/>
      <c r="I90" s="108"/>
      <c r="J90" s="108"/>
      <c r="K90" s="108"/>
      <c r="L90" s="108"/>
      <c r="M90" s="108"/>
      <c r="N90" s="108"/>
      <c r="O90" s="110"/>
      <c r="P90" s="110"/>
      <c r="Q90" s="110"/>
      <c r="R90" s="113"/>
      <c r="S90" s="114"/>
      <c r="T90" s="110"/>
    </row>
    <row r="91" spans="4:20" ht="15.75" customHeight="1" x14ac:dyDescent="0.25">
      <c r="D91" s="108"/>
      <c r="E91" s="109"/>
      <c r="F91" s="108"/>
      <c r="G91" s="108"/>
      <c r="H91" s="108"/>
      <c r="I91" s="108"/>
      <c r="J91" s="108"/>
      <c r="K91" s="108"/>
      <c r="L91" s="108"/>
      <c r="M91" s="108"/>
      <c r="N91" s="108"/>
      <c r="O91" s="110"/>
      <c r="P91" s="110"/>
      <c r="Q91" s="110"/>
      <c r="R91" s="113"/>
      <c r="S91" s="114"/>
      <c r="T91" s="110"/>
    </row>
    <row r="92" spans="4:20" ht="15.75" customHeight="1" x14ac:dyDescent="0.25">
      <c r="D92" s="108"/>
      <c r="E92" s="109"/>
      <c r="F92" s="108"/>
      <c r="G92" s="108"/>
      <c r="H92" s="108"/>
      <c r="I92" s="108"/>
      <c r="J92" s="108"/>
      <c r="K92" s="108"/>
      <c r="L92" s="108"/>
      <c r="M92" s="108"/>
      <c r="N92" s="108"/>
      <c r="O92" s="110"/>
      <c r="P92" s="110"/>
      <c r="Q92" s="110"/>
      <c r="R92" s="113"/>
      <c r="S92" s="114"/>
      <c r="T92" s="110"/>
    </row>
    <row r="93" spans="4:20" ht="15.75" customHeight="1" x14ac:dyDescent="0.25">
      <c r="D93" s="108"/>
      <c r="E93" s="109"/>
      <c r="F93" s="108"/>
      <c r="G93" s="108"/>
      <c r="H93" s="108"/>
      <c r="I93" s="108"/>
      <c r="J93" s="108"/>
      <c r="K93" s="108"/>
      <c r="L93" s="108"/>
      <c r="M93" s="108"/>
      <c r="N93" s="108"/>
      <c r="O93" s="110"/>
      <c r="P93" s="110"/>
      <c r="Q93" s="110"/>
      <c r="R93" s="113"/>
      <c r="S93" s="114"/>
      <c r="T93" s="110"/>
    </row>
    <row r="94" spans="4:20" ht="15.75" customHeight="1" x14ac:dyDescent="0.25">
      <c r="D94" s="108"/>
      <c r="E94" s="109"/>
      <c r="F94" s="108"/>
      <c r="G94" s="108"/>
      <c r="H94" s="108"/>
      <c r="I94" s="108"/>
      <c r="J94" s="108"/>
      <c r="K94" s="108"/>
      <c r="L94" s="108"/>
      <c r="M94" s="108"/>
      <c r="N94" s="108"/>
      <c r="O94" s="110"/>
      <c r="P94" s="110"/>
      <c r="Q94" s="110"/>
      <c r="R94" s="113"/>
      <c r="S94" s="114"/>
      <c r="T94" s="110"/>
    </row>
    <row r="95" spans="4:20" ht="15.75" customHeight="1" x14ac:dyDescent="0.25">
      <c r="D95" s="108"/>
      <c r="E95" s="109"/>
      <c r="F95" s="108"/>
      <c r="G95" s="108"/>
      <c r="H95" s="108"/>
      <c r="I95" s="108"/>
      <c r="J95" s="108"/>
      <c r="K95" s="108"/>
      <c r="L95" s="108"/>
      <c r="M95" s="108"/>
      <c r="N95" s="108"/>
      <c r="O95" s="110"/>
      <c r="P95" s="110"/>
      <c r="Q95" s="110"/>
      <c r="R95" s="113"/>
      <c r="S95" s="114"/>
      <c r="T95" s="110"/>
    </row>
    <row r="96" spans="4:20" ht="15.75" customHeight="1" x14ac:dyDescent="0.25">
      <c r="D96" s="108"/>
      <c r="E96" s="109"/>
      <c r="F96" s="108"/>
      <c r="G96" s="108"/>
      <c r="H96" s="108"/>
      <c r="I96" s="108"/>
      <c r="J96" s="108"/>
      <c r="K96" s="108"/>
      <c r="L96" s="108"/>
      <c r="M96" s="108"/>
      <c r="N96" s="108"/>
      <c r="O96" s="110"/>
      <c r="P96" s="110"/>
      <c r="Q96" s="110"/>
      <c r="R96" s="113"/>
      <c r="S96" s="114"/>
      <c r="T96" s="110"/>
    </row>
    <row r="97" spans="4:20" ht="15.75" customHeight="1" x14ac:dyDescent="0.25">
      <c r="D97" s="108"/>
      <c r="E97" s="109"/>
      <c r="F97" s="108"/>
      <c r="G97" s="108"/>
      <c r="H97" s="108"/>
      <c r="I97" s="108"/>
      <c r="J97" s="108"/>
      <c r="K97" s="108"/>
      <c r="L97" s="108"/>
      <c r="M97" s="108"/>
      <c r="N97" s="108"/>
      <c r="O97" s="110"/>
      <c r="P97" s="110"/>
      <c r="Q97" s="110"/>
      <c r="R97" s="113"/>
      <c r="S97" s="114"/>
      <c r="T97" s="110"/>
    </row>
    <row r="98" spans="4:20" ht="15.75" customHeight="1" x14ac:dyDescent="0.25">
      <c r="D98" s="108"/>
      <c r="E98" s="109"/>
      <c r="F98" s="108"/>
      <c r="G98" s="108"/>
      <c r="H98" s="108"/>
      <c r="I98" s="108"/>
      <c r="J98" s="108"/>
      <c r="K98" s="108"/>
      <c r="L98" s="108"/>
      <c r="M98" s="108"/>
      <c r="N98" s="108"/>
      <c r="O98" s="110"/>
      <c r="P98" s="110"/>
      <c r="Q98" s="110"/>
      <c r="R98" s="113"/>
      <c r="S98" s="114"/>
      <c r="T98" s="110"/>
    </row>
    <row r="99" spans="4:20" ht="15.75" customHeight="1" x14ac:dyDescent="0.25">
      <c r="D99" s="108"/>
      <c r="E99" s="109"/>
      <c r="F99" s="108"/>
      <c r="G99" s="108"/>
      <c r="H99" s="108"/>
      <c r="I99" s="108"/>
      <c r="J99" s="108"/>
      <c r="K99" s="108"/>
      <c r="L99" s="108"/>
      <c r="M99" s="108"/>
      <c r="N99" s="108"/>
      <c r="O99" s="110"/>
      <c r="P99" s="110"/>
      <c r="Q99" s="110"/>
      <c r="R99" s="113"/>
      <c r="S99" s="114"/>
      <c r="T99" s="110"/>
    </row>
    <row r="100" spans="4:20" ht="15.75" customHeight="1" x14ac:dyDescent="0.25">
      <c r="D100" s="108"/>
      <c r="E100" s="109"/>
      <c r="F100" s="108"/>
      <c r="G100" s="108"/>
      <c r="H100" s="108"/>
      <c r="I100" s="108"/>
      <c r="J100" s="108"/>
      <c r="K100" s="108"/>
      <c r="L100" s="108"/>
      <c r="M100" s="108"/>
      <c r="N100" s="108"/>
      <c r="O100" s="110"/>
      <c r="P100" s="110"/>
      <c r="Q100" s="110"/>
      <c r="R100" s="113"/>
      <c r="S100" s="114"/>
      <c r="T100" s="110"/>
    </row>
    <row r="101" spans="4:20" ht="15.75" customHeight="1" x14ac:dyDescent="0.25">
      <c r="D101" s="108"/>
      <c r="E101" s="109"/>
      <c r="F101" s="108"/>
      <c r="G101" s="108"/>
      <c r="H101" s="108"/>
      <c r="I101" s="108"/>
      <c r="J101" s="108"/>
      <c r="K101" s="108"/>
      <c r="L101" s="108"/>
      <c r="M101" s="108"/>
      <c r="N101" s="108"/>
      <c r="O101" s="110"/>
      <c r="P101" s="110"/>
      <c r="Q101" s="110"/>
      <c r="R101" s="113"/>
      <c r="S101" s="114"/>
      <c r="T101" s="110"/>
    </row>
    <row r="102" spans="4:20" ht="15.75" customHeight="1" x14ac:dyDescent="0.25">
      <c r="D102" s="108"/>
      <c r="E102" s="109"/>
      <c r="F102" s="108"/>
      <c r="G102" s="108"/>
      <c r="H102" s="108"/>
      <c r="I102" s="108"/>
      <c r="J102" s="108"/>
      <c r="K102" s="108"/>
      <c r="L102" s="108"/>
      <c r="M102" s="108"/>
      <c r="N102" s="108"/>
      <c r="O102" s="110"/>
      <c r="P102" s="110"/>
      <c r="Q102" s="110"/>
      <c r="R102" s="113"/>
      <c r="S102" s="114"/>
      <c r="T102" s="110"/>
    </row>
    <row r="103" spans="4:20" ht="15.75" customHeight="1" x14ac:dyDescent="0.25">
      <c r="D103" s="108"/>
      <c r="E103" s="109"/>
      <c r="F103" s="108"/>
      <c r="G103" s="108"/>
      <c r="H103" s="108"/>
      <c r="I103" s="108"/>
      <c r="J103" s="108"/>
      <c r="K103" s="108"/>
      <c r="L103" s="108"/>
      <c r="M103" s="108"/>
      <c r="N103" s="108"/>
      <c r="O103" s="110"/>
      <c r="P103" s="110"/>
      <c r="Q103" s="110"/>
      <c r="R103" s="113"/>
      <c r="S103" s="114"/>
      <c r="T103" s="110"/>
    </row>
    <row r="104" spans="4:20" ht="15.75" customHeight="1" x14ac:dyDescent="0.25">
      <c r="D104" s="108"/>
      <c r="E104" s="109"/>
      <c r="F104" s="108"/>
      <c r="G104" s="108"/>
      <c r="H104" s="108"/>
      <c r="I104" s="108"/>
      <c r="J104" s="108"/>
      <c r="K104" s="108"/>
      <c r="L104" s="108"/>
      <c r="M104" s="108"/>
      <c r="N104" s="108"/>
      <c r="O104" s="110"/>
      <c r="P104" s="110"/>
      <c r="Q104" s="110"/>
      <c r="R104" s="113"/>
      <c r="S104" s="114"/>
      <c r="T104" s="110"/>
    </row>
    <row r="105" spans="4:20" ht="15.75" customHeight="1" x14ac:dyDescent="0.25">
      <c r="D105" s="108"/>
      <c r="E105" s="109"/>
      <c r="F105" s="108"/>
      <c r="G105" s="108"/>
      <c r="H105" s="108"/>
      <c r="I105" s="108"/>
      <c r="J105" s="108"/>
      <c r="K105" s="108"/>
      <c r="L105" s="108"/>
      <c r="M105" s="108"/>
      <c r="N105" s="108"/>
      <c r="O105" s="110"/>
      <c r="P105" s="110"/>
      <c r="Q105" s="110"/>
      <c r="R105" s="113"/>
      <c r="S105" s="114"/>
      <c r="T105" s="110"/>
    </row>
    <row r="106" spans="4:20" ht="15.75" customHeight="1" x14ac:dyDescent="0.25">
      <c r="D106" s="108"/>
      <c r="E106" s="109"/>
      <c r="F106" s="108"/>
      <c r="G106" s="108"/>
      <c r="H106" s="108"/>
      <c r="I106" s="108"/>
      <c r="J106" s="108"/>
      <c r="K106" s="108"/>
      <c r="L106" s="108"/>
      <c r="M106" s="108"/>
      <c r="N106" s="108"/>
      <c r="O106" s="110"/>
      <c r="P106" s="110"/>
      <c r="Q106" s="110"/>
      <c r="R106" s="113"/>
      <c r="S106" s="114"/>
      <c r="T106" s="110"/>
    </row>
    <row r="107" spans="4:20" ht="15.75" customHeight="1" x14ac:dyDescent="0.25">
      <c r="D107" s="108"/>
      <c r="E107" s="109"/>
      <c r="F107" s="108"/>
      <c r="G107" s="108"/>
      <c r="H107" s="108"/>
      <c r="I107" s="108"/>
      <c r="J107" s="108"/>
      <c r="K107" s="108"/>
      <c r="L107" s="108"/>
      <c r="M107" s="108"/>
      <c r="N107" s="108"/>
      <c r="O107" s="110"/>
      <c r="P107" s="110"/>
      <c r="Q107" s="110"/>
      <c r="R107" s="113"/>
      <c r="S107" s="114"/>
      <c r="T107" s="110"/>
    </row>
    <row r="108" spans="4:20" ht="15.75" customHeight="1" x14ac:dyDescent="0.25">
      <c r="D108" s="108"/>
      <c r="E108" s="109"/>
      <c r="F108" s="108"/>
      <c r="G108" s="108"/>
      <c r="H108" s="108"/>
      <c r="I108" s="108"/>
      <c r="J108" s="108"/>
      <c r="K108" s="108"/>
      <c r="L108" s="108"/>
      <c r="M108" s="108"/>
      <c r="N108" s="108"/>
      <c r="O108" s="110"/>
      <c r="P108" s="110"/>
      <c r="Q108" s="110"/>
      <c r="R108" s="113"/>
      <c r="S108" s="114"/>
      <c r="T108" s="110"/>
    </row>
    <row r="109" spans="4:20" ht="15.75" customHeight="1" x14ac:dyDescent="0.25">
      <c r="D109" s="108"/>
      <c r="E109" s="109"/>
      <c r="F109" s="108"/>
      <c r="G109" s="108"/>
      <c r="H109" s="108"/>
      <c r="I109" s="108"/>
      <c r="J109" s="108"/>
      <c r="K109" s="108"/>
      <c r="L109" s="108"/>
      <c r="M109" s="108"/>
      <c r="N109" s="108"/>
      <c r="O109" s="110"/>
      <c r="P109" s="110"/>
      <c r="Q109" s="110"/>
      <c r="R109" s="113"/>
      <c r="S109" s="114"/>
      <c r="T109" s="110"/>
    </row>
    <row r="110" spans="4:20" ht="15.75" customHeight="1" x14ac:dyDescent="0.25">
      <c r="D110" s="108"/>
      <c r="E110" s="109"/>
      <c r="F110" s="108"/>
      <c r="G110" s="108"/>
      <c r="H110" s="108"/>
      <c r="I110" s="108"/>
      <c r="J110" s="108"/>
      <c r="K110" s="108"/>
      <c r="L110" s="108"/>
      <c r="M110" s="108"/>
      <c r="N110" s="108"/>
      <c r="O110" s="110"/>
      <c r="P110" s="110"/>
      <c r="Q110" s="110"/>
      <c r="R110" s="113"/>
      <c r="S110" s="114"/>
      <c r="T110" s="110"/>
    </row>
    <row r="111" spans="4:20" ht="15.75" customHeight="1" x14ac:dyDescent="0.25">
      <c r="D111" s="108"/>
      <c r="E111" s="109"/>
      <c r="F111" s="108"/>
      <c r="G111" s="108"/>
      <c r="H111" s="108"/>
      <c r="I111" s="108"/>
      <c r="J111" s="108"/>
      <c r="K111" s="108"/>
      <c r="L111" s="108"/>
      <c r="M111" s="108"/>
      <c r="N111" s="108"/>
      <c r="O111" s="110"/>
      <c r="P111" s="110"/>
      <c r="Q111" s="110"/>
      <c r="R111" s="113"/>
      <c r="S111" s="114"/>
      <c r="T111" s="110"/>
    </row>
    <row r="112" spans="4:20" ht="15.75" customHeight="1" x14ac:dyDescent="0.25">
      <c r="D112" s="108"/>
      <c r="E112" s="109"/>
      <c r="F112" s="108"/>
      <c r="G112" s="108"/>
      <c r="H112" s="108"/>
      <c r="I112" s="108"/>
      <c r="J112" s="108"/>
      <c r="K112" s="108"/>
      <c r="L112" s="108"/>
      <c r="M112" s="108"/>
      <c r="N112" s="108"/>
      <c r="O112" s="110"/>
      <c r="P112" s="110"/>
      <c r="Q112" s="110"/>
      <c r="R112" s="113"/>
      <c r="S112" s="114"/>
      <c r="T112" s="110"/>
    </row>
    <row r="113" spans="4:20" ht="15.75" customHeight="1" x14ac:dyDescent="0.25">
      <c r="D113" s="108"/>
      <c r="E113" s="109"/>
      <c r="F113" s="108"/>
      <c r="G113" s="108"/>
      <c r="H113" s="108"/>
      <c r="I113" s="108"/>
      <c r="J113" s="108"/>
      <c r="K113" s="108"/>
      <c r="L113" s="108"/>
      <c r="M113" s="108"/>
      <c r="N113" s="108"/>
      <c r="O113" s="110"/>
      <c r="P113" s="110"/>
      <c r="Q113" s="110"/>
      <c r="R113" s="113"/>
      <c r="S113" s="114"/>
      <c r="T113" s="110"/>
    </row>
    <row r="114" spans="4:20" ht="15.75" customHeight="1" x14ac:dyDescent="0.25">
      <c r="D114" s="108"/>
      <c r="E114" s="109"/>
      <c r="F114" s="108"/>
      <c r="G114" s="108"/>
      <c r="H114" s="108"/>
      <c r="I114" s="108"/>
      <c r="J114" s="108"/>
      <c r="K114" s="108"/>
      <c r="L114" s="108"/>
      <c r="M114" s="108"/>
      <c r="N114" s="108"/>
      <c r="O114" s="110"/>
      <c r="P114" s="110"/>
      <c r="Q114" s="110"/>
      <c r="R114" s="113"/>
      <c r="S114" s="114"/>
      <c r="T114" s="110"/>
    </row>
    <row r="115" spans="4:20" ht="15.75" customHeight="1" x14ac:dyDescent="0.25">
      <c r="D115" s="108"/>
      <c r="E115" s="109"/>
      <c r="F115" s="108"/>
      <c r="G115" s="108"/>
      <c r="H115" s="108"/>
      <c r="I115" s="108"/>
      <c r="J115" s="108"/>
      <c r="K115" s="108"/>
      <c r="L115" s="108"/>
      <c r="M115" s="108"/>
      <c r="N115" s="108"/>
      <c r="O115" s="110"/>
      <c r="P115" s="110"/>
      <c r="Q115" s="110"/>
      <c r="R115" s="113"/>
      <c r="S115" s="114"/>
      <c r="T115" s="110"/>
    </row>
    <row r="116" spans="4:20" ht="15.75" customHeight="1" x14ac:dyDescent="0.25">
      <c r="D116" s="108"/>
      <c r="E116" s="109"/>
      <c r="F116" s="108"/>
      <c r="G116" s="108"/>
      <c r="H116" s="108"/>
      <c r="I116" s="108"/>
      <c r="J116" s="108"/>
      <c r="K116" s="108"/>
      <c r="L116" s="108"/>
      <c r="M116" s="108"/>
      <c r="N116" s="108"/>
      <c r="O116" s="110"/>
      <c r="P116" s="110"/>
      <c r="Q116" s="110"/>
      <c r="R116" s="113"/>
      <c r="S116" s="114"/>
      <c r="T116" s="110"/>
    </row>
    <row r="117" spans="4:20" ht="15.75" customHeight="1" x14ac:dyDescent="0.25">
      <c r="D117" s="108"/>
      <c r="E117" s="109"/>
      <c r="F117" s="108"/>
      <c r="G117" s="108"/>
      <c r="H117" s="108"/>
      <c r="I117" s="108"/>
      <c r="J117" s="108"/>
      <c r="K117" s="108"/>
      <c r="L117" s="108"/>
      <c r="M117" s="108"/>
      <c r="N117" s="108"/>
      <c r="O117" s="110"/>
      <c r="P117" s="110"/>
      <c r="Q117" s="110"/>
      <c r="R117" s="113"/>
      <c r="S117" s="114"/>
      <c r="T117" s="110"/>
    </row>
    <row r="118" spans="4:20" ht="15.75" customHeight="1" x14ac:dyDescent="0.25">
      <c r="D118" s="108"/>
      <c r="E118" s="109"/>
      <c r="F118" s="108"/>
      <c r="G118" s="108"/>
      <c r="H118" s="108"/>
      <c r="I118" s="108"/>
      <c r="J118" s="108"/>
      <c r="K118" s="108"/>
      <c r="L118" s="108"/>
      <c r="M118" s="108"/>
      <c r="N118" s="108"/>
      <c r="O118" s="110"/>
      <c r="P118" s="110"/>
      <c r="Q118" s="110"/>
      <c r="R118" s="113"/>
      <c r="S118" s="114"/>
      <c r="T118" s="110"/>
    </row>
    <row r="119" spans="4:20" ht="15.75" customHeight="1" x14ac:dyDescent="0.25">
      <c r="D119" s="108"/>
      <c r="E119" s="109"/>
      <c r="F119" s="108"/>
      <c r="G119" s="108"/>
      <c r="H119" s="108"/>
      <c r="I119" s="108"/>
      <c r="J119" s="108"/>
      <c r="K119" s="108"/>
      <c r="L119" s="108"/>
      <c r="M119" s="108"/>
      <c r="N119" s="108"/>
      <c r="O119" s="110"/>
      <c r="P119" s="110"/>
      <c r="Q119" s="110"/>
      <c r="R119" s="113"/>
      <c r="S119" s="114"/>
      <c r="T119" s="110"/>
    </row>
    <row r="120" spans="4:20" ht="15.75" customHeight="1" x14ac:dyDescent="0.25">
      <c r="D120" s="108"/>
      <c r="E120" s="109"/>
      <c r="F120" s="108"/>
      <c r="G120" s="108"/>
      <c r="H120" s="108"/>
      <c r="I120" s="108"/>
      <c r="J120" s="108"/>
      <c r="K120" s="108"/>
      <c r="L120" s="108"/>
      <c r="M120" s="108"/>
      <c r="N120" s="108"/>
      <c r="O120" s="110"/>
      <c r="P120" s="110"/>
      <c r="Q120" s="110"/>
      <c r="R120" s="113"/>
      <c r="S120" s="114"/>
      <c r="T120" s="110"/>
    </row>
    <row r="121" spans="4:20" ht="15.75" customHeight="1" x14ac:dyDescent="0.25">
      <c r="D121" s="108"/>
      <c r="E121" s="109"/>
      <c r="F121" s="108"/>
      <c r="G121" s="108"/>
      <c r="H121" s="108"/>
      <c r="I121" s="108"/>
      <c r="J121" s="108"/>
      <c r="K121" s="108"/>
      <c r="L121" s="108"/>
      <c r="M121" s="108"/>
      <c r="N121" s="108"/>
      <c r="O121" s="110"/>
      <c r="P121" s="110"/>
      <c r="Q121" s="110"/>
      <c r="R121" s="113"/>
      <c r="S121" s="114"/>
      <c r="T121" s="110"/>
    </row>
    <row r="122" spans="4:20" ht="15.75" customHeight="1" x14ac:dyDescent="0.25">
      <c r="D122" s="108"/>
      <c r="E122" s="109"/>
      <c r="F122" s="108"/>
      <c r="G122" s="108"/>
      <c r="H122" s="108"/>
      <c r="I122" s="108"/>
      <c r="J122" s="108"/>
      <c r="K122" s="108"/>
      <c r="L122" s="108"/>
      <c r="M122" s="108"/>
      <c r="N122" s="108"/>
      <c r="O122" s="110"/>
      <c r="P122" s="110"/>
      <c r="Q122" s="110"/>
      <c r="R122" s="113"/>
      <c r="S122" s="114"/>
      <c r="T122" s="110"/>
    </row>
    <row r="123" spans="4:20" ht="15.75" customHeight="1" x14ac:dyDescent="0.25">
      <c r="D123" s="108"/>
      <c r="E123" s="109"/>
      <c r="F123" s="108"/>
      <c r="G123" s="108"/>
      <c r="H123" s="108"/>
      <c r="I123" s="108"/>
      <c r="J123" s="108"/>
      <c r="K123" s="108"/>
      <c r="L123" s="108"/>
      <c r="M123" s="108"/>
      <c r="N123" s="108"/>
      <c r="O123" s="110"/>
      <c r="P123" s="110"/>
      <c r="Q123" s="110"/>
      <c r="R123" s="113"/>
      <c r="S123" s="114"/>
      <c r="T123" s="110"/>
    </row>
    <row r="124" spans="4:20" ht="15.75" customHeight="1" x14ac:dyDescent="0.25">
      <c r="D124" s="108"/>
      <c r="E124" s="109"/>
      <c r="F124" s="108"/>
      <c r="G124" s="108"/>
      <c r="H124" s="108"/>
      <c r="I124" s="108"/>
      <c r="J124" s="108"/>
      <c r="K124" s="108"/>
      <c r="L124" s="108"/>
      <c r="M124" s="108"/>
      <c r="N124" s="108"/>
      <c r="O124" s="110"/>
      <c r="P124" s="110"/>
      <c r="Q124" s="110"/>
      <c r="R124" s="113"/>
      <c r="S124" s="114"/>
      <c r="T124" s="110"/>
    </row>
    <row r="125" spans="4:20" ht="15.75" customHeight="1" x14ac:dyDescent="0.25">
      <c r="D125" s="108"/>
      <c r="E125" s="109"/>
      <c r="F125" s="108"/>
      <c r="G125" s="108"/>
      <c r="H125" s="108"/>
      <c r="I125" s="108"/>
      <c r="J125" s="108"/>
      <c r="K125" s="108"/>
      <c r="L125" s="108"/>
      <c r="M125" s="108"/>
      <c r="N125" s="108"/>
      <c r="O125" s="110"/>
      <c r="P125" s="110"/>
      <c r="Q125" s="110"/>
      <c r="R125" s="113"/>
      <c r="S125" s="114"/>
      <c r="T125" s="110"/>
    </row>
    <row r="126" spans="4:20" ht="15.75" customHeight="1" x14ac:dyDescent="0.25">
      <c r="D126" s="108"/>
      <c r="E126" s="109"/>
      <c r="F126" s="108"/>
      <c r="G126" s="108"/>
      <c r="H126" s="108"/>
      <c r="I126" s="108"/>
      <c r="J126" s="108"/>
      <c r="K126" s="108"/>
      <c r="L126" s="108"/>
      <c r="M126" s="108"/>
      <c r="N126" s="108"/>
      <c r="O126" s="110"/>
      <c r="P126" s="110"/>
      <c r="Q126" s="110"/>
      <c r="R126" s="113"/>
      <c r="S126" s="114"/>
      <c r="T126" s="110"/>
    </row>
    <row r="127" spans="4:20" ht="15.75" customHeight="1" x14ac:dyDescent="0.25">
      <c r="D127" s="108"/>
      <c r="E127" s="109"/>
      <c r="F127" s="108"/>
      <c r="G127" s="108"/>
      <c r="H127" s="108"/>
      <c r="I127" s="108"/>
      <c r="J127" s="108"/>
      <c r="K127" s="108"/>
      <c r="L127" s="108"/>
      <c r="M127" s="108"/>
      <c r="N127" s="108"/>
      <c r="O127" s="110"/>
      <c r="P127" s="110"/>
      <c r="Q127" s="110"/>
      <c r="R127" s="113"/>
      <c r="S127" s="114"/>
      <c r="T127" s="110"/>
    </row>
    <row r="128" spans="4:20" ht="15.75" customHeight="1" x14ac:dyDescent="0.25">
      <c r="D128" s="108"/>
      <c r="E128" s="109"/>
      <c r="F128" s="108"/>
      <c r="G128" s="108"/>
      <c r="H128" s="108"/>
      <c r="I128" s="108"/>
      <c r="J128" s="108"/>
      <c r="K128" s="108"/>
      <c r="L128" s="108"/>
      <c r="M128" s="108"/>
      <c r="N128" s="108"/>
      <c r="O128" s="110"/>
      <c r="P128" s="110"/>
      <c r="Q128" s="110"/>
      <c r="R128" s="113"/>
      <c r="S128" s="114"/>
      <c r="T128" s="110"/>
    </row>
    <row r="129" spans="4:20" ht="15.75" customHeight="1" x14ac:dyDescent="0.25">
      <c r="D129" s="108"/>
      <c r="E129" s="109"/>
      <c r="F129" s="108"/>
      <c r="G129" s="108"/>
      <c r="H129" s="108"/>
      <c r="I129" s="108"/>
      <c r="J129" s="108"/>
      <c r="K129" s="108"/>
      <c r="L129" s="108"/>
      <c r="M129" s="108"/>
      <c r="N129" s="108"/>
      <c r="O129" s="110"/>
      <c r="P129" s="110"/>
      <c r="Q129" s="110"/>
      <c r="R129" s="113"/>
      <c r="S129" s="114"/>
      <c r="T129" s="110"/>
    </row>
    <row r="130" spans="4:20" ht="15.75" customHeight="1" x14ac:dyDescent="0.25">
      <c r="D130" s="108"/>
      <c r="E130" s="109"/>
      <c r="F130" s="108"/>
      <c r="G130" s="108"/>
      <c r="H130" s="108"/>
      <c r="I130" s="108"/>
      <c r="J130" s="108"/>
      <c r="K130" s="108"/>
      <c r="L130" s="108"/>
      <c r="M130" s="108"/>
      <c r="N130" s="108"/>
      <c r="O130" s="110"/>
      <c r="P130" s="110"/>
      <c r="Q130" s="110"/>
      <c r="R130" s="113"/>
      <c r="S130" s="114"/>
      <c r="T130" s="110"/>
    </row>
    <row r="131" spans="4:20" ht="15.75" customHeight="1" x14ac:dyDescent="0.25">
      <c r="D131" s="108"/>
      <c r="E131" s="109"/>
      <c r="F131" s="108"/>
      <c r="G131" s="108"/>
      <c r="H131" s="108"/>
      <c r="I131" s="108"/>
      <c r="J131" s="108"/>
      <c r="K131" s="108"/>
      <c r="L131" s="108"/>
      <c r="M131" s="108"/>
      <c r="N131" s="108"/>
      <c r="O131" s="110"/>
      <c r="P131" s="110"/>
      <c r="Q131" s="110"/>
      <c r="R131" s="113"/>
      <c r="S131" s="114"/>
      <c r="T131" s="110"/>
    </row>
    <row r="132" spans="4:20" ht="15.75" customHeight="1" x14ac:dyDescent="0.25">
      <c r="D132" s="108"/>
      <c r="E132" s="109"/>
      <c r="F132" s="108"/>
      <c r="G132" s="108"/>
      <c r="H132" s="108"/>
      <c r="I132" s="108"/>
      <c r="J132" s="108"/>
      <c r="K132" s="108"/>
      <c r="L132" s="108"/>
      <c r="M132" s="108"/>
      <c r="N132" s="108"/>
      <c r="O132" s="110"/>
      <c r="P132" s="110"/>
      <c r="Q132" s="110"/>
      <c r="R132" s="113"/>
      <c r="S132" s="114"/>
      <c r="T132" s="110"/>
    </row>
    <row r="133" spans="4:20" ht="15.75" customHeight="1" x14ac:dyDescent="0.25">
      <c r="D133" s="108"/>
      <c r="E133" s="109"/>
      <c r="F133" s="108"/>
      <c r="G133" s="108"/>
      <c r="H133" s="108"/>
      <c r="I133" s="108"/>
      <c r="J133" s="108"/>
      <c r="K133" s="108"/>
      <c r="L133" s="108"/>
      <c r="M133" s="108"/>
      <c r="N133" s="108"/>
      <c r="O133" s="110"/>
      <c r="P133" s="110"/>
      <c r="Q133" s="110"/>
      <c r="R133" s="113"/>
      <c r="S133" s="114"/>
      <c r="T133" s="110"/>
    </row>
    <row r="134" spans="4:20" ht="15.75" customHeight="1" x14ac:dyDescent="0.25">
      <c r="D134" s="108"/>
      <c r="E134" s="109"/>
      <c r="F134" s="108"/>
      <c r="G134" s="108"/>
      <c r="H134" s="108"/>
      <c r="I134" s="108"/>
      <c r="J134" s="108"/>
      <c r="K134" s="108"/>
      <c r="L134" s="108"/>
      <c r="M134" s="108"/>
      <c r="N134" s="108"/>
      <c r="O134" s="110"/>
      <c r="P134" s="110"/>
      <c r="Q134" s="110"/>
      <c r="R134" s="113"/>
      <c r="S134" s="114"/>
      <c r="T134" s="110"/>
    </row>
    <row r="135" spans="4:20" ht="15.75" customHeight="1" x14ac:dyDescent="0.25">
      <c r="D135" s="108"/>
      <c r="E135" s="109"/>
      <c r="F135" s="108"/>
      <c r="G135" s="108"/>
      <c r="H135" s="108"/>
      <c r="I135" s="108"/>
      <c r="J135" s="108"/>
      <c r="K135" s="108"/>
      <c r="L135" s="108"/>
      <c r="M135" s="108"/>
      <c r="N135" s="108"/>
      <c r="O135" s="110"/>
      <c r="P135" s="110"/>
      <c r="Q135" s="110"/>
      <c r="R135" s="113"/>
      <c r="S135" s="114"/>
      <c r="T135" s="110"/>
    </row>
    <row r="136" spans="4:20" ht="15.75" customHeight="1" x14ac:dyDescent="0.25">
      <c r="D136" s="108"/>
      <c r="E136" s="109"/>
      <c r="F136" s="108"/>
      <c r="G136" s="108"/>
      <c r="H136" s="108"/>
      <c r="I136" s="108"/>
      <c r="J136" s="108"/>
      <c r="K136" s="108"/>
      <c r="L136" s="108"/>
      <c r="M136" s="108"/>
      <c r="N136" s="108"/>
      <c r="O136" s="110"/>
      <c r="P136" s="110"/>
      <c r="Q136" s="110"/>
      <c r="R136" s="113"/>
      <c r="S136" s="114"/>
      <c r="T136" s="110"/>
    </row>
    <row r="137" spans="4:20" ht="15.75" customHeight="1" x14ac:dyDescent="0.25">
      <c r="D137" s="108"/>
      <c r="E137" s="109"/>
      <c r="F137" s="108"/>
      <c r="G137" s="108"/>
      <c r="H137" s="108"/>
      <c r="I137" s="108"/>
      <c r="J137" s="108"/>
      <c r="K137" s="108"/>
      <c r="L137" s="108"/>
      <c r="M137" s="108"/>
      <c r="N137" s="108"/>
      <c r="O137" s="110"/>
      <c r="P137" s="110"/>
      <c r="Q137" s="110"/>
      <c r="R137" s="113"/>
      <c r="S137" s="114"/>
      <c r="T137" s="110"/>
    </row>
    <row r="138" spans="4:20" ht="15.75" customHeight="1" x14ac:dyDescent="0.25">
      <c r="D138" s="108"/>
      <c r="E138" s="109"/>
      <c r="F138" s="108"/>
      <c r="G138" s="108"/>
      <c r="H138" s="108"/>
      <c r="I138" s="108"/>
      <c r="J138" s="108"/>
      <c r="K138" s="108"/>
      <c r="L138" s="108"/>
      <c r="M138" s="108"/>
      <c r="N138" s="108"/>
      <c r="O138" s="110"/>
      <c r="P138" s="110"/>
      <c r="Q138" s="110"/>
      <c r="R138" s="113"/>
      <c r="S138" s="114"/>
      <c r="T138" s="110"/>
    </row>
    <row r="139" spans="4:20" ht="15.75" customHeight="1" x14ac:dyDescent="0.25">
      <c r="D139" s="108"/>
      <c r="E139" s="109"/>
      <c r="F139" s="108"/>
      <c r="G139" s="108"/>
      <c r="H139" s="108"/>
      <c r="I139" s="108"/>
      <c r="J139" s="108"/>
      <c r="K139" s="108"/>
      <c r="L139" s="108"/>
      <c r="M139" s="108"/>
      <c r="N139" s="108"/>
      <c r="O139" s="110"/>
      <c r="P139" s="110"/>
      <c r="Q139" s="110"/>
      <c r="R139" s="113"/>
      <c r="S139" s="114"/>
      <c r="T139" s="110"/>
    </row>
    <row r="140" spans="4:20" ht="15.75" customHeight="1" x14ac:dyDescent="0.25">
      <c r="D140" s="108"/>
      <c r="E140" s="109"/>
      <c r="F140" s="108"/>
      <c r="G140" s="108"/>
      <c r="H140" s="108"/>
      <c r="I140" s="108"/>
      <c r="J140" s="108"/>
      <c r="K140" s="108"/>
      <c r="L140" s="108"/>
      <c r="M140" s="108"/>
      <c r="N140" s="108"/>
      <c r="O140" s="110"/>
      <c r="P140" s="110"/>
      <c r="Q140" s="110"/>
      <c r="R140" s="113"/>
      <c r="S140" s="114"/>
      <c r="T140" s="110"/>
    </row>
    <row r="141" spans="4:20" ht="15.75" customHeight="1" x14ac:dyDescent="0.25">
      <c r="D141" s="108"/>
      <c r="E141" s="109"/>
      <c r="F141" s="108"/>
      <c r="G141" s="108"/>
      <c r="H141" s="108"/>
      <c r="I141" s="108"/>
      <c r="J141" s="108"/>
      <c r="K141" s="108"/>
      <c r="L141" s="108"/>
      <c r="M141" s="108"/>
      <c r="N141" s="108"/>
      <c r="O141" s="110"/>
      <c r="P141" s="110"/>
      <c r="Q141" s="110"/>
      <c r="R141" s="113"/>
      <c r="S141" s="114"/>
      <c r="T141" s="110"/>
    </row>
    <row r="142" spans="4:20" ht="15.75" customHeight="1" x14ac:dyDescent="0.25">
      <c r="D142" s="108"/>
      <c r="E142" s="109"/>
      <c r="F142" s="108"/>
      <c r="G142" s="108"/>
      <c r="H142" s="108"/>
      <c r="I142" s="108"/>
      <c r="J142" s="108"/>
      <c r="K142" s="108"/>
      <c r="L142" s="108"/>
      <c r="M142" s="108"/>
      <c r="N142" s="108"/>
      <c r="O142" s="110"/>
      <c r="P142" s="110"/>
      <c r="Q142" s="110"/>
      <c r="R142" s="113"/>
      <c r="S142" s="114"/>
      <c r="T142" s="110"/>
    </row>
    <row r="143" spans="4:20" ht="15.75" customHeight="1" x14ac:dyDescent="0.25">
      <c r="D143" s="108"/>
      <c r="E143" s="109"/>
      <c r="F143" s="108"/>
      <c r="G143" s="108"/>
      <c r="H143" s="108"/>
      <c r="I143" s="108"/>
      <c r="J143" s="108"/>
      <c r="K143" s="108"/>
      <c r="L143" s="108"/>
      <c r="M143" s="108"/>
      <c r="N143" s="108"/>
      <c r="O143" s="110"/>
      <c r="P143" s="110"/>
      <c r="Q143" s="110"/>
      <c r="R143" s="113"/>
      <c r="S143" s="114"/>
      <c r="T143" s="110"/>
    </row>
    <row r="144" spans="4:20" ht="15.75" customHeight="1" x14ac:dyDescent="0.25">
      <c r="D144" s="108"/>
      <c r="E144" s="109"/>
      <c r="F144" s="108"/>
      <c r="G144" s="108"/>
      <c r="H144" s="108"/>
      <c r="I144" s="108"/>
      <c r="J144" s="108"/>
      <c r="K144" s="108"/>
      <c r="L144" s="108"/>
      <c r="M144" s="108"/>
      <c r="N144" s="108"/>
      <c r="O144" s="110"/>
      <c r="P144" s="110"/>
      <c r="Q144" s="110"/>
      <c r="R144" s="113"/>
      <c r="S144" s="114"/>
      <c r="T144" s="110"/>
    </row>
    <row r="145" spans="4:20" ht="15.75" customHeight="1" x14ac:dyDescent="0.25">
      <c r="D145" s="108"/>
      <c r="E145" s="109"/>
      <c r="F145" s="108"/>
      <c r="G145" s="108"/>
      <c r="H145" s="108"/>
      <c r="I145" s="108"/>
      <c r="J145" s="108"/>
      <c r="K145" s="108"/>
      <c r="L145" s="108"/>
      <c r="M145" s="108"/>
      <c r="N145" s="108"/>
      <c r="O145" s="110"/>
      <c r="P145" s="110"/>
      <c r="Q145" s="110"/>
      <c r="R145" s="113"/>
      <c r="S145" s="114"/>
      <c r="T145" s="110"/>
    </row>
    <row r="146" spans="4:20" ht="15.75" customHeight="1" x14ac:dyDescent="0.25">
      <c r="D146" s="108"/>
      <c r="E146" s="109"/>
      <c r="F146" s="108"/>
      <c r="G146" s="108"/>
      <c r="H146" s="108"/>
      <c r="I146" s="108"/>
      <c r="J146" s="108"/>
      <c r="K146" s="108"/>
      <c r="L146" s="108"/>
      <c r="M146" s="108"/>
      <c r="N146" s="108"/>
      <c r="O146" s="110"/>
      <c r="P146" s="110"/>
      <c r="Q146" s="110"/>
      <c r="R146" s="113"/>
      <c r="S146" s="114"/>
      <c r="T146" s="110"/>
    </row>
    <row r="147" spans="4:20" ht="15.75" customHeight="1" x14ac:dyDescent="0.25">
      <c r="D147" s="108"/>
      <c r="E147" s="109"/>
      <c r="F147" s="108"/>
      <c r="G147" s="108"/>
      <c r="H147" s="108"/>
      <c r="I147" s="108"/>
      <c r="J147" s="108"/>
      <c r="K147" s="108"/>
      <c r="L147" s="108"/>
      <c r="M147" s="108"/>
      <c r="N147" s="108"/>
      <c r="O147" s="110"/>
      <c r="P147" s="110"/>
      <c r="Q147" s="110"/>
      <c r="R147" s="113"/>
      <c r="S147" s="114"/>
      <c r="T147" s="110"/>
    </row>
    <row r="148" spans="4:20" ht="15.75" customHeight="1" x14ac:dyDescent="0.25">
      <c r="D148" s="108"/>
      <c r="E148" s="109"/>
      <c r="F148" s="108"/>
      <c r="G148" s="108"/>
      <c r="H148" s="108"/>
      <c r="I148" s="108"/>
      <c r="J148" s="108"/>
      <c r="K148" s="108"/>
      <c r="L148" s="108"/>
      <c r="M148" s="108"/>
      <c r="N148" s="108"/>
      <c r="O148" s="110"/>
      <c r="P148" s="110"/>
      <c r="Q148" s="110"/>
      <c r="R148" s="113"/>
      <c r="S148" s="114"/>
      <c r="T148" s="110"/>
    </row>
    <row r="149" spans="4:20" ht="15.75" customHeight="1" x14ac:dyDescent="0.25">
      <c r="D149" s="108"/>
      <c r="E149" s="109"/>
      <c r="F149" s="108"/>
      <c r="G149" s="108"/>
      <c r="H149" s="108"/>
      <c r="I149" s="108"/>
      <c r="J149" s="108"/>
      <c r="K149" s="108"/>
      <c r="L149" s="108"/>
      <c r="M149" s="108"/>
      <c r="N149" s="108"/>
      <c r="O149" s="110"/>
      <c r="P149" s="110"/>
      <c r="Q149" s="110"/>
      <c r="R149" s="113"/>
      <c r="S149" s="114"/>
      <c r="T149" s="110"/>
    </row>
    <row r="150" spans="4:20" ht="15.75" customHeight="1" x14ac:dyDescent="0.25">
      <c r="D150" s="108"/>
      <c r="E150" s="109"/>
      <c r="F150" s="108"/>
      <c r="G150" s="108"/>
      <c r="H150" s="108"/>
      <c r="I150" s="108"/>
      <c r="J150" s="108"/>
      <c r="K150" s="108"/>
      <c r="L150" s="108"/>
      <c r="M150" s="108"/>
      <c r="N150" s="108"/>
      <c r="O150" s="110"/>
      <c r="P150" s="110"/>
      <c r="Q150" s="110"/>
      <c r="R150" s="113"/>
      <c r="S150" s="114"/>
      <c r="T150" s="110"/>
    </row>
    <row r="151" spans="4:20" ht="15.75" customHeight="1" x14ac:dyDescent="0.25">
      <c r="D151" s="108"/>
      <c r="E151" s="109"/>
      <c r="F151" s="108"/>
      <c r="G151" s="108"/>
      <c r="H151" s="108"/>
      <c r="I151" s="108"/>
      <c r="J151" s="108"/>
      <c r="K151" s="108"/>
      <c r="L151" s="108"/>
      <c r="M151" s="108"/>
      <c r="N151" s="108"/>
      <c r="O151" s="110"/>
      <c r="P151" s="110"/>
      <c r="Q151" s="110"/>
      <c r="R151" s="113"/>
      <c r="S151" s="114"/>
      <c r="T151" s="110"/>
    </row>
    <row r="152" spans="4:20" ht="15.75" customHeight="1" x14ac:dyDescent="0.25">
      <c r="D152" s="108"/>
      <c r="E152" s="109"/>
      <c r="F152" s="108"/>
      <c r="G152" s="108"/>
      <c r="H152" s="108"/>
      <c r="I152" s="108"/>
      <c r="J152" s="108"/>
      <c r="K152" s="108"/>
      <c r="L152" s="108"/>
      <c r="M152" s="108"/>
      <c r="N152" s="108"/>
      <c r="O152" s="110"/>
      <c r="P152" s="110"/>
      <c r="Q152" s="110"/>
      <c r="R152" s="113"/>
      <c r="S152" s="114"/>
      <c r="T152" s="110"/>
    </row>
    <row r="153" spans="4:20" ht="15.75" customHeight="1" x14ac:dyDescent="0.25">
      <c r="D153" s="108"/>
      <c r="E153" s="109"/>
      <c r="F153" s="108"/>
      <c r="G153" s="108"/>
      <c r="H153" s="108"/>
      <c r="I153" s="108"/>
      <c r="J153" s="108"/>
      <c r="K153" s="108"/>
      <c r="L153" s="108"/>
      <c r="M153" s="108"/>
      <c r="N153" s="108"/>
      <c r="O153" s="110"/>
      <c r="P153" s="110"/>
      <c r="Q153" s="110"/>
      <c r="R153" s="113"/>
      <c r="S153" s="114"/>
      <c r="T153" s="110"/>
    </row>
    <row r="154" spans="4:20" ht="15.75" customHeight="1" x14ac:dyDescent="0.25">
      <c r="D154" s="108"/>
      <c r="E154" s="109"/>
      <c r="F154" s="108"/>
      <c r="G154" s="108"/>
      <c r="H154" s="108"/>
      <c r="I154" s="108"/>
      <c r="J154" s="108"/>
      <c r="K154" s="108"/>
      <c r="L154" s="108"/>
      <c r="M154" s="108"/>
      <c r="N154" s="108"/>
      <c r="O154" s="110"/>
      <c r="P154" s="110"/>
      <c r="Q154" s="110"/>
      <c r="R154" s="113"/>
      <c r="S154" s="114"/>
      <c r="T154" s="110"/>
    </row>
    <row r="155" spans="4:20" ht="15.75" customHeight="1" x14ac:dyDescent="0.25">
      <c r="D155" s="108"/>
      <c r="E155" s="109"/>
      <c r="F155" s="108"/>
      <c r="G155" s="108"/>
      <c r="H155" s="108"/>
      <c r="I155" s="108"/>
      <c r="J155" s="108"/>
      <c r="K155" s="108"/>
      <c r="L155" s="108"/>
      <c r="M155" s="108"/>
      <c r="N155" s="108"/>
      <c r="O155" s="110"/>
      <c r="P155" s="110"/>
      <c r="Q155" s="110"/>
      <c r="R155" s="113"/>
      <c r="S155" s="114"/>
      <c r="T155" s="110"/>
    </row>
    <row r="156" spans="4:20" ht="15.75" customHeight="1" x14ac:dyDescent="0.25">
      <c r="D156" s="108"/>
      <c r="E156" s="109"/>
      <c r="F156" s="108"/>
      <c r="G156" s="108"/>
      <c r="H156" s="108"/>
      <c r="I156" s="108"/>
      <c r="J156" s="108"/>
      <c r="K156" s="108"/>
      <c r="L156" s="108"/>
      <c r="M156" s="108"/>
      <c r="N156" s="108"/>
      <c r="O156" s="110"/>
      <c r="P156" s="110"/>
      <c r="Q156" s="110"/>
      <c r="R156" s="113"/>
      <c r="S156" s="114"/>
      <c r="T156" s="110"/>
    </row>
    <row r="157" spans="4:20" ht="15.75" customHeight="1" x14ac:dyDescent="0.25">
      <c r="D157" s="108"/>
      <c r="E157" s="109"/>
      <c r="F157" s="108"/>
      <c r="G157" s="108"/>
      <c r="H157" s="108"/>
      <c r="I157" s="108"/>
      <c r="J157" s="108"/>
      <c r="K157" s="108"/>
      <c r="L157" s="108"/>
      <c r="M157" s="108"/>
      <c r="N157" s="108"/>
      <c r="O157" s="110"/>
      <c r="P157" s="110"/>
      <c r="Q157" s="110"/>
      <c r="R157" s="113"/>
      <c r="S157" s="114"/>
      <c r="T157" s="110"/>
    </row>
    <row r="158" spans="4:20" ht="15.75" customHeight="1" x14ac:dyDescent="0.25">
      <c r="D158" s="108"/>
      <c r="E158" s="109"/>
      <c r="F158" s="108"/>
      <c r="G158" s="108"/>
      <c r="H158" s="108"/>
      <c r="I158" s="108"/>
      <c r="J158" s="108"/>
      <c r="K158" s="108"/>
      <c r="L158" s="108"/>
      <c r="M158" s="108"/>
      <c r="N158" s="108"/>
      <c r="O158" s="110"/>
      <c r="P158" s="110"/>
      <c r="Q158" s="110"/>
      <c r="R158" s="113"/>
      <c r="S158" s="114"/>
      <c r="T158" s="110"/>
    </row>
    <row r="159" spans="4:20" ht="15.75" customHeight="1" x14ac:dyDescent="0.25">
      <c r="D159" s="108"/>
      <c r="E159" s="109"/>
      <c r="F159" s="108"/>
      <c r="G159" s="108"/>
      <c r="H159" s="108"/>
      <c r="I159" s="108"/>
      <c r="J159" s="108"/>
      <c r="K159" s="108"/>
      <c r="L159" s="108"/>
      <c r="M159" s="108"/>
      <c r="N159" s="108"/>
      <c r="O159" s="110"/>
      <c r="P159" s="110"/>
      <c r="Q159" s="110"/>
      <c r="R159" s="113"/>
      <c r="S159" s="114"/>
      <c r="T159" s="110"/>
    </row>
    <row r="160" spans="4:20" ht="15.75" customHeight="1" x14ac:dyDescent="0.25">
      <c r="D160" s="108"/>
      <c r="E160" s="109"/>
      <c r="F160" s="108"/>
      <c r="G160" s="108"/>
      <c r="H160" s="108"/>
      <c r="I160" s="108"/>
      <c r="J160" s="108"/>
      <c r="K160" s="108"/>
      <c r="L160" s="108"/>
      <c r="M160" s="108"/>
      <c r="N160" s="108"/>
      <c r="O160" s="110"/>
      <c r="P160" s="110"/>
      <c r="Q160" s="110"/>
      <c r="R160" s="113"/>
      <c r="S160" s="114"/>
      <c r="T160" s="110"/>
    </row>
    <row r="161" spans="4:20" ht="15.75" customHeight="1" x14ac:dyDescent="0.25">
      <c r="D161" s="108"/>
      <c r="E161" s="109"/>
      <c r="F161" s="108"/>
      <c r="G161" s="108"/>
      <c r="H161" s="108"/>
      <c r="I161" s="108"/>
      <c r="J161" s="108"/>
      <c r="K161" s="108"/>
      <c r="L161" s="108"/>
      <c r="M161" s="108"/>
      <c r="N161" s="108"/>
      <c r="O161" s="110"/>
      <c r="P161" s="110"/>
      <c r="Q161" s="110"/>
      <c r="R161" s="113"/>
      <c r="S161" s="114"/>
      <c r="T161" s="110"/>
    </row>
    <row r="162" spans="4:20" ht="15.75" customHeight="1" x14ac:dyDescent="0.25">
      <c r="D162" s="108"/>
      <c r="E162" s="109"/>
      <c r="F162" s="108"/>
      <c r="G162" s="108"/>
      <c r="H162" s="108"/>
      <c r="I162" s="108"/>
      <c r="J162" s="108"/>
      <c r="K162" s="108"/>
      <c r="L162" s="108"/>
      <c r="M162" s="108"/>
      <c r="N162" s="108"/>
      <c r="O162" s="110"/>
      <c r="P162" s="110"/>
      <c r="Q162" s="110"/>
      <c r="R162" s="113"/>
      <c r="S162" s="114"/>
      <c r="T162" s="110"/>
    </row>
    <row r="163" spans="4:20" ht="15.75" customHeight="1" x14ac:dyDescent="0.25">
      <c r="D163" s="108"/>
      <c r="E163" s="109"/>
      <c r="F163" s="108"/>
      <c r="G163" s="108"/>
      <c r="H163" s="108"/>
      <c r="I163" s="108"/>
      <c r="J163" s="108"/>
      <c r="K163" s="108"/>
      <c r="L163" s="108"/>
      <c r="M163" s="108"/>
      <c r="N163" s="108"/>
      <c r="O163" s="110"/>
      <c r="P163" s="110"/>
      <c r="Q163" s="110"/>
      <c r="R163" s="113"/>
      <c r="S163" s="114"/>
      <c r="T163" s="110"/>
    </row>
    <row r="164" spans="4:20" ht="15.75" customHeight="1" x14ac:dyDescent="0.25">
      <c r="D164" s="108"/>
      <c r="E164" s="109"/>
      <c r="F164" s="108"/>
      <c r="G164" s="108"/>
      <c r="H164" s="108"/>
      <c r="I164" s="108"/>
      <c r="J164" s="108"/>
      <c r="K164" s="108"/>
      <c r="L164" s="108"/>
      <c r="M164" s="108"/>
      <c r="N164" s="108"/>
      <c r="O164" s="110"/>
      <c r="P164" s="110"/>
      <c r="Q164" s="110"/>
      <c r="R164" s="113"/>
      <c r="S164" s="114"/>
      <c r="T164" s="110"/>
    </row>
    <row r="165" spans="4:20" ht="15.75" customHeight="1" x14ac:dyDescent="0.25">
      <c r="D165" s="108"/>
      <c r="E165" s="109"/>
      <c r="F165" s="108"/>
      <c r="G165" s="108"/>
      <c r="H165" s="108"/>
      <c r="I165" s="108"/>
      <c r="J165" s="108"/>
      <c r="K165" s="108"/>
      <c r="L165" s="108"/>
      <c r="M165" s="108"/>
      <c r="N165" s="108"/>
      <c r="O165" s="110"/>
      <c r="P165" s="110"/>
      <c r="Q165" s="110"/>
      <c r="R165" s="113"/>
      <c r="S165" s="114"/>
      <c r="T165" s="110"/>
    </row>
    <row r="166" spans="4:20" ht="15.75" customHeight="1" x14ac:dyDescent="0.25">
      <c r="D166" s="108"/>
      <c r="E166" s="109"/>
      <c r="F166" s="108"/>
      <c r="G166" s="108"/>
      <c r="H166" s="108"/>
      <c r="I166" s="108"/>
      <c r="J166" s="108"/>
      <c r="K166" s="108"/>
      <c r="L166" s="108"/>
      <c r="M166" s="108"/>
      <c r="N166" s="108"/>
      <c r="O166" s="110"/>
      <c r="P166" s="110"/>
      <c r="Q166" s="110"/>
      <c r="R166" s="113"/>
      <c r="S166" s="114"/>
      <c r="T166" s="110"/>
    </row>
    <row r="167" spans="4:20" ht="15.75" customHeight="1" x14ac:dyDescent="0.25">
      <c r="D167" s="108"/>
      <c r="E167" s="109"/>
      <c r="F167" s="108"/>
      <c r="G167" s="108"/>
      <c r="H167" s="108"/>
      <c r="I167" s="108"/>
      <c r="J167" s="108"/>
      <c r="K167" s="108"/>
      <c r="L167" s="108"/>
      <c r="M167" s="108"/>
      <c r="N167" s="108"/>
      <c r="O167" s="110"/>
      <c r="P167" s="110"/>
      <c r="Q167" s="110"/>
      <c r="R167" s="113"/>
      <c r="S167" s="114"/>
      <c r="T167" s="110"/>
    </row>
    <row r="168" spans="4:20" ht="15.75" customHeight="1" x14ac:dyDescent="0.25">
      <c r="D168" s="108"/>
      <c r="E168" s="109"/>
      <c r="F168" s="108"/>
      <c r="G168" s="108"/>
      <c r="H168" s="108"/>
      <c r="I168" s="108"/>
      <c r="J168" s="108"/>
      <c r="K168" s="108"/>
      <c r="L168" s="108"/>
      <c r="M168" s="108"/>
      <c r="N168" s="108"/>
      <c r="O168" s="110"/>
      <c r="P168" s="110"/>
      <c r="Q168" s="110"/>
      <c r="R168" s="113"/>
      <c r="S168" s="114"/>
      <c r="T168" s="110"/>
    </row>
    <row r="169" spans="4:20" ht="15.75" customHeight="1" x14ac:dyDescent="0.25">
      <c r="D169" s="108"/>
      <c r="E169" s="109"/>
      <c r="F169" s="108"/>
      <c r="G169" s="108"/>
      <c r="H169" s="108"/>
      <c r="I169" s="108"/>
      <c r="J169" s="108"/>
      <c r="K169" s="108"/>
      <c r="L169" s="108"/>
      <c r="M169" s="108"/>
      <c r="N169" s="108"/>
      <c r="O169" s="110"/>
      <c r="P169" s="110"/>
      <c r="Q169" s="110"/>
      <c r="R169" s="113"/>
      <c r="S169" s="114"/>
      <c r="T169" s="110"/>
    </row>
    <row r="170" spans="4:20" ht="15.75" customHeight="1" x14ac:dyDescent="0.25">
      <c r="D170" s="108"/>
      <c r="E170" s="109"/>
      <c r="F170" s="108"/>
      <c r="G170" s="108"/>
      <c r="H170" s="108"/>
      <c r="I170" s="108"/>
      <c r="J170" s="108"/>
      <c r="K170" s="108"/>
      <c r="L170" s="108"/>
      <c r="M170" s="108"/>
      <c r="N170" s="108"/>
      <c r="O170" s="110"/>
      <c r="P170" s="110"/>
      <c r="Q170" s="110"/>
      <c r="R170" s="113"/>
      <c r="S170" s="114"/>
      <c r="T170" s="110"/>
    </row>
    <row r="171" spans="4:20" ht="15.75" customHeight="1" x14ac:dyDescent="0.25">
      <c r="D171" s="108"/>
      <c r="E171" s="109"/>
      <c r="F171" s="108"/>
      <c r="G171" s="108"/>
      <c r="H171" s="108"/>
      <c r="I171" s="108"/>
      <c r="J171" s="108"/>
      <c r="K171" s="108"/>
      <c r="L171" s="108"/>
      <c r="M171" s="108"/>
      <c r="N171" s="108"/>
      <c r="O171" s="110"/>
      <c r="P171" s="110"/>
      <c r="Q171" s="110"/>
      <c r="R171" s="113"/>
      <c r="S171" s="114"/>
      <c r="T171" s="110"/>
    </row>
    <row r="172" spans="4:20" ht="15.75" customHeight="1" x14ac:dyDescent="0.25">
      <c r="D172" s="108"/>
      <c r="E172" s="109"/>
      <c r="F172" s="108"/>
      <c r="G172" s="108"/>
      <c r="H172" s="108"/>
      <c r="I172" s="108"/>
      <c r="J172" s="108"/>
      <c r="K172" s="108"/>
      <c r="L172" s="108"/>
      <c r="M172" s="108"/>
      <c r="N172" s="108"/>
      <c r="O172" s="110"/>
      <c r="P172" s="110"/>
      <c r="Q172" s="110"/>
      <c r="R172" s="113"/>
      <c r="S172" s="114"/>
      <c r="T172" s="110"/>
    </row>
    <row r="173" spans="4:20" ht="15.75" customHeight="1" x14ac:dyDescent="0.25">
      <c r="D173" s="108"/>
      <c r="E173" s="109"/>
      <c r="F173" s="108"/>
      <c r="G173" s="108"/>
      <c r="H173" s="108"/>
      <c r="I173" s="108"/>
      <c r="J173" s="108"/>
      <c r="K173" s="108"/>
      <c r="L173" s="108"/>
      <c r="M173" s="108"/>
      <c r="N173" s="108"/>
      <c r="O173" s="110"/>
      <c r="P173" s="110"/>
      <c r="Q173" s="110"/>
      <c r="R173" s="113"/>
      <c r="S173" s="114"/>
      <c r="T173" s="110"/>
    </row>
    <row r="174" spans="4:20" ht="15.75" customHeight="1" x14ac:dyDescent="0.25">
      <c r="D174" s="108"/>
      <c r="E174" s="109"/>
      <c r="F174" s="108"/>
      <c r="G174" s="108"/>
      <c r="H174" s="108"/>
      <c r="I174" s="108"/>
      <c r="J174" s="108"/>
      <c r="K174" s="108"/>
      <c r="L174" s="108"/>
      <c r="M174" s="108"/>
      <c r="N174" s="108"/>
      <c r="O174" s="110"/>
      <c r="P174" s="110"/>
      <c r="Q174" s="110"/>
      <c r="R174" s="113"/>
      <c r="S174" s="114"/>
      <c r="T174" s="110"/>
    </row>
    <row r="175" spans="4:20" ht="15.75" customHeight="1" x14ac:dyDescent="0.25">
      <c r="D175" s="108"/>
      <c r="E175" s="109"/>
      <c r="F175" s="108"/>
      <c r="G175" s="108"/>
      <c r="H175" s="108"/>
      <c r="I175" s="108"/>
      <c r="J175" s="108"/>
      <c r="K175" s="108"/>
      <c r="L175" s="108"/>
      <c r="M175" s="108"/>
      <c r="N175" s="108"/>
      <c r="O175" s="110"/>
      <c r="P175" s="110"/>
      <c r="Q175" s="110"/>
      <c r="R175" s="113"/>
      <c r="S175" s="114"/>
      <c r="T175" s="110"/>
    </row>
    <row r="176" spans="4:20" ht="15.75" customHeight="1" x14ac:dyDescent="0.25">
      <c r="D176" s="108"/>
      <c r="E176" s="109"/>
      <c r="F176" s="108"/>
      <c r="G176" s="108"/>
      <c r="H176" s="108"/>
      <c r="I176" s="108"/>
      <c r="J176" s="108"/>
      <c r="K176" s="108"/>
      <c r="L176" s="108"/>
      <c r="M176" s="108"/>
      <c r="N176" s="108"/>
      <c r="O176" s="110"/>
      <c r="P176" s="110"/>
      <c r="Q176" s="110"/>
      <c r="R176" s="113"/>
      <c r="S176" s="114"/>
      <c r="T176" s="110"/>
    </row>
    <row r="177" spans="4:20" ht="15.75" customHeight="1" x14ac:dyDescent="0.25">
      <c r="D177" s="108"/>
      <c r="E177" s="109"/>
      <c r="F177" s="108"/>
      <c r="G177" s="108"/>
      <c r="H177" s="108"/>
      <c r="I177" s="108"/>
      <c r="J177" s="108"/>
      <c r="K177" s="108"/>
      <c r="L177" s="108"/>
      <c r="M177" s="108"/>
      <c r="N177" s="108"/>
      <c r="O177" s="110"/>
      <c r="P177" s="110"/>
      <c r="Q177" s="110"/>
      <c r="R177" s="113"/>
      <c r="S177" s="114"/>
      <c r="T177" s="110"/>
    </row>
    <row r="178" spans="4:20" ht="15.75" customHeight="1" x14ac:dyDescent="0.25">
      <c r="D178" s="108"/>
      <c r="E178" s="109"/>
      <c r="F178" s="108"/>
      <c r="G178" s="108"/>
      <c r="H178" s="108"/>
      <c r="I178" s="108"/>
      <c r="J178" s="108"/>
      <c r="K178" s="108"/>
      <c r="L178" s="108"/>
      <c r="M178" s="108"/>
      <c r="N178" s="108"/>
      <c r="O178" s="110"/>
      <c r="P178" s="110"/>
      <c r="Q178" s="110"/>
      <c r="R178" s="113"/>
      <c r="S178" s="114"/>
      <c r="T178" s="110"/>
    </row>
    <row r="179" spans="4:20" ht="15.75" customHeight="1" x14ac:dyDescent="0.25">
      <c r="D179" s="108"/>
      <c r="E179" s="109"/>
      <c r="F179" s="108"/>
      <c r="G179" s="108"/>
      <c r="H179" s="108"/>
      <c r="I179" s="108"/>
      <c r="J179" s="108"/>
      <c r="K179" s="108"/>
      <c r="L179" s="108"/>
      <c r="M179" s="108"/>
      <c r="N179" s="108"/>
      <c r="O179" s="110"/>
      <c r="P179" s="110"/>
      <c r="Q179" s="110"/>
      <c r="R179" s="113"/>
      <c r="S179" s="114"/>
      <c r="T179" s="110"/>
    </row>
    <row r="180" spans="4:20" ht="15.75" customHeight="1" x14ac:dyDescent="0.25">
      <c r="D180" s="108"/>
      <c r="E180" s="109"/>
      <c r="F180" s="108"/>
      <c r="G180" s="108"/>
      <c r="H180" s="108"/>
      <c r="I180" s="108"/>
      <c r="J180" s="108"/>
      <c r="K180" s="108"/>
      <c r="L180" s="108"/>
      <c r="M180" s="108"/>
      <c r="N180" s="108"/>
      <c r="O180" s="110"/>
      <c r="P180" s="110"/>
      <c r="Q180" s="110"/>
      <c r="R180" s="113"/>
      <c r="S180" s="114"/>
      <c r="T180" s="110"/>
    </row>
    <row r="181" spans="4:20" ht="15.75" customHeight="1" x14ac:dyDescent="0.25">
      <c r="D181" s="108"/>
      <c r="E181" s="109"/>
      <c r="F181" s="108"/>
      <c r="G181" s="108"/>
      <c r="H181" s="108"/>
      <c r="I181" s="108"/>
      <c r="J181" s="108"/>
      <c r="K181" s="108"/>
      <c r="L181" s="108"/>
      <c r="M181" s="108"/>
      <c r="N181" s="108"/>
      <c r="O181" s="110"/>
      <c r="P181" s="110"/>
      <c r="Q181" s="110"/>
      <c r="R181" s="113"/>
      <c r="S181" s="114"/>
      <c r="T181" s="110"/>
    </row>
    <row r="182" spans="4:20" ht="15.75" customHeight="1" x14ac:dyDescent="0.25">
      <c r="D182" s="108"/>
      <c r="E182" s="109"/>
      <c r="F182" s="108"/>
      <c r="G182" s="108"/>
      <c r="H182" s="108"/>
      <c r="I182" s="108"/>
      <c r="J182" s="108"/>
      <c r="K182" s="108"/>
      <c r="L182" s="108"/>
      <c r="M182" s="108"/>
      <c r="N182" s="108"/>
      <c r="O182" s="110"/>
      <c r="P182" s="110"/>
      <c r="Q182" s="110"/>
      <c r="R182" s="113"/>
      <c r="S182" s="114"/>
      <c r="T182" s="110"/>
    </row>
    <row r="183" spans="4:20" ht="15.75" customHeight="1" x14ac:dyDescent="0.25">
      <c r="D183" s="108"/>
      <c r="E183" s="109"/>
      <c r="F183" s="108"/>
      <c r="G183" s="108"/>
      <c r="H183" s="108"/>
      <c r="I183" s="108"/>
      <c r="J183" s="108"/>
      <c r="K183" s="108"/>
      <c r="L183" s="108"/>
      <c r="M183" s="108"/>
      <c r="N183" s="108"/>
      <c r="O183" s="110"/>
      <c r="P183" s="110"/>
      <c r="Q183" s="110"/>
      <c r="R183" s="113"/>
      <c r="S183" s="114"/>
      <c r="T183" s="110"/>
    </row>
    <row r="184" spans="4:20" ht="15.75" customHeight="1" x14ac:dyDescent="0.25">
      <c r="D184" s="108"/>
      <c r="E184" s="109"/>
      <c r="F184" s="108"/>
      <c r="G184" s="108"/>
      <c r="H184" s="108"/>
      <c r="I184" s="108"/>
      <c r="J184" s="108"/>
      <c r="K184" s="108"/>
      <c r="L184" s="108"/>
      <c r="M184" s="108"/>
      <c r="N184" s="108"/>
      <c r="O184" s="110"/>
      <c r="P184" s="110"/>
      <c r="Q184" s="110"/>
      <c r="R184" s="113"/>
      <c r="S184" s="114"/>
      <c r="T184" s="110"/>
    </row>
    <row r="185" spans="4:20" ht="15.75" customHeight="1" x14ac:dyDescent="0.25">
      <c r="D185" s="108"/>
      <c r="E185" s="109"/>
      <c r="F185" s="108"/>
      <c r="G185" s="108"/>
      <c r="H185" s="108"/>
      <c r="I185" s="108"/>
      <c r="J185" s="108"/>
      <c r="K185" s="108"/>
      <c r="L185" s="108"/>
      <c r="M185" s="108"/>
      <c r="N185" s="108"/>
      <c r="O185" s="110"/>
      <c r="P185" s="110"/>
      <c r="Q185" s="110"/>
      <c r="R185" s="113"/>
      <c r="S185" s="114"/>
      <c r="T185" s="110"/>
    </row>
    <row r="186" spans="4:20" ht="15.75" customHeight="1" x14ac:dyDescent="0.25">
      <c r="D186" s="108"/>
      <c r="E186" s="109"/>
      <c r="F186" s="108"/>
      <c r="G186" s="108"/>
      <c r="H186" s="108"/>
      <c r="I186" s="108"/>
      <c r="J186" s="108"/>
      <c r="K186" s="108"/>
      <c r="L186" s="108"/>
      <c r="M186" s="108"/>
      <c r="N186" s="108"/>
      <c r="O186" s="110"/>
      <c r="P186" s="110"/>
      <c r="Q186" s="110"/>
      <c r="R186" s="113"/>
      <c r="S186" s="114"/>
      <c r="T186" s="110"/>
    </row>
    <row r="187" spans="4:20" ht="15.75" customHeight="1" x14ac:dyDescent="0.25">
      <c r="D187" s="108"/>
      <c r="E187" s="109"/>
      <c r="F187" s="108"/>
      <c r="G187" s="108"/>
      <c r="H187" s="108"/>
      <c r="I187" s="108"/>
      <c r="J187" s="108"/>
      <c r="K187" s="108"/>
      <c r="L187" s="108"/>
      <c r="M187" s="108"/>
      <c r="N187" s="108"/>
      <c r="O187" s="110"/>
      <c r="P187" s="110"/>
      <c r="Q187" s="110"/>
      <c r="R187" s="113"/>
      <c r="S187" s="114"/>
      <c r="T187" s="110"/>
    </row>
    <row r="188" spans="4:20" ht="15.75" customHeight="1" x14ac:dyDescent="0.25">
      <c r="D188" s="108"/>
      <c r="E188" s="109"/>
      <c r="F188" s="108"/>
      <c r="G188" s="108"/>
      <c r="H188" s="108"/>
      <c r="I188" s="108"/>
      <c r="J188" s="108"/>
      <c r="K188" s="108"/>
      <c r="L188" s="108"/>
      <c r="M188" s="108"/>
      <c r="N188" s="108"/>
      <c r="O188" s="110"/>
      <c r="P188" s="110"/>
      <c r="Q188" s="110"/>
      <c r="R188" s="113"/>
      <c r="S188" s="114"/>
      <c r="T188" s="110"/>
    </row>
    <row r="189" spans="4:20" ht="15.75" customHeight="1" x14ac:dyDescent="0.25">
      <c r="D189" s="108"/>
      <c r="E189" s="109"/>
      <c r="F189" s="108"/>
      <c r="G189" s="108"/>
      <c r="H189" s="108"/>
      <c r="I189" s="108"/>
      <c r="J189" s="108"/>
      <c r="K189" s="108"/>
      <c r="L189" s="108"/>
      <c r="M189" s="108"/>
      <c r="N189" s="108"/>
      <c r="O189" s="110"/>
      <c r="P189" s="110"/>
      <c r="Q189" s="110"/>
      <c r="R189" s="113"/>
      <c r="S189" s="114"/>
      <c r="T189" s="110"/>
    </row>
    <row r="190" spans="4:20" ht="15.75" customHeight="1" x14ac:dyDescent="0.25">
      <c r="D190" s="108"/>
      <c r="E190" s="109"/>
      <c r="F190" s="108"/>
      <c r="G190" s="108"/>
      <c r="H190" s="108"/>
      <c r="I190" s="108"/>
      <c r="J190" s="108"/>
      <c r="K190" s="108"/>
      <c r="L190" s="108"/>
      <c r="M190" s="108"/>
      <c r="N190" s="108"/>
      <c r="O190" s="110"/>
      <c r="P190" s="110"/>
      <c r="Q190" s="110"/>
      <c r="R190" s="113"/>
      <c r="S190" s="114"/>
      <c r="T190" s="110"/>
    </row>
    <row r="191" spans="4:20" ht="15.75" customHeight="1" x14ac:dyDescent="0.25">
      <c r="D191" s="108"/>
      <c r="E191" s="109"/>
      <c r="F191" s="108"/>
      <c r="G191" s="108"/>
      <c r="H191" s="108"/>
      <c r="I191" s="108"/>
      <c r="J191" s="108"/>
      <c r="K191" s="108"/>
      <c r="L191" s="108"/>
      <c r="M191" s="108"/>
      <c r="N191" s="108"/>
      <c r="O191" s="110"/>
      <c r="P191" s="110"/>
      <c r="Q191" s="110"/>
      <c r="R191" s="113"/>
      <c r="S191" s="114"/>
      <c r="T191" s="110"/>
    </row>
    <row r="192" spans="4:20" ht="15.75" customHeight="1" x14ac:dyDescent="0.25">
      <c r="D192" s="108"/>
      <c r="E192" s="109"/>
      <c r="F192" s="108"/>
      <c r="G192" s="108"/>
      <c r="H192" s="108"/>
      <c r="I192" s="108"/>
      <c r="J192" s="108"/>
      <c r="K192" s="108"/>
      <c r="L192" s="108"/>
      <c r="M192" s="108"/>
      <c r="N192" s="108"/>
      <c r="O192" s="110"/>
      <c r="P192" s="110"/>
      <c r="Q192" s="110"/>
      <c r="R192" s="113"/>
      <c r="S192" s="114"/>
      <c r="T192" s="110"/>
    </row>
    <row r="193" spans="4:20" ht="15.75" customHeight="1" x14ac:dyDescent="0.25">
      <c r="D193" s="108"/>
      <c r="E193" s="109"/>
      <c r="F193" s="108"/>
      <c r="G193" s="108"/>
      <c r="H193" s="108"/>
      <c r="I193" s="108"/>
      <c r="J193" s="108"/>
      <c r="K193" s="108"/>
      <c r="L193" s="108"/>
      <c r="M193" s="108"/>
      <c r="N193" s="108"/>
      <c r="O193" s="110"/>
      <c r="P193" s="110"/>
      <c r="Q193" s="110"/>
      <c r="R193" s="113"/>
      <c r="S193" s="114"/>
      <c r="T193" s="110"/>
    </row>
    <row r="194" spans="4:20" ht="15.75" customHeight="1" x14ac:dyDescent="0.25">
      <c r="D194" s="108"/>
      <c r="E194" s="109"/>
      <c r="F194" s="108"/>
      <c r="G194" s="108"/>
      <c r="H194" s="108"/>
      <c r="I194" s="108"/>
      <c r="J194" s="108"/>
      <c r="K194" s="108"/>
      <c r="L194" s="108"/>
      <c r="M194" s="108"/>
      <c r="N194" s="108"/>
      <c r="O194" s="110"/>
      <c r="P194" s="110"/>
      <c r="Q194" s="110"/>
      <c r="R194" s="113"/>
      <c r="S194" s="114"/>
      <c r="T194" s="110"/>
    </row>
    <row r="195" spans="4:20" ht="15.75" customHeight="1" x14ac:dyDescent="0.25">
      <c r="D195" s="108"/>
      <c r="E195" s="109"/>
      <c r="F195" s="108"/>
      <c r="G195" s="108"/>
      <c r="H195" s="108"/>
      <c r="I195" s="108"/>
      <c r="J195" s="108"/>
      <c r="K195" s="108"/>
      <c r="L195" s="108"/>
      <c r="M195" s="108"/>
      <c r="N195" s="108"/>
      <c r="O195" s="110"/>
      <c r="P195" s="110"/>
      <c r="Q195" s="110"/>
      <c r="R195" s="113"/>
      <c r="S195" s="114"/>
      <c r="T195" s="110"/>
    </row>
    <row r="196" spans="4:20" ht="15.75" customHeight="1" x14ac:dyDescent="0.25">
      <c r="D196" s="108"/>
      <c r="E196" s="109"/>
      <c r="F196" s="108"/>
      <c r="G196" s="108"/>
      <c r="H196" s="108"/>
      <c r="I196" s="108"/>
      <c r="J196" s="108"/>
      <c r="K196" s="108"/>
      <c r="L196" s="108"/>
      <c r="M196" s="108"/>
      <c r="N196" s="108"/>
      <c r="O196" s="110"/>
      <c r="P196" s="110"/>
      <c r="Q196" s="110"/>
      <c r="R196" s="113"/>
      <c r="S196" s="114"/>
      <c r="T196" s="110"/>
    </row>
    <row r="197" spans="4:20" ht="15.75" customHeight="1" x14ac:dyDescent="0.25">
      <c r="D197" s="108"/>
      <c r="E197" s="109"/>
      <c r="F197" s="108"/>
      <c r="G197" s="108"/>
      <c r="H197" s="108"/>
      <c r="I197" s="108"/>
      <c r="J197" s="108"/>
      <c r="K197" s="108"/>
      <c r="L197" s="108"/>
      <c r="M197" s="108"/>
      <c r="N197" s="108"/>
      <c r="O197" s="110"/>
      <c r="P197" s="110"/>
      <c r="Q197" s="110"/>
      <c r="R197" s="113"/>
      <c r="S197" s="114"/>
      <c r="T197" s="110"/>
    </row>
    <row r="198" spans="4:20" ht="15.75" customHeight="1" x14ac:dyDescent="0.25">
      <c r="D198" s="108"/>
      <c r="E198" s="109"/>
      <c r="F198" s="108"/>
      <c r="G198" s="108"/>
      <c r="H198" s="108"/>
      <c r="I198" s="108"/>
      <c r="J198" s="108"/>
      <c r="K198" s="108"/>
      <c r="L198" s="108"/>
      <c r="M198" s="108"/>
      <c r="N198" s="108"/>
      <c r="O198" s="110"/>
      <c r="P198" s="110"/>
      <c r="Q198" s="110"/>
      <c r="R198" s="113"/>
      <c r="S198" s="114"/>
      <c r="T198" s="110"/>
    </row>
    <row r="199" spans="4:20" ht="15.75" customHeight="1" x14ac:dyDescent="0.25">
      <c r="D199" s="108"/>
      <c r="E199" s="109"/>
      <c r="F199" s="108"/>
      <c r="G199" s="108"/>
      <c r="H199" s="108"/>
      <c r="I199" s="108"/>
      <c r="J199" s="108"/>
      <c r="K199" s="108"/>
      <c r="L199" s="108"/>
      <c r="M199" s="108"/>
      <c r="N199" s="108"/>
      <c r="O199" s="110"/>
      <c r="P199" s="110"/>
      <c r="Q199" s="110"/>
      <c r="R199" s="113"/>
      <c r="S199" s="114"/>
      <c r="T199" s="110"/>
    </row>
    <row r="200" spans="4:20" ht="15.75" customHeight="1" x14ac:dyDescent="0.25">
      <c r="D200" s="108"/>
      <c r="E200" s="109"/>
      <c r="F200" s="108"/>
      <c r="G200" s="108"/>
      <c r="H200" s="108"/>
      <c r="I200" s="108"/>
      <c r="J200" s="108"/>
      <c r="K200" s="108"/>
      <c r="L200" s="108"/>
      <c r="M200" s="108"/>
      <c r="N200" s="108"/>
      <c r="O200" s="110"/>
      <c r="P200" s="110"/>
      <c r="Q200" s="110"/>
      <c r="R200" s="113"/>
      <c r="S200" s="114"/>
      <c r="T200" s="110"/>
    </row>
    <row r="201" spans="4:20" ht="15.75" customHeight="1" x14ac:dyDescent="0.25">
      <c r="D201" s="108"/>
      <c r="E201" s="109"/>
      <c r="F201" s="108"/>
      <c r="G201" s="108"/>
      <c r="H201" s="108"/>
      <c r="I201" s="108"/>
      <c r="J201" s="108"/>
      <c r="K201" s="108"/>
      <c r="L201" s="108"/>
      <c r="M201" s="108"/>
      <c r="N201" s="108"/>
      <c r="O201" s="110"/>
      <c r="P201" s="110"/>
      <c r="Q201" s="110"/>
      <c r="R201" s="113"/>
      <c r="S201" s="114"/>
      <c r="T201" s="110"/>
    </row>
    <row r="202" spans="4:20" ht="15.75" customHeight="1" x14ac:dyDescent="0.25">
      <c r="D202" s="108"/>
      <c r="E202" s="109"/>
      <c r="F202" s="108"/>
      <c r="G202" s="108"/>
      <c r="H202" s="108"/>
      <c r="I202" s="108"/>
      <c r="J202" s="108"/>
      <c r="K202" s="108"/>
      <c r="L202" s="108"/>
      <c r="M202" s="108"/>
      <c r="N202" s="108"/>
      <c r="O202" s="110"/>
      <c r="P202" s="110"/>
      <c r="Q202" s="110"/>
      <c r="R202" s="113"/>
      <c r="S202" s="114"/>
      <c r="T202" s="110"/>
    </row>
    <row r="203" spans="4:20" ht="15.75" customHeight="1" x14ac:dyDescent="0.25">
      <c r="D203" s="108"/>
      <c r="E203" s="109"/>
      <c r="F203" s="108"/>
      <c r="G203" s="108"/>
      <c r="H203" s="108"/>
      <c r="I203" s="108"/>
      <c r="J203" s="108"/>
      <c r="K203" s="108"/>
      <c r="L203" s="108"/>
      <c r="M203" s="108"/>
      <c r="N203" s="108"/>
      <c r="O203" s="110"/>
      <c r="P203" s="110"/>
      <c r="Q203" s="110"/>
      <c r="R203" s="113"/>
      <c r="S203" s="114"/>
      <c r="T203" s="110"/>
    </row>
    <row r="204" spans="4:20" ht="15.75" customHeight="1" x14ac:dyDescent="0.25">
      <c r="D204" s="108"/>
      <c r="E204" s="109"/>
      <c r="F204" s="108"/>
      <c r="G204" s="108"/>
      <c r="H204" s="108"/>
      <c r="I204" s="108"/>
      <c r="J204" s="108"/>
      <c r="K204" s="108"/>
      <c r="L204" s="108"/>
      <c r="M204" s="108"/>
      <c r="N204" s="108"/>
      <c r="O204" s="110"/>
      <c r="P204" s="110"/>
      <c r="Q204" s="110"/>
      <c r="R204" s="113"/>
      <c r="S204" s="114"/>
      <c r="T204" s="110"/>
    </row>
    <row r="205" spans="4:20" ht="15.75" customHeight="1" x14ac:dyDescent="0.25">
      <c r="D205" s="108"/>
      <c r="E205" s="109"/>
      <c r="F205" s="108"/>
      <c r="G205" s="108"/>
      <c r="H205" s="108"/>
      <c r="I205" s="108"/>
      <c r="J205" s="108"/>
      <c r="K205" s="108"/>
      <c r="L205" s="108"/>
      <c r="M205" s="108"/>
      <c r="N205" s="108"/>
      <c r="O205" s="110"/>
      <c r="P205" s="110"/>
      <c r="Q205" s="110"/>
      <c r="R205" s="113"/>
      <c r="S205" s="114"/>
      <c r="T205" s="110"/>
    </row>
    <row r="206" spans="4:20" ht="15.75" customHeight="1" x14ac:dyDescent="0.25">
      <c r="D206" s="108"/>
      <c r="E206" s="109"/>
      <c r="F206" s="108"/>
      <c r="G206" s="108"/>
      <c r="H206" s="108"/>
      <c r="I206" s="108"/>
      <c r="J206" s="108"/>
      <c r="K206" s="108"/>
      <c r="L206" s="108"/>
      <c r="M206" s="108"/>
      <c r="N206" s="108"/>
      <c r="O206" s="110"/>
      <c r="P206" s="110"/>
      <c r="Q206" s="110"/>
      <c r="R206" s="113"/>
      <c r="S206" s="114"/>
      <c r="T206" s="110"/>
    </row>
    <row r="207" spans="4:20" ht="15.75" customHeight="1" x14ac:dyDescent="0.25">
      <c r="D207" s="108"/>
      <c r="E207" s="109"/>
      <c r="F207" s="108"/>
      <c r="G207" s="108"/>
      <c r="H207" s="108"/>
      <c r="I207" s="108"/>
      <c r="J207" s="108"/>
      <c r="K207" s="108"/>
      <c r="L207" s="108"/>
      <c r="M207" s="108"/>
      <c r="N207" s="108"/>
      <c r="O207" s="110"/>
      <c r="P207" s="110"/>
      <c r="Q207" s="110"/>
      <c r="R207" s="113"/>
      <c r="S207" s="114"/>
      <c r="T207" s="110"/>
    </row>
    <row r="208" spans="4:20" ht="15.75" customHeight="1" x14ac:dyDescent="0.25">
      <c r="D208" s="108"/>
      <c r="E208" s="109"/>
      <c r="F208" s="108"/>
      <c r="G208" s="108"/>
      <c r="H208" s="108"/>
      <c r="I208" s="108"/>
      <c r="J208" s="108"/>
      <c r="K208" s="108"/>
      <c r="L208" s="108"/>
      <c r="M208" s="108"/>
      <c r="N208" s="108"/>
      <c r="O208" s="110"/>
      <c r="P208" s="110"/>
      <c r="Q208" s="110"/>
      <c r="R208" s="113"/>
      <c r="S208" s="114"/>
      <c r="T208" s="110"/>
    </row>
    <row r="209" spans="4:20" ht="15.75" customHeight="1" x14ac:dyDescent="0.25">
      <c r="D209" s="108"/>
      <c r="E209" s="109"/>
      <c r="F209" s="108"/>
      <c r="G209" s="108"/>
      <c r="H209" s="108"/>
      <c r="I209" s="108"/>
      <c r="J209" s="108"/>
      <c r="K209" s="108"/>
      <c r="L209" s="108"/>
      <c r="M209" s="108"/>
      <c r="N209" s="108"/>
      <c r="O209" s="110"/>
      <c r="P209" s="110"/>
      <c r="Q209" s="110"/>
      <c r="R209" s="113"/>
      <c r="S209" s="114"/>
      <c r="T209" s="110"/>
    </row>
    <row r="210" spans="4:20" ht="15.75" customHeight="1" x14ac:dyDescent="0.25">
      <c r="D210" s="108"/>
      <c r="E210" s="109"/>
      <c r="F210" s="108"/>
      <c r="G210" s="108"/>
      <c r="H210" s="108"/>
      <c r="I210" s="108"/>
      <c r="J210" s="108"/>
      <c r="K210" s="108"/>
      <c r="L210" s="108"/>
      <c r="M210" s="108"/>
      <c r="N210" s="108"/>
      <c r="O210" s="110"/>
      <c r="P210" s="110"/>
      <c r="Q210" s="110"/>
      <c r="R210" s="113"/>
      <c r="S210" s="114"/>
      <c r="T210" s="110"/>
    </row>
    <row r="211" spans="4:20" ht="15.75" customHeight="1" x14ac:dyDescent="0.25">
      <c r="D211" s="108"/>
      <c r="E211" s="109"/>
      <c r="F211" s="108"/>
      <c r="G211" s="108"/>
      <c r="H211" s="108"/>
      <c r="I211" s="108"/>
      <c r="J211" s="108"/>
      <c r="K211" s="108"/>
      <c r="L211" s="108"/>
      <c r="M211" s="108"/>
      <c r="N211" s="108"/>
      <c r="O211" s="110"/>
      <c r="P211" s="110"/>
      <c r="Q211" s="110"/>
      <c r="R211" s="113"/>
      <c r="S211" s="114"/>
      <c r="T211" s="110"/>
    </row>
    <row r="212" spans="4:20" ht="15.75" customHeight="1" x14ac:dyDescent="0.25">
      <c r="D212" s="108"/>
      <c r="E212" s="109"/>
      <c r="F212" s="108"/>
      <c r="G212" s="108"/>
      <c r="H212" s="108"/>
      <c r="I212" s="108"/>
      <c r="J212" s="108"/>
      <c r="K212" s="108"/>
      <c r="L212" s="108"/>
      <c r="M212" s="108"/>
      <c r="N212" s="108"/>
      <c r="O212" s="110"/>
      <c r="P212" s="110"/>
      <c r="Q212" s="110"/>
      <c r="R212" s="113"/>
      <c r="S212" s="114"/>
      <c r="T212" s="110"/>
    </row>
    <row r="213" spans="4:20" ht="15.75" customHeight="1" x14ac:dyDescent="0.25">
      <c r="D213" s="108"/>
      <c r="E213" s="109"/>
      <c r="F213" s="108"/>
      <c r="G213" s="108"/>
      <c r="H213" s="108"/>
      <c r="I213" s="108"/>
      <c r="J213" s="108"/>
      <c r="K213" s="108"/>
      <c r="L213" s="108"/>
      <c r="M213" s="108"/>
      <c r="N213" s="108"/>
      <c r="O213" s="110"/>
      <c r="P213" s="110"/>
      <c r="Q213" s="110"/>
      <c r="R213" s="113"/>
      <c r="S213" s="114"/>
      <c r="T213" s="110"/>
    </row>
    <row r="214" spans="4:20" ht="15.75" customHeight="1" x14ac:dyDescent="0.25">
      <c r="D214" s="108"/>
      <c r="E214" s="109"/>
      <c r="F214" s="108"/>
      <c r="G214" s="108"/>
      <c r="H214" s="108"/>
      <c r="I214" s="108"/>
      <c r="J214" s="108"/>
      <c r="K214" s="108"/>
      <c r="L214" s="108"/>
      <c r="M214" s="108"/>
      <c r="N214" s="108"/>
      <c r="O214" s="110"/>
      <c r="P214" s="110"/>
      <c r="Q214" s="110"/>
      <c r="R214" s="113"/>
      <c r="S214" s="114"/>
      <c r="T214" s="110"/>
    </row>
    <row r="215" spans="4:20" ht="15.75" customHeight="1" x14ac:dyDescent="0.25">
      <c r="D215" s="108"/>
      <c r="E215" s="109"/>
      <c r="F215" s="108"/>
      <c r="G215" s="108"/>
      <c r="H215" s="108"/>
      <c r="I215" s="108"/>
      <c r="J215" s="108"/>
      <c r="K215" s="108"/>
      <c r="L215" s="108"/>
      <c r="M215" s="108"/>
      <c r="N215" s="108"/>
      <c r="O215" s="110"/>
      <c r="P215" s="110"/>
      <c r="Q215" s="110"/>
      <c r="R215" s="113"/>
      <c r="S215" s="114"/>
      <c r="T215" s="110"/>
    </row>
    <row r="216" spans="4:20" ht="15.75" customHeight="1" x14ac:dyDescent="0.25">
      <c r="D216" s="108"/>
      <c r="E216" s="109"/>
      <c r="F216" s="108"/>
      <c r="G216" s="108"/>
      <c r="H216" s="108"/>
      <c r="I216" s="108"/>
      <c r="J216" s="108"/>
      <c r="K216" s="108"/>
      <c r="L216" s="108"/>
      <c r="M216" s="108"/>
      <c r="N216" s="108"/>
      <c r="O216" s="110"/>
      <c r="P216" s="110"/>
      <c r="Q216" s="110"/>
      <c r="R216" s="113"/>
      <c r="S216" s="114"/>
      <c r="T216" s="110"/>
    </row>
    <row r="217" spans="4:20" ht="15.75" customHeight="1" x14ac:dyDescent="0.25">
      <c r="D217" s="108"/>
      <c r="E217" s="109"/>
      <c r="F217" s="108"/>
      <c r="G217" s="108"/>
      <c r="H217" s="108"/>
      <c r="I217" s="108"/>
      <c r="J217" s="108"/>
      <c r="K217" s="108"/>
      <c r="L217" s="108"/>
      <c r="M217" s="108"/>
      <c r="N217" s="108"/>
      <c r="O217" s="110"/>
      <c r="P217" s="110"/>
      <c r="Q217" s="110"/>
      <c r="R217" s="113"/>
      <c r="S217" s="114"/>
      <c r="T217" s="110"/>
    </row>
    <row r="218" spans="4:20" ht="15.75" customHeight="1" x14ac:dyDescent="0.25">
      <c r="D218" s="108"/>
      <c r="E218" s="109"/>
      <c r="F218" s="108"/>
      <c r="G218" s="108"/>
      <c r="H218" s="108"/>
      <c r="I218" s="108"/>
      <c r="J218" s="108"/>
      <c r="K218" s="108"/>
      <c r="L218" s="108"/>
      <c r="M218" s="108"/>
      <c r="N218" s="108"/>
      <c r="O218" s="110"/>
      <c r="P218" s="110"/>
      <c r="Q218" s="110"/>
      <c r="R218" s="113"/>
      <c r="S218" s="114"/>
      <c r="T218" s="110"/>
    </row>
    <row r="219" spans="4:20" ht="15.75" customHeight="1" x14ac:dyDescent="0.25">
      <c r="D219" s="108"/>
      <c r="E219" s="109"/>
      <c r="F219" s="108"/>
      <c r="G219" s="108"/>
      <c r="H219" s="108"/>
      <c r="I219" s="108"/>
      <c r="J219" s="108"/>
      <c r="K219" s="108"/>
      <c r="L219" s="108"/>
      <c r="M219" s="108"/>
      <c r="N219" s="108"/>
      <c r="O219" s="110"/>
      <c r="P219" s="110"/>
      <c r="Q219" s="110"/>
      <c r="R219" s="113"/>
      <c r="S219" s="114"/>
      <c r="T219" s="110"/>
    </row>
    <row r="220" spans="4:20" ht="15.75" customHeight="1" x14ac:dyDescent="0.25">
      <c r="D220" s="108"/>
      <c r="E220" s="109"/>
      <c r="F220" s="108"/>
      <c r="G220" s="108"/>
      <c r="H220" s="108"/>
      <c r="I220" s="108"/>
      <c r="J220" s="108"/>
      <c r="K220" s="108"/>
      <c r="L220" s="108"/>
      <c r="M220" s="108"/>
      <c r="N220" s="108"/>
      <c r="O220" s="110"/>
      <c r="P220" s="110"/>
      <c r="Q220" s="110"/>
      <c r="R220" s="113"/>
      <c r="S220" s="114"/>
      <c r="T220" s="110"/>
    </row>
    <row r="221" spans="4:20" ht="15.75" customHeight="1" x14ac:dyDescent="0.25">
      <c r="D221" s="108"/>
      <c r="E221" s="109"/>
      <c r="F221" s="108"/>
      <c r="G221" s="108"/>
      <c r="H221" s="108"/>
      <c r="I221" s="108"/>
      <c r="J221" s="108"/>
      <c r="K221" s="108"/>
      <c r="L221" s="108"/>
      <c r="M221" s="108"/>
      <c r="N221" s="108"/>
      <c r="O221" s="110"/>
      <c r="P221" s="110"/>
      <c r="Q221" s="110"/>
      <c r="R221" s="113"/>
      <c r="S221" s="114"/>
      <c r="T221" s="110"/>
    </row>
    <row r="222" spans="4:20" ht="15.75" customHeight="1" x14ac:dyDescent="0.25">
      <c r="D222" s="108"/>
      <c r="E222" s="109"/>
      <c r="F222" s="108"/>
      <c r="G222" s="108"/>
      <c r="H222" s="108"/>
      <c r="I222" s="108"/>
      <c r="J222" s="108"/>
      <c r="K222" s="108"/>
      <c r="L222" s="108"/>
      <c r="M222" s="108"/>
      <c r="N222" s="108"/>
      <c r="O222" s="110"/>
      <c r="P222" s="110"/>
      <c r="Q222" s="110"/>
      <c r="R222" s="113"/>
      <c r="S222" s="114"/>
      <c r="T222" s="110"/>
    </row>
    <row r="223" spans="4:20" ht="15.75" customHeight="1" x14ac:dyDescent="0.25">
      <c r="D223" s="108"/>
      <c r="E223" s="109"/>
      <c r="F223" s="108"/>
      <c r="G223" s="108"/>
      <c r="H223" s="108"/>
      <c r="I223" s="108"/>
      <c r="J223" s="108"/>
      <c r="K223" s="108"/>
      <c r="L223" s="108"/>
      <c r="M223" s="108"/>
      <c r="N223" s="108"/>
      <c r="O223" s="110"/>
      <c r="P223" s="110"/>
      <c r="Q223" s="110"/>
      <c r="R223" s="113"/>
      <c r="S223" s="114"/>
      <c r="T223" s="110"/>
    </row>
    <row r="224" spans="4:20" ht="15.75" customHeight="1" x14ac:dyDescent="0.25">
      <c r="D224" s="108"/>
      <c r="E224" s="109"/>
      <c r="F224" s="108"/>
      <c r="G224" s="108"/>
      <c r="H224" s="108"/>
      <c r="I224" s="108"/>
      <c r="J224" s="108"/>
      <c r="K224" s="108"/>
      <c r="L224" s="108"/>
      <c r="M224" s="108"/>
      <c r="N224" s="108"/>
      <c r="O224" s="110"/>
      <c r="P224" s="110"/>
      <c r="Q224" s="110"/>
      <c r="R224" s="113"/>
      <c r="S224" s="114"/>
      <c r="T224" s="110"/>
    </row>
    <row r="225" spans="4:20" ht="15.75" customHeight="1" x14ac:dyDescent="0.25">
      <c r="D225" s="108"/>
      <c r="E225" s="109"/>
      <c r="F225" s="108"/>
      <c r="G225" s="108"/>
      <c r="H225" s="108"/>
      <c r="I225" s="108"/>
      <c r="J225" s="108"/>
      <c r="K225" s="108"/>
      <c r="L225" s="108"/>
      <c r="M225" s="108"/>
      <c r="N225" s="108"/>
      <c r="O225" s="110"/>
      <c r="P225" s="110"/>
      <c r="Q225" s="110"/>
      <c r="R225" s="113"/>
      <c r="S225" s="114"/>
      <c r="T225" s="110"/>
    </row>
    <row r="226" spans="4:20" ht="15.75" customHeight="1" x14ac:dyDescent="0.25">
      <c r="D226" s="108"/>
      <c r="E226" s="109"/>
      <c r="F226" s="108"/>
      <c r="G226" s="108"/>
      <c r="H226" s="108"/>
      <c r="I226" s="108"/>
      <c r="J226" s="108"/>
      <c r="K226" s="108"/>
      <c r="L226" s="108"/>
      <c r="M226" s="108"/>
      <c r="N226" s="108"/>
      <c r="O226" s="110"/>
      <c r="P226" s="110"/>
      <c r="Q226" s="110"/>
      <c r="R226" s="113"/>
      <c r="S226" s="114"/>
      <c r="T226" s="110"/>
    </row>
    <row r="227" spans="4:20" ht="15.75" customHeight="1" x14ac:dyDescent="0.25">
      <c r="D227" s="108"/>
      <c r="E227" s="109"/>
      <c r="F227" s="108"/>
      <c r="G227" s="108"/>
      <c r="H227" s="108"/>
      <c r="I227" s="108"/>
      <c r="J227" s="108"/>
      <c r="K227" s="108"/>
      <c r="L227" s="108"/>
      <c r="M227" s="108"/>
      <c r="N227" s="108"/>
      <c r="O227" s="110"/>
      <c r="P227" s="110"/>
      <c r="Q227" s="110"/>
      <c r="R227" s="113"/>
      <c r="S227" s="114"/>
      <c r="T227" s="110"/>
    </row>
    <row r="228" spans="4:20" ht="15.75" customHeight="1" x14ac:dyDescent="0.25">
      <c r="D228" s="108"/>
      <c r="E228" s="109"/>
      <c r="F228" s="108"/>
      <c r="G228" s="108"/>
      <c r="H228" s="108"/>
      <c r="I228" s="108"/>
      <c r="J228" s="108"/>
      <c r="K228" s="108"/>
      <c r="L228" s="108"/>
      <c r="M228" s="108"/>
      <c r="N228" s="108"/>
      <c r="O228" s="110"/>
      <c r="P228" s="110"/>
      <c r="Q228" s="110"/>
      <c r="R228" s="113"/>
      <c r="S228" s="114"/>
      <c r="T228" s="110"/>
    </row>
    <row r="229" spans="4:20" ht="15.75" customHeight="1" x14ac:dyDescent="0.25">
      <c r="D229" s="108"/>
      <c r="E229" s="109"/>
      <c r="F229" s="108"/>
      <c r="G229" s="108"/>
      <c r="H229" s="108"/>
      <c r="I229" s="108"/>
      <c r="J229" s="108"/>
      <c r="K229" s="108"/>
      <c r="L229" s="108"/>
      <c r="M229" s="108"/>
      <c r="N229" s="108"/>
      <c r="O229" s="110"/>
      <c r="P229" s="110"/>
      <c r="Q229" s="110"/>
      <c r="R229" s="113"/>
      <c r="S229" s="114"/>
      <c r="T229" s="110"/>
    </row>
    <row r="230" spans="4:20" ht="15.75" customHeight="1" x14ac:dyDescent="0.25">
      <c r="D230" s="108"/>
      <c r="E230" s="109"/>
      <c r="F230" s="108"/>
      <c r="G230" s="108"/>
      <c r="H230" s="108"/>
      <c r="I230" s="108"/>
      <c r="J230" s="108"/>
      <c r="K230" s="108"/>
      <c r="L230" s="108"/>
      <c r="M230" s="108"/>
      <c r="N230" s="108"/>
      <c r="O230" s="110"/>
      <c r="P230" s="110"/>
      <c r="Q230" s="110"/>
      <c r="R230" s="113"/>
      <c r="S230" s="114"/>
      <c r="T230" s="110"/>
    </row>
    <row r="231" spans="4:20" ht="15.75" customHeight="1" x14ac:dyDescent="0.25">
      <c r="D231" s="108"/>
      <c r="E231" s="109"/>
      <c r="F231" s="108"/>
      <c r="G231" s="108"/>
      <c r="H231" s="108"/>
      <c r="I231" s="108"/>
      <c r="J231" s="108"/>
      <c r="K231" s="108"/>
      <c r="L231" s="108"/>
      <c r="M231" s="108"/>
      <c r="N231" s="108"/>
      <c r="O231" s="110"/>
      <c r="P231" s="110"/>
      <c r="Q231" s="110"/>
      <c r="R231" s="113"/>
      <c r="S231" s="114"/>
      <c r="T231" s="110"/>
    </row>
    <row r="232" spans="4:20" ht="15.75" customHeight="1" x14ac:dyDescent="0.25">
      <c r="D232" s="108"/>
      <c r="E232" s="109"/>
      <c r="F232" s="108"/>
      <c r="G232" s="108"/>
      <c r="H232" s="108"/>
      <c r="I232" s="108"/>
      <c r="J232" s="108"/>
      <c r="K232" s="108"/>
      <c r="L232" s="108"/>
      <c r="M232" s="108"/>
      <c r="N232" s="108"/>
      <c r="O232" s="110"/>
      <c r="P232" s="110"/>
      <c r="Q232" s="110"/>
      <c r="R232" s="113"/>
      <c r="S232" s="114"/>
      <c r="T232" s="110"/>
    </row>
    <row r="233" spans="4:20" ht="15.75" customHeight="1" x14ac:dyDescent="0.25">
      <c r="D233" s="108"/>
      <c r="E233" s="109"/>
      <c r="F233" s="108"/>
      <c r="G233" s="108"/>
      <c r="H233" s="108"/>
      <c r="I233" s="108"/>
      <c r="J233" s="108"/>
      <c r="K233" s="108"/>
      <c r="L233" s="108"/>
      <c r="M233" s="108"/>
      <c r="N233" s="108"/>
      <c r="O233" s="110"/>
      <c r="P233" s="110"/>
      <c r="Q233" s="110"/>
      <c r="R233" s="113"/>
      <c r="S233" s="114"/>
      <c r="T233" s="110"/>
    </row>
    <row r="234" spans="4:20" ht="15.75" customHeight="1" x14ac:dyDescent="0.25">
      <c r="D234" s="108"/>
      <c r="E234" s="109"/>
      <c r="F234" s="108"/>
      <c r="G234" s="108"/>
      <c r="H234" s="108"/>
      <c r="I234" s="108"/>
      <c r="J234" s="108"/>
      <c r="K234" s="108"/>
      <c r="L234" s="108"/>
      <c r="M234" s="108"/>
      <c r="N234" s="108"/>
      <c r="O234" s="110"/>
      <c r="P234" s="110"/>
      <c r="Q234" s="110"/>
      <c r="R234" s="113"/>
      <c r="S234" s="114"/>
      <c r="T234" s="110"/>
    </row>
    <row r="235" spans="4:20" ht="15.75" customHeight="1" x14ac:dyDescent="0.25">
      <c r="D235" s="108"/>
      <c r="E235" s="109"/>
      <c r="F235" s="108"/>
      <c r="G235" s="108"/>
      <c r="H235" s="108"/>
      <c r="I235" s="108"/>
      <c r="J235" s="108"/>
      <c r="K235" s="108"/>
      <c r="L235" s="108"/>
      <c r="M235" s="108"/>
      <c r="N235" s="108"/>
      <c r="O235" s="110"/>
      <c r="P235" s="110"/>
      <c r="Q235" s="110"/>
      <c r="R235" s="113"/>
      <c r="S235" s="114"/>
      <c r="T235" s="110"/>
    </row>
    <row r="236" spans="4:20" ht="15.75" customHeight="1" x14ac:dyDescent="0.25">
      <c r="D236" s="108"/>
      <c r="E236" s="109"/>
      <c r="F236" s="108"/>
      <c r="G236" s="108"/>
      <c r="H236" s="108"/>
      <c r="I236" s="108"/>
      <c r="J236" s="108"/>
      <c r="K236" s="108"/>
      <c r="L236" s="108"/>
      <c r="M236" s="108"/>
      <c r="N236" s="108"/>
      <c r="O236" s="110"/>
      <c r="P236" s="110"/>
      <c r="Q236" s="110"/>
      <c r="R236" s="113"/>
      <c r="S236" s="114"/>
      <c r="T236" s="110"/>
    </row>
    <row r="237" spans="4:20" ht="15.75" customHeight="1" x14ac:dyDescent="0.25">
      <c r="D237" s="108"/>
      <c r="E237" s="109"/>
      <c r="F237" s="108"/>
      <c r="G237" s="108"/>
      <c r="H237" s="108"/>
      <c r="I237" s="108"/>
      <c r="J237" s="108"/>
      <c r="K237" s="108"/>
      <c r="L237" s="108"/>
      <c r="M237" s="108"/>
      <c r="N237" s="108"/>
      <c r="O237" s="110"/>
      <c r="P237" s="110"/>
      <c r="Q237" s="110"/>
      <c r="R237" s="113"/>
      <c r="S237" s="114"/>
      <c r="T237" s="110"/>
    </row>
    <row r="238" spans="4:20" ht="15.75" customHeight="1" x14ac:dyDescent="0.25">
      <c r="D238" s="108"/>
      <c r="E238" s="109"/>
      <c r="F238" s="108"/>
      <c r="G238" s="108"/>
      <c r="H238" s="108"/>
      <c r="I238" s="108"/>
      <c r="J238" s="108"/>
      <c r="K238" s="108"/>
      <c r="L238" s="108"/>
      <c r="M238" s="108"/>
      <c r="N238" s="108"/>
      <c r="O238" s="110"/>
      <c r="P238" s="110"/>
      <c r="Q238" s="110"/>
      <c r="R238" s="113"/>
      <c r="S238" s="114"/>
      <c r="T238" s="110"/>
    </row>
    <row r="239" spans="4:20" ht="15.75" customHeight="1" x14ac:dyDescent="0.25">
      <c r="D239" s="108"/>
      <c r="E239" s="109"/>
      <c r="F239" s="108"/>
      <c r="G239" s="108"/>
      <c r="H239" s="108"/>
      <c r="I239" s="108"/>
      <c r="J239" s="108"/>
      <c r="K239" s="108"/>
      <c r="L239" s="108"/>
      <c r="M239" s="108"/>
      <c r="N239" s="108"/>
      <c r="O239" s="110"/>
      <c r="P239" s="110"/>
      <c r="Q239" s="110"/>
      <c r="R239" s="113"/>
      <c r="S239" s="114"/>
      <c r="T239" s="110"/>
    </row>
    <row r="240" spans="4:20" ht="15.75" customHeight="1" x14ac:dyDescent="0.25">
      <c r="D240" s="108"/>
      <c r="E240" s="109"/>
      <c r="F240" s="108"/>
      <c r="G240" s="108"/>
      <c r="H240" s="108"/>
      <c r="I240" s="108"/>
      <c r="J240" s="108"/>
      <c r="K240" s="108"/>
      <c r="L240" s="108"/>
      <c r="M240" s="108"/>
      <c r="N240" s="108"/>
      <c r="O240" s="110"/>
      <c r="P240" s="110"/>
      <c r="Q240" s="110"/>
      <c r="R240" s="113"/>
      <c r="S240" s="114"/>
      <c r="T240" s="110"/>
    </row>
    <row r="241" spans="4:20" ht="15.75" customHeight="1" x14ac:dyDescent="0.25">
      <c r="D241" s="108"/>
      <c r="E241" s="109"/>
      <c r="F241" s="108"/>
      <c r="G241" s="108"/>
      <c r="H241" s="108"/>
      <c r="I241" s="108"/>
      <c r="J241" s="108"/>
      <c r="K241" s="108"/>
      <c r="L241" s="108"/>
      <c r="M241" s="108"/>
      <c r="N241" s="108"/>
      <c r="O241" s="110"/>
      <c r="P241" s="110"/>
      <c r="Q241" s="110"/>
      <c r="R241" s="113"/>
      <c r="S241" s="114"/>
      <c r="T241" s="110"/>
    </row>
    <row r="242" spans="4:20" ht="15.75" customHeight="1" x14ac:dyDescent="0.25">
      <c r="D242" s="108"/>
      <c r="E242" s="109"/>
      <c r="F242" s="108"/>
      <c r="G242" s="108"/>
      <c r="H242" s="108"/>
      <c r="I242" s="108"/>
      <c r="J242" s="108"/>
      <c r="K242" s="108"/>
      <c r="L242" s="108"/>
      <c r="M242" s="108"/>
      <c r="N242" s="108"/>
      <c r="O242" s="110"/>
      <c r="P242" s="110"/>
      <c r="Q242" s="110"/>
      <c r="R242" s="113"/>
      <c r="S242" s="114"/>
      <c r="T242" s="110"/>
    </row>
    <row r="243" spans="4:20" ht="15.75" customHeight="1" x14ac:dyDescent="0.25">
      <c r="D243" s="108"/>
      <c r="E243" s="109"/>
      <c r="F243" s="108"/>
      <c r="G243" s="108"/>
      <c r="H243" s="108"/>
      <c r="I243" s="108"/>
      <c r="J243" s="108"/>
      <c r="K243" s="108"/>
      <c r="L243" s="108"/>
      <c r="M243" s="108"/>
      <c r="N243" s="108"/>
      <c r="O243" s="110"/>
      <c r="P243" s="110"/>
      <c r="Q243" s="110"/>
      <c r="R243" s="113"/>
      <c r="S243" s="114"/>
      <c r="T243" s="110"/>
    </row>
    <row r="244" spans="4:20" ht="15.75" customHeight="1" x14ac:dyDescent="0.25">
      <c r="D244" s="108"/>
      <c r="E244" s="109"/>
      <c r="F244" s="108"/>
      <c r="G244" s="108"/>
      <c r="H244" s="108"/>
      <c r="I244" s="108"/>
      <c r="J244" s="108"/>
      <c r="K244" s="108"/>
      <c r="L244" s="108"/>
      <c r="M244" s="108"/>
      <c r="N244" s="108"/>
      <c r="O244" s="110"/>
      <c r="P244" s="110"/>
      <c r="Q244" s="110"/>
      <c r="R244" s="113"/>
      <c r="S244" s="114"/>
      <c r="T244" s="110"/>
    </row>
    <row r="245" spans="4:20" ht="15.75" customHeight="1" x14ac:dyDescent="0.25">
      <c r="D245" s="108"/>
      <c r="E245" s="109"/>
      <c r="F245" s="108"/>
      <c r="G245" s="108"/>
      <c r="H245" s="108"/>
      <c r="I245" s="108"/>
      <c r="J245" s="108"/>
      <c r="K245" s="108"/>
      <c r="L245" s="108"/>
      <c r="M245" s="108"/>
      <c r="N245" s="108"/>
      <c r="O245" s="110"/>
      <c r="P245" s="110"/>
      <c r="Q245" s="110"/>
      <c r="R245" s="113"/>
      <c r="S245" s="114"/>
      <c r="T245" s="110"/>
    </row>
    <row r="246" spans="4:20" ht="15.75" customHeight="1" x14ac:dyDescent="0.25">
      <c r="D246" s="108"/>
      <c r="E246" s="109"/>
      <c r="F246" s="108"/>
      <c r="G246" s="108"/>
      <c r="H246" s="108"/>
      <c r="I246" s="108"/>
      <c r="J246" s="108"/>
      <c r="K246" s="108"/>
      <c r="L246" s="108"/>
      <c r="M246" s="108"/>
      <c r="N246" s="108"/>
      <c r="O246" s="110"/>
      <c r="P246" s="110"/>
      <c r="Q246" s="110"/>
      <c r="R246" s="113"/>
      <c r="S246" s="114"/>
      <c r="T246" s="110"/>
    </row>
    <row r="247" spans="4:20" ht="15.75" customHeight="1" x14ac:dyDescent="0.25">
      <c r="D247" s="108"/>
      <c r="E247" s="109"/>
      <c r="F247" s="108"/>
      <c r="G247" s="108"/>
      <c r="H247" s="108"/>
      <c r="I247" s="108"/>
      <c r="J247" s="108"/>
      <c r="K247" s="108"/>
      <c r="L247" s="108"/>
      <c r="M247" s="108"/>
      <c r="N247" s="108"/>
      <c r="O247" s="110"/>
      <c r="P247" s="110"/>
      <c r="Q247" s="110"/>
      <c r="R247" s="113"/>
      <c r="S247" s="114"/>
      <c r="T247" s="110"/>
    </row>
    <row r="248" spans="4:20" ht="15.75" customHeight="1" x14ac:dyDescent="0.25">
      <c r="D248" s="108"/>
      <c r="E248" s="109"/>
      <c r="F248" s="108"/>
      <c r="G248" s="108"/>
      <c r="H248" s="108"/>
      <c r="I248" s="108"/>
      <c r="J248" s="108"/>
      <c r="K248" s="108"/>
      <c r="L248" s="108"/>
      <c r="M248" s="108"/>
      <c r="N248" s="108"/>
      <c r="O248" s="110"/>
      <c r="P248" s="110"/>
      <c r="Q248" s="110"/>
      <c r="R248" s="113"/>
      <c r="S248" s="114"/>
      <c r="T248" s="110"/>
    </row>
    <row r="249" spans="4:20" ht="15.75" customHeight="1" x14ac:dyDescent="0.25">
      <c r="D249" s="108"/>
      <c r="E249" s="109"/>
      <c r="F249" s="108"/>
      <c r="G249" s="108"/>
      <c r="H249" s="108"/>
      <c r="I249" s="108"/>
      <c r="J249" s="108"/>
      <c r="K249" s="108"/>
      <c r="L249" s="108"/>
      <c r="M249" s="108"/>
      <c r="N249" s="108"/>
      <c r="O249" s="110"/>
      <c r="P249" s="110"/>
      <c r="Q249" s="110"/>
      <c r="R249" s="113"/>
      <c r="S249" s="114"/>
      <c r="T249" s="110"/>
    </row>
    <row r="250" spans="4:20" ht="15.75" customHeight="1" x14ac:dyDescent="0.25">
      <c r="D250" s="108"/>
      <c r="E250" s="109"/>
      <c r="F250" s="108"/>
      <c r="G250" s="108"/>
      <c r="H250" s="108"/>
      <c r="I250" s="108"/>
      <c r="J250" s="108"/>
      <c r="K250" s="108"/>
      <c r="L250" s="108"/>
      <c r="M250" s="108"/>
      <c r="N250" s="108"/>
      <c r="O250" s="110"/>
      <c r="P250" s="110"/>
      <c r="Q250" s="110"/>
      <c r="R250" s="113"/>
      <c r="S250" s="114"/>
      <c r="T250" s="110"/>
    </row>
    <row r="251" spans="4:20" ht="15.75" customHeight="1" x14ac:dyDescent="0.25">
      <c r="D251" s="108"/>
      <c r="E251" s="109"/>
      <c r="F251" s="108"/>
      <c r="G251" s="108"/>
      <c r="H251" s="108"/>
      <c r="I251" s="108"/>
      <c r="J251" s="108"/>
      <c r="K251" s="108"/>
      <c r="L251" s="108"/>
      <c r="M251" s="108"/>
      <c r="N251" s="108"/>
      <c r="O251" s="110"/>
      <c r="P251" s="110"/>
      <c r="Q251" s="110"/>
      <c r="R251" s="113"/>
      <c r="S251" s="114"/>
      <c r="T251" s="110"/>
    </row>
    <row r="252" spans="4:20" ht="15.75" customHeight="1" x14ac:dyDescent="0.25">
      <c r="D252" s="108"/>
      <c r="E252" s="109"/>
      <c r="F252" s="108"/>
      <c r="G252" s="108"/>
      <c r="H252" s="108"/>
      <c r="I252" s="108"/>
      <c r="J252" s="108"/>
      <c r="K252" s="108"/>
      <c r="L252" s="108"/>
      <c r="M252" s="108"/>
      <c r="N252" s="108"/>
      <c r="O252" s="110"/>
      <c r="P252" s="110"/>
      <c r="Q252" s="110"/>
      <c r="R252" s="113"/>
      <c r="S252" s="114"/>
      <c r="T252" s="110"/>
    </row>
    <row r="253" spans="4:20" ht="15.75" customHeight="1" x14ac:dyDescent="0.25">
      <c r="D253" s="108"/>
      <c r="E253" s="109"/>
      <c r="F253" s="108"/>
      <c r="G253" s="108"/>
      <c r="H253" s="108"/>
      <c r="I253" s="108"/>
      <c r="J253" s="108"/>
      <c r="K253" s="108"/>
      <c r="L253" s="108"/>
      <c r="M253" s="108"/>
      <c r="N253" s="108"/>
      <c r="O253" s="110"/>
      <c r="P253" s="110"/>
      <c r="Q253" s="110"/>
      <c r="R253" s="113"/>
      <c r="S253" s="114"/>
      <c r="T253" s="110"/>
    </row>
    <row r="254" spans="4:20" ht="15.75" customHeight="1" x14ac:dyDescent="0.25">
      <c r="D254" s="108"/>
      <c r="E254" s="109"/>
      <c r="F254" s="108"/>
      <c r="G254" s="108"/>
      <c r="H254" s="108"/>
      <c r="I254" s="108"/>
      <c r="J254" s="108"/>
      <c r="K254" s="108"/>
      <c r="L254" s="108"/>
      <c r="M254" s="108"/>
      <c r="N254" s="108"/>
      <c r="O254" s="110"/>
      <c r="P254" s="110"/>
      <c r="Q254" s="110"/>
      <c r="R254" s="113"/>
      <c r="S254" s="114"/>
      <c r="T254" s="110"/>
    </row>
    <row r="255" spans="4:20" ht="15.75" customHeight="1" x14ac:dyDescent="0.25">
      <c r="D255" s="108"/>
      <c r="E255" s="109"/>
      <c r="F255" s="108"/>
      <c r="G255" s="108"/>
      <c r="H255" s="108"/>
      <c r="I255" s="108"/>
      <c r="J255" s="108"/>
      <c r="K255" s="108"/>
      <c r="L255" s="108"/>
      <c r="M255" s="108"/>
      <c r="N255" s="108"/>
      <c r="O255" s="110"/>
      <c r="P255" s="110"/>
      <c r="Q255" s="110"/>
      <c r="R255" s="113"/>
      <c r="S255" s="114"/>
      <c r="T255" s="110"/>
    </row>
    <row r="256" spans="4:20" ht="15.75" customHeight="1" x14ac:dyDescent="0.25">
      <c r="D256" s="108"/>
      <c r="E256" s="109"/>
      <c r="F256" s="108"/>
      <c r="G256" s="108"/>
      <c r="H256" s="108"/>
      <c r="I256" s="108"/>
      <c r="J256" s="108"/>
      <c r="K256" s="108"/>
      <c r="L256" s="108"/>
      <c r="M256" s="108"/>
      <c r="N256" s="108"/>
      <c r="O256" s="110"/>
      <c r="P256" s="110"/>
      <c r="Q256" s="110"/>
      <c r="R256" s="113"/>
      <c r="S256" s="114"/>
      <c r="T256" s="110"/>
    </row>
    <row r="257" spans="4:20" ht="15.75" customHeight="1" x14ac:dyDescent="0.25">
      <c r="D257" s="108"/>
      <c r="E257" s="109"/>
      <c r="F257" s="108"/>
      <c r="G257" s="108"/>
      <c r="H257" s="108"/>
      <c r="I257" s="108"/>
      <c r="J257" s="108"/>
      <c r="K257" s="108"/>
      <c r="L257" s="108"/>
      <c r="M257" s="108"/>
      <c r="N257" s="108"/>
      <c r="O257" s="110"/>
      <c r="P257" s="110"/>
      <c r="Q257" s="110"/>
      <c r="R257" s="113"/>
      <c r="S257" s="114"/>
      <c r="T257" s="110"/>
    </row>
    <row r="258" spans="4:20" ht="15.75" customHeight="1" x14ac:dyDescent="0.25">
      <c r="D258" s="108"/>
      <c r="E258" s="109"/>
      <c r="F258" s="108"/>
      <c r="G258" s="108"/>
      <c r="H258" s="108"/>
      <c r="I258" s="108"/>
      <c r="J258" s="108"/>
      <c r="K258" s="108"/>
      <c r="L258" s="108"/>
      <c r="M258" s="108"/>
      <c r="N258" s="108"/>
      <c r="O258" s="110"/>
      <c r="P258" s="110"/>
      <c r="Q258" s="110"/>
      <c r="R258" s="113"/>
      <c r="S258" s="114"/>
      <c r="T258" s="110"/>
    </row>
    <row r="259" spans="4:20" ht="15.75" customHeight="1" x14ac:dyDescent="0.25">
      <c r="D259" s="108"/>
      <c r="E259" s="109"/>
      <c r="F259" s="108"/>
      <c r="G259" s="108"/>
      <c r="H259" s="108"/>
      <c r="I259" s="108"/>
      <c r="J259" s="108"/>
      <c r="K259" s="108"/>
      <c r="L259" s="108"/>
      <c r="M259" s="108"/>
      <c r="N259" s="108"/>
      <c r="O259" s="110"/>
      <c r="P259" s="110"/>
      <c r="Q259" s="110"/>
      <c r="R259" s="113"/>
      <c r="S259" s="114"/>
      <c r="T259" s="110"/>
    </row>
    <row r="260" spans="4:20" ht="15.75" customHeight="1" x14ac:dyDescent="0.25">
      <c r="D260" s="108"/>
      <c r="E260" s="109"/>
      <c r="F260" s="108"/>
      <c r="G260" s="108"/>
      <c r="H260" s="108"/>
      <c r="I260" s="108"/>
      <c r="J260" s="108"/>
      <c r="K260" s="108"/>
      <c r="L260" s="108"/>
      <c r="M260" s="108"/>
      <c r="N260" s="108"/>
      <c r="O260" s="110"/>
      <c r="P260" s="110"/>
      <c r="Q260" s="110"/>
      <c r="R260" s="113"/>
      <c r="S260" s="114"/>
      <c r="T260" s="110"/>
    </row>
    <row r="261" spans="4:20" ht="15.75" customHeight="1" x14ac:dyDescent="0.25">
      <c r="D261" s="108"/>
      <c r="E261" s="109"/>
      <c r="F261" s="108"/>
      <c r="G261" s="108"/>
      <c r="H261" s="108"/>
      <c r="I261" s="108"/>
      <c r="J261" s="108"/>
      <c r="K261" s="108"/>
      <c r="L261" s="108"/>
      <c r="M261" s="108"/>
      <c r="N261" s="108"/>
      <c r="O261" s="110"/>
      <c r="P261" s="110"/>
      <c r="Q261" s="110"/>
      <c r="R261" s="113"/>
      <c r="S261" s="114"/>
      <c r="T261" s="110"/>
    </row>
    <row r="262" spans="4:20" ht="15.75" customHeight="1" x14ac:dyDescent="0.25">
      <c r="D262" s="108"/>
      <c r="E262" s="109"/>
      <c r="F262" s="108"/>
      <c r="G262" s="108"/>
      <c r="H262" s="108"/>
      <c r="I262" s="108"/>
      <c r="J262" s="108"/>
      <c r="K262" s="108"/>
      <c r="L262" s="108"/>
      <c r="M262" s="108"/>
      <c r="N262" s="108"/>
      <c r="O262" s="110"/>
      <c r="P262" s="110"/>
      <c r="Q262" s="110"/>
      <c r="R262" s="113"/>
      <c r="S262" s="114"/>
      <c r="T262" s="110"/>
    </row>
    <row r="263" spans="4:20" ht="15.75" customHeight="1" x14ac:dyDescent="0.25">
      <c r="D263" s="108"/>
      <c r="E263" s="109"/>
      <c r="F263" s="108"/>
      <c r="G263" s="108"/>
      <c r="H263" s="108"/>
      <c r="I263" s="108"/>
      <c r="J263" s="108"/>
      <c r="K263" s="108"/>
      <c r="L263" s="108"/>
      <c r="M263" s="108"/>
      <c r="N263" s="108"/>
      <c r="O263" s="110"/>
      <c r="P263" s="110"/>
      <c r="Q263" s="110"/>
      <c r="R263" s="113"/>
      <c r="S263" s="114"/>
      <c r="T263" s="110"/>
    </row>
    <row r="264" spans="4:20" ht="15.75" customHeight="1" x14ac:dyDescent="0.25">
      <c r="D264" s="108"/>
      <c r="E264" s="109"/>
      <c r="F264" s="108"/>
      <c r="G264" s="108"/>
      <c r="H264" s="108"/>
      <c r="I264" s="108"/>
      <c r="J264" s="108"/>
      <c r="K264" s="108"/>
      <c r="L264" s="108"/>
      <c r="M264" s="108"/>
      <c r="N264" s="108"/>
      <c r="O264" s="110"/>
      <c r="P264" s="110"/>
      <c r="Q264" s="110"/>
      <c r="R264" s="113"/>
      <c r="S264" s="114"/>
      <c r="T264" s="110"/>
    </row>
    <row r="265" spans="4:20" ht="15.75" customHeight="1" x14ac:dyDescent="0.25">
      <c r="D265" s="108"/>
      <c r="E265" s="109"/>
      <c r="F265" s="108"/>
      <c r="G265" s="108"/>
      <c r="H265" s="108"/>
      <c r="I265" s="108"/>
      <c r="J265" s="108"/>
      <c r="K265" s="108"/>
      <c r="L265" s="108"/>
      <c r="M265" s="108"/>
      <c r="N265" s="108"/>
      <c r="O265" s="110"/>
      <c r="P265" s="110"/>
      <c r="Q265" s="110"/>
      <c r="R265" s="113"/>
      <c r="S265" s="114"/>
      <c r="T265" s="110"/>
    </row>
    <row r="266" spans="4:20" ht="15.75" customHeight="1" x14ac:dyDescent="0.25">
      <c r="D266" s="108"/>
      <c r="E266" s="109"/>
      <c r="F266" s="108"/>
      <c r="G266" s="108"/>
      <c r="H266" s="108"/>
      <c r="I266" s="108"/>
      <c r="J266" s="108"/>
      <c r="K266" s="108"/>
      <c r="L266" s="108"/>
      <c r="M266" s="108"/>
      <c r="N266" s="108"/>
      <c r="O266" s="110"/>
      <c r="P266" s="110"/>
      <c r="Q266" s="110"/>
      <c r="R266" s="113"/>
      <c r="S266" s="114"/>
      <c r="T266" s="110"/>
    </row>
    <row r="267" spans="4:20" ht="15.75" customHeight="1" x14ac:dyDescent="0.25">
      <c r="D267" s="108"/>
      <c r="E267" s="109"/>
      <c r="F267" s="108"/>
      <c r="G267" s="108"/>
      <c r="H267" s="108"/>
      <c r="I267" s="108"/>
      <c r="J267" s="108"/>
      <c r="K267" s="108"/>
      <c r="L267" s="108"/>
      <c r="M267" s="108"/>
      <c r="N267" s="108"/>
      <c r="O267" s="110"/>
      <c r="P267" s="110"/>
      <c r="Q267" s="110"/>
      <c r="R267" s="113"/>
      <c r="S267" s="114"/>
      <c r="T267" s="110"/>
    </row>
    <row r="268" spans="4:20" ht="15.75" customHeight="1" x14ac:dyDescent="0.25">
      <c r="D268" s="108"/>
      <c r="E268" s="109"/>
      <c r="F268" s="108"/>
      <c r="G268" s="108"/>
      <c r="H268" s="108"/>
      <c r="I268" s="108"/>
      <c r="J268" s="108"/>
      <c r="K268" s="108"/>
      <c r="L268" s="108"/>
      <c r="M268" s="108"/>
      <c r="N268" s="108"/>
      <c r="O268" s="110"/>
      <c r="P268" s="110"/>
      <c r="Q268" s="110"/>
      <c r="R268" s="113"/>
      <c r="S268" s="114"/>
      <c r="T268" s="110"/>
    </row>
    <row r="269" spans="4:20" ht="15.75" customHeight="1" x14ac:dyDescent="0.25">
      <c r="D269" s="108"/>
      <c r="E269" s="109"/>
      <c r="F269" s="108"/>
      <c r="G269" s="108"/>
      <c r="H269" s="108"/>
      <c r="I269" s="108"/>
      <c r="J269" s="108"/>
      <c r="K269" s="108"/>
      <c r="L269" s="108"/>
      <c r="M269" s="108"/>
      <c r="N269" s="108"/>
      <c r="O269" s="110"/>
      <c r="P269" s="110"/>
      <c r="Q269" s="110"/>
      <c r="R269" s="113"/>
      <c r="S269" s="114"/>
      <c r="T269" s="110"/>
    </row>
    <row r="270" spans="4:20" ht="15.75" customHeight="1" x14ac:dyDescent="0.25">
      <c r="D270" s="108"/>
      <c r="E270" s="109"/>
      <c r="F270" s="108"/>
      <c r="G270" s="108"/>
      <c r="H270" s="108"/>
      <c r="I270" s="108"/>
      <c r="J270" s="108"/>
      <c r="K270" s="108"/>
      <c r="L270" s="108"/>
      <c r="M270" s="108"/>
      <c r="N270" s="108"/>
      <c r="O270" s="110"/>
      <c r="P270" s="110"/>
      <c r="Q270" s="110"/>
      <c r="R270" s="113"/>
      <c r="S270" s="114"/>
      <c r="T270" s="110"/>
    </row>
    <row r="271" spans="4:20" ht="15.75" customHeight="1" x14ac:dyDescent="0.25">
      <c r="D271" s="108"/>
      <c r="E271" s="109"/>
      <c r="F271" s="108"/>
      <c r="G271" s="108"/>
      <c r="H271" s="108"/>
      <c r="I271" s="108"/>
      <c r="J271" s="108"/>
      <c r="K271" s="108"/>
      <c r="L271" s="108"/>
      <c r="M271" s="108"/>
      <c r="N271" s="108"/>
      <c r="O271" s="110"/>
      <c r="P271" s="110"/>
      <c r="Q271" s="110"/>
      <c r="R271" s="113"/>
      <c r="S271" s="114"/>
      <c r="T271" s="110"/>
    </row>
    <row r="272" spans="4:20" ht="15.75" customHeight="1" x14ac:dyDescent="0.25">
      <c r="D272" s="108"/>
      <c r="E272" s="109"/>
      <c r="F272" s="108"/>
      <c r="G272" s="108"/>
      <c r="H272" s="108"/>
      <c r="I272" s="108"/>
      <c r="J272" s="108"/>
      <c r="K272" s="108"/>
      <c r="L272" s="108"/>
      <c r="M272" s="108"/>
      <c r="N272" s="108"/>
      <c r="O272" s="110"/>
      <c r="P272" s="110"/>
      <c r="Q272" s="110"/>
      <c r="R272" s="113"/>
      <c r="S272" s="114"/>
      <c r="T272" s="110"/>
    </row>
    <row r="273" spans="4:20" ht="15.75" customHeight="1" x14ac:dyDescent="0.25">
      <c r="D273" s="108"/>
      <c r="E273" s="109"/>
      <c r="F273" s="108"/>
      <c r="G273" s="108"/>
      <c r="H273" s="108"/>
      <c r="I273" s="108"/>
      <c r="J273" s="108"/>
      <c r="K273" s="108"/>
      <c r="L273" s="108"/>
      <c r="M273" s="108"/>
      <c r="N273" s="108"/>
      <c r="O273" s="110"/>
      <c r="P273" s="110"/>
      <c r="Q273" s="110"/>
      <c r="R273" s="113"/>
      <c r="S273" s="114"/>
      <c r="T273" s="110"/>
    </row>
    <row r="274" spans="4:20" ht="15.75" customHeight="1" x14ac:dyDescent="0.25">
      <c r="D274" s="108"/>
      <c r="E274" s="109"/>
      <c r="F274" s="108"/>
      <c r="G274" s="108"/>
      <c r="H274" s="108"/>
      <c r="I274" s="108"/>
      <c r="J274" s="108"/>
      <c r="K274" s="108"/>
      <c r="L274" s="108"/>
      <c r="M274" s="108"/>
      <c r="N274" s="108"/>
      <c r="O274" s="110"/>
      <c r="P274" s="110"/>
      <c r="Q274" s="110"/>
      <c r="R274" s="113"/>
      <c r="S274" s="114"/>
      <c r="T274" s="110"/>
    </row>
    <row r="275" spans="4:20" ht="15.75" customHeight="1" x14ac:dyDescent="0.25">
      <c r="D275" s="108"/>
      <c r="E275" s="109"/>
      <c r="F275" s="108"/>
      <c r="G275" s="108"/>
      <c r="H275" s="108"/>
      <c r="I275" s="108"/>
      <c r="J275" s="108"/>
      <c r="K275" s="108"/>
      <c r="L275" s="108"/>
      <c r="M275" s="108"/>
      <c r="N275" s="108"/>
      <c r="O275" s="110"/>
      <c r="P275" s="110"/>
      <c r="Q275" s="110"/>
      <c r="R275" s="113"/>
      <c r="S275" s="114"/>
      <c r="T275" s="110"/>
    </row>
    <row r="276" spans="4:20" ht="15.75" customHeight="1" x14ac:dyDescent="0.25">
      <c r="D276" s="108"/>
      <c r="E276" s="109"/>
      <c r="F276" s="108"/>
      <c r="G276" s="108"/>
      <c r="H276" s="108"/>
      <c r="I276" s="108"/>
      <c r="J276" s="108"/>
      <c r="K276" s="108"/>
      <c r="L276" s="108"/>
      <c r="M276" s="108"/>
      <c r="N276" s="108"/>
      <c r="O276" s="110"/>
      <c r="P276" s="110"/>
      <c r="Q276" s="110"/>
      <c r="R276" s="113"/>
      <c r="S276" s="114"/>
      <c r="T276" s="110"/>
    </row>
    <row r="277" spans="4:20" ht="15.75" customHeight="1" x14ac:dyDescent="0.25">
      <c r="D277" s="108"/>
      <c r="E277" s="109"/>
      <c r="F277" s="108"/>
      <c r="G277" s="108"/>
      <c r="H277" s="108"/>
      <c r="I277" s="108"/>
      <c r="J277" s="108"/>
      <c r="K277" s="108"/>
      <c r="L277" s="108"/>
      <c r="M277" s="108"/>
      <c r="N277" s="108"/>
      <c r="O277" s="110"/>
      <c r="P277" s="110"/>
      <c r="Q277" s="110"/>
      <c r="R277" s="113"/>
      <c r="S277" s="114"/>
      <c r="T277" s="110"/>
    </row>
    <row r="278" spans="4:20" ht="15.75" customHeight="1" x14ac:dyDescent="0.25">
      <c r="D278" s="108"/>
      <c r="E278" s="109"/>
      <c r="F278" s="108"/>
      <c r="G278" s="108"/>
      <c r="H278" s="108"/>
      <c r="I278" s="108"/>
      <c r="J278" s="108"/>
      <c r="K278" s="108"/>
      <c r="L278" s="108"/>
      <c r="M278" s="108"/>
      <c r="N278" s="108"/>
      <c r="O278" s="110"/>
      <c r="P278" s="110"/>
      <c r="Q278" s="110"/>
      <c r="R278" s="113"/>
      <c r="S278" s="114"/>
      <c r="T278" s="110"/>
    </row>
    <row r="279" spans="4:20" ht="15.75" customHeight="1" x14ac:dyDescent="0.25">
      <c r="D279" s="108"/>
      <c r="E279" s="109"/>
      <c r="F279" s="108"/>
      <c r="G279" s="108"/>
      <c r="H279" s="108"/>
      <c r="I279" s="108"/>
      <c r="J279" s="108"/>
      <c r="K279" s="108"/>
      <c r="L279" s="108"/>
      <c r="M279" s="108"/>
      <c r="N279" s="108"/>
      <c r="O279" s="110"/>
      <c r="P279" s="110"/>
      <c r="Q279" s="110"/>
      <c r="R279" s="113"/>
      <c r="S279" s="114"/>
      <c r="T279" s="110"/>
    </row>
    <row r="280" spans="4:20" ht="15.75" customHeight="1" x14ac:dyDescent="0.25">
      <c r="D280" s="108"/>
      <c r="E280" s="109"/>
      <c r="F280" s="108"/>
      <c r="G280" s="108"/>
      <c r="H280" s="108"/>
      <c r="I280" s="108"/>
      <c r="J280" s="108"/>
      <c r="K280" s="108"/>
      <c r="L280" s="108"/>
      <c r="M280" s="108"/>
      <c r="N280" s="108"/>
      <c r="O280" s="110"/>
      <c r="P280" s="110"/>
      <c r="Q280" s="110"/>
      <c r="R280" s="113"/>
      <c r="S280" s="114"/>
      <c r="T280" s="110"/>
    </row>
    <row r="281" spans="4:20" ht="15.75" customHeight="1" x14ac:dyDescent="0.25">
      <c r="D281" s="108"/>
      <c r="E281" s="109"/>
      <c r="F281" s="108"/>
      <c r="G281" s="108"/>
      <c r="H281" s="108"/>
      <c r="I281" s="108"/>
      <c r="J281" s="108"/>
      <c r="K281" s="108"/>
      <c r="L281" s="108"/>
      <c r="M281" s="108"/>
      <c r="N281" s="108"/>
      <c r="O281" s="110"/>
      <c r="P281" s="110"/>
      <c r="Q281" s="110"/>
      <c r="R281" s="113"/>
      <c r="S281" s="114"/>
      <c r="T281" s="110"/>
    </row>
    <row r="282" spans="4:20" ht="15.75" customHeight="1" x14ac:dyDescent="0.25">
      <c r="D282" s="108"/>
      <c r="E282" s="109"/>
      <c r="F282" s="108"/>
      <c r="G282" s="108"/>
      <c r="H282" s="108"/>
      <c r="I282" s="108"/>
      <c r="J282" s="108"/>
      <c r="K282" s="108"/>
      <c r="L282" s="108"/>
      <c r="M282" s="108"/>
      <c r="N282" s="108"/>
      <c r="O282" s="110"/>
      <c r="P282" s="110"/>
      <c r="Q282" s="110"/>
      <c r="R282" s="113"/>
      <c r="S282" s="114"/>
      <c r="T282" s="110"/>
    </row>
    <row r="283" spans="4:20" ht="15.75" customHeight="1" x14ac:dyDescent="0.25">
      <c r="D283" s="108"/>
      <c r="E283" s="109"/>
      <c r="F283" s="108"/>
      <c r="G283" s="108"/>
      <c r="H283" s="108"/>
      <c r="I283" s="108"/>
      <c r="J283" s="108"/>
      <c r="K283" s="108"/>
      <c r="L283" s="108"/>
      <c r="M283" s="108"/>
      <c r="N283" s="108"/>
      <c r="O283" s="110"/>
      <c r="P283" s="110"/>
      <c r="Q283" s="110"/>
      <c r="R283" s="113"/>
      <c r="S283" s="114"/>
      <c r="T283" s="110"/>
    </row>
    <row r="284" spans="4:20" ht="15.75" customHeight="1" x14ac:dyDescent="0.25">
      <c r="D284" s="108"/>
      <c r="E284" s="109"/>
      <c r="F284" s="108"/>
      <c r="G284" s="108"/>
      <c r="H284" s="108"/>
      <c r="I284" s="108"/>
      <c r="J284" s="108"/>
      <c r="K284" s="108"/>
      <c r="L284" s="108"/>
      <c r="M284" s="108"/>
      <c r="N284" s="108"/>
      <c r="O284" s="110"/>
      <c r="P284" s="110"/>
      <c r="Q284" s="110"/>
      <c r="R284" s="113"/>
      <c r="S284" s="114"/>
      <c r="T284" s="110"/>
    </row>
    <row r="285" spans="4:20" ht="15.75" customHeight="1" x14ac:dyDescent="0.25">
      <c r="D285" s="108"/>
      <c r="E285" s="109"/>
      <c r="F285" s="108"/>
      <c r="G285" s="108"/>
      <c r="H285" s="108"/>
      <c r="I285" s="108"/>
      <c r="J285" s="108"/>
      <c r="K285" s="108"/>
      <c r="L285" s="108"/>
      <c r="M285" s="108"/>
      <c r="N285" s="108"/>
      <c r="O285" s="110"/>
      <c r="P285" s="110"/>
      <c r="Q285" s="110"/>
      <c r="R285" s="113"/>
      <c r="S285" s="114"/>
      <c r="T285" s="110"/>
    </row>
    <row r="286" spans="4:20" ht="15.75" customHeight="1" x14ac:dyDescent="0.25">
      <c r="D286" s="108"/>
      <c r="E286" s="109"/>
      <c r="F286" s="108"/>
      <c r="G286" s="108"/>
      <c r="H286" s="108"/>
      <c r="I286" s="108"/>
      <c r="J286" s="108"/>
      <c r="K286" s="108"/>
      <c r="L286" s="108"/>
      <c r="M286" s="108"/>
      <c r="N286" s="108"/>
      <c r="O286" s="110"/>
      <c r="P286" s="110"/>
      <c r="Q286" s="110"/>
      <c r="R286" s="113"/>
      <c r="S286" s="114"/>
      <c r="T286" s="110"/>
    </row>
    <row r="287" spans="4:20" ht="15.75" customHeight="1" x14ac:dyDescent="0.25">
      <c r="D287" s="108"/>
      <c r="E287" s="109"/>
      <c r="F287" s="108"/>
      <c r="G287" s="108"/>
      <c r="H287" s="108"/>
      <c r="I287" s="108"/>
      <c r="J287" s="108"/>
      <c r="K287" s="108"/>
      <c r="L287" s="108"/>
      <c r="M287" s="108"/>
      <c r="N287" s="108"/>
      <c r="O287" s="110"/>
      <c r="P287" s="110"/>
      <c r="Q287" s="110"/>
      <c r="R287" s="113"/>
      <c r="S287" s="114"/>
      <c r="T287" s="110"/>
    </row>
    <row r="288" spans="4:20" ht="15.75" customHeight="1" x14ac:dyDescent="0.25">
      <c r="D288" s="108"/>
      <c r="E288" s="109"/>
      <c r="F288" s="108"/>
      <c r="G288" s="108"/>
      <c r="H288" s="108"/>
      <c r="I288" s="108"/>
      <c r="J288" s="108"/>
      <c r="K288" s="108"/>
      <c r="L288" s="108"/>
      <c r="M288" s="108"/>
      <c r="N288" s="108"/>
      <c r="O288" s="110"/>
      <c r="P288" s="110"/>
      <c r="Q288" s="110"/>
      <c r="R288" s="113"/>
      <c r="S288" s="114"/>
      <c r="T288" s="110"/>
    </row>
    <row r="289" spans="4:20" ht="15.75" customHeight="1" x14ac:dyDescent="0.25">
      <c r="D289" s="108"/>
      <c r="E289" s="109"/>
      <c r="F289" s="108"/>
      <c r="G289" s="108"/>
      <c r="H289" s="108"/>
      <c r="I289" s="108"/>
      <c r="J289" s="108"/>
      <c r="K289" s="108"/>
      <c r="L289" s="108"/>
      <c r="M289" s="108"/>
      <c r="N289" s="108"/>
      <c r="O289" s="110"/>
      <c r="P289" s="110"/>
      <c r="Q289" s="110"/>
      <c r="R289" s="113"/>
      <c r="S289" s="114"/>
      <c r="T289" s="110"/>
    </row>
    <row r="290" spans="4:20" ht="15.75" customHeight="1" x14ac:dyDescent="0.25">
      <c r="D290" s="108"/>
      <c r="E290" s="109"/>
      <c r="F290" s="108"/>
      <c r="G290" s="108"/>
      <c r="H290" s="108"/>
      <c r="I290" s="108"/>
      <c r="J290" s="108"/>
      <c r="K290" s="108"/>
      <c r="L290" s="108"/>
      <c r="M290" s="108"/>
      <c r="N290" s="108"/>
      <c r="O290" s="110"/>
      <c r="P290" s="110"/>
      <c r="Q290" s="110"/>
      <c r="R290" s="113"/>
      <c r="S290" s="114"/>
      <c r="T290" s="110"/>
    </row>
    <row r="291" spans="4:20" ht="15.75" customHeight="1" x14ac:dyDescent="0.25">
      <c r="D291" s="108"/>
      <c r="E291" s="109"/>
      <c r="F291" s="108"/>
      <c r="G291" s="108"/>
      <c r="H291" s="108"/>
      <c r="I291" s="108"/>
      <c r="J291" s="108"/>
      <c r="K291" s="108"/>
      <c r="L291" s="108"/>
      <c r="M291" s="108"/>
      <c r="N291" s="108"/>
      <c r="O291" s="110"/>
      <c r="P291" s="110"/>
      <c r="Q291" s="110"/>
      <c r="R291" s="113"/>
      <c r="S291" s="114"/>
      <c r="T291" s="110"/>
    </row>
    <row r="292" spans="4:20" ht="15.75" customHeight="1" x14ac:dyDescent="0.25">
      <c r="D292" s="108"/>
      <c r="E292" s="109"/>
      <c r="F292" s="108"/>
      <c r="G292" s="108"/>
      <c r="H292" s="108"/>
      <c r="I292" s="108"/>
      <c r="J292" s="108"/>
      <c r="K292" s="108"/>
      <c r="L292" s="108"/>
      <c r="M292" s="108"/>
      <c r="N292" s="108"/>
      <c r="O292" s="110"/>
      <c r="P292" s="110"/>
      <c r="Q292" s="110"/>
      <c r="R292" s="113"/>
      <c r="S292" s="114"/>
      <c r="T292" s="110"/>
    </row>
    <row r="293" spans="4:20" ht="15.75" customHeight="1" x14ac:dyDescent="0.25">
      <c r="D293" s="108"/>
      <c r="E293" s="109"/>
      <c r="F293" s="108"/>
      <c r="G293" s="108"/>
      <c r="H293" s="108"/>
      <c r="I293" s="108"/>
      <c r="J293" s="108"/>
      <c r="K293" s="108"/>
      <c r="L293" s="108"/>
      <c r="M293" s="108"/>
      <c r="N293" s="108"/>
      <c r="O293" s="110"/>
      <c r="P293" s="110"/>
      <c r="Q293" s="110"/>
      <c r="R293" s="113"/>
      <c r="S293" s="114"/>
      <c r="T293" s="110"/>
    </row>
    <row r="294" spans="4:20" ht="15.75" customHeight="1" x14ac:dyDescent="0.25">
      <c r="D294" s="108"/>
      <c r="E294" s="109"/>
      <c r="F294" s="108"/>
      <c r="G294" s="108"/>
      <c r="H294" s="108"/>
      <c r="I294" s="108"/>
      <c r="J294" s="108"/>
      <c r="K294" s="108"/>
      <c r="L294" s="108"/>
      <c r="M294" s="108"/>
      <c r="N294" s="108"/>
      <c r="O294" s="110"/>
      <c r="P294" s="110"/>
      <c r="Q294" s="110"/>
      <c r="R294" s="113"/>
      <c r="S294" s="114"/>
      <c r="T294" s="110"/>
    </row>
    <row r="295" spans="4:20" ht="15.75" customHeight="1" x14ac:dyDescent="0.25">
      <c r="D295" s="108"/>
      <c r="E295" s="109"/>
      <c r="F295" s="108"/>
      <c r="G295" s="108"/>
      <c r="H295" s="108"/>
      <c r="I295" s="108"/>
      <c r="J295" s="108"/>
      <c r="K295" s="108"/>
      <c r="L295" s="108"/>
      <c r="M295" s="108"/>
      <c r="N295" s="108"/>
      <c r="O295" s="110"/>
      <c r="P295" s="110"/>
      <c r="Q295" s="110"/>
      <c r="R295" s="113"/>
      <c r="S295" s="114"/>
      <c r="T295" s="110"/>
    </row>
    <row r="296" spans="4:20" ht="15.75" customHeight="1" x14ac:dyDescent="0.25">
      <c r="D296" s="108"/>
      <c r="E296" s="109"/>
      <c r="F296" s="108"/>
      <c r="G296" s="108"/>
      <c r="H296" s="108"/>
      <c r="I296" s="108"/>
      <c r="J296" s="108"/>
      <c r="K296" s="108"/>
      <c r="L296" s="108"/>
      <c r="M296" s="108"/>
      <c r="N296" s="108"/>
      <c r="O296" s="110"/>
      <c r="P296" s="110"/>
      <c r="Q296" s="110"/>
      <c r="R296" s="113"/>
      <c r="S296" s="114"/>
      <c r="T296" s="110"/>
    </row>
    <row r="297" spans="4:20" ht="15.75" customHeight="1" x14ac:dyDescent="0.25">
      <c r="D297" s="108"/>
      <c r="E297" s="109"/>
      <c r="F297" s="108"/>
      <c r="G297" s="108"/>
      <c r="H297" s="108"/>
      <c r="I297" s="108"/>
      <c r="J297" s="108"/>
      <c r="K297" s="108"/>
      <c r="L297" s="108"/>
      <c r="M297" s="108"/>
      <c r="N297" s="108"/>
      <c r="O297" s="110"/>
      <c r="P297" s="110"/>
      <c r="Q297" s="110"/>
      <c r="R297" s="113"/>
      <c r="S297" s="114"/>
      <c r="T297" s="110"/>
    </row>
    <row r="298" spans="4:20" ht="15.75" customHeight="1" x14ac:dyDescent="0.25">
      <c r="D298" s="108"/>
      <c r="E298" s="109"/>
      <c r="F298" s="108"/>
      <c r="G298" s="108"/>
      <c r="H298" s="108"/>
      <c r="I298" s="108"/>
      <c r="J298" s="108"/>
      <c r="K298" s="108"/>
      <c r="L298" s="108"/>
      <c r="M298" s="108"/>
      <c r="N298" s="108"/>
      <c r="O298" s="110"/>
      <c r="P298" s="110"/>
      <c r="Q298" s="110"/>
      <c r="R298" s="113"/>
      <c r="S298" s="114"/>
      <c r="T298" s="110"/>
    </row>
    <row r="299" spans="4:20" ht="15.75" customHeight="1" x14ac:dyDescent="0.25">
      <c r="D299" s="108"/>
      <c r="E299" s="109"/>
      <c r="F299" s="108"/>
      <c r="G299" s="108"/>
      <c r="H299" s="108"/>
      <c r="I299" s="108"/>
      <c r="J299" s="108"/>
      <c r="K299" s="108"/>
      <c r="L299" s="108"/>
      <c r="M299" s="108"/>
      <c r="N299" s="108"/>
      <c r="O299" s="110"/>
      <c r="P299" s="110"/>
      <c r="Q299" s="110"/>
      <c r="R299" s="113"/>
      <c r="S299" s="114"/>
      <c r="T299" s="110"/>
    </row>
    <row r="300" spans="4:20" ht="15.75" customHeight="1" x14ac:dyDescent="0.25">
      <c r="D300" s="108"/>
      <c r="E300" s="109"/>
      <c r="F300" s="108"/>
      <c r="G300" s="108"/>
      <c r="H300" s="108"/>
      <c r="I300" s="108"/>
      <c r="J300" s="108"/>
      <c r="K300" s="108"/>
      <c r="L300" s="108"/>
      <c r="M300" s="108"/>
      <c r="N300" s="108"/>
      <c r="O300" s="110"/>
      <c r="P300" s="110"/>
      <c r="Q300" s="110"/>
      <c r="R300" s="113"/>
      <c r="S300" s="114"/>
      <c r="T300" s="110"/>
    </row>
    <row r="301" spans="4:20" ht="15.75" customHeight="1" x14ac:dyDescent="0.25">
      <c r="D301" s="108"/>
      <c r="E301" s="109"/>
      <c r="F301" s="108"/>
      <c r="G301" s="108"/>
      <c r="H301" s="108"/>
      <c r="I301" s="108"/>
      <c r="J301" s="108"/>
      <c r="K301" s="108"/>
      <c r="L301" s="108"/>
      <c r="M301" s="108"/>
      <c r="N301" s="108"/>
      <c r="O301" s="110"/>
      <c r="P301" s="110"/>
      <c r="Q301" s="110"/>
      <c r="R301" s="113"/>
      <c r="S301" s="114"/>
      <c r="T301" s="110"/>
    </row>
    <row r="302" spans="4:20" ht="15.75" customHeight="1" x14ac:dyDescent="0.25">
      <c r="D302" s="108"/>
      <c r="E302" s="109"/>
      <c r="F302" s="108"/>
      <c r="G302" s="108"/>
      <c r="H302" s="108"/>
      <c r="I302" s="108"/>
      <c r="J302" s="108"/>
      <c r="K302" s="108"/>
      <c r="L302" s="108"/>
      <c r="M302" s="108"/>
      <c r="N302" s="108"/>
      <c r="O302" s="110"/>
      <c r="P302" s="110"/>
      <c r="Q302" s="110"/>
      <c r="R302" s="113"/>
      <c r="S302" s="114"/>
      <c r="T302" s="110"/>
    </row>
    <row r="303" spans="4:20" ht="15.75" customHeight="1" x14ac:dyDescent="0.25">
      <c r="D303" s="108"/>
      <c r="E303" s="109"/>
      <c r="F303" s="108"/>
      <c r="G303" s="108"/>
      <c r="H303" s="108"/>
      <c r="I303" s="108"/>
      <c r="J303" s="108"/>
      <c r="K303" s="108"/>
      <c r="L303" s="108"/>
      <c r="M303" s="108"/>
      <c r="N303" s="108"/>
      <c r="O303" s="110"/>
      <c r="P303" s="110"/>
      <c r="Q303" s="110"/>
      <c r="R303" s="113"/>
      <c r="S303" s="114"/>
      <c r="T303" s="110"/>
    </row>
    <row r="304" spans="4:20" ht="15.75" customHeight="1" x14ac:dyDescent="0.25">
      <c r="D304" s="108"/>
      <c r="E304" s="109"/>
      <c r="F304" s="108"/>
      <c r="G304" s="108"/>
      <c r="H304" s="108"/>
      <c r="I304" s="108"/>
      <c r="J304" s="108"/>
      <c r="K304" s="108"/>
      <c r="L304" s="108"/>
      <c r="M304" s="108"/>
      <c r="N304" s="108"/>
      <c r="O304" s="110"/>
      <c r="P304" s="110"/>
      <c r="Q304" s="110"/>
      <c r="R304" s="113"/>
      <c r="S304" s="114"/>
      <c r="T304" s="110"/>
    </row>
    <row r="305" spans="4:20" ht="15.75" customHeight="1" x14ac:dyDescent="0.25">
      <c r="D305" s="108"/>
      <c r="E305" s="109"/>
      <c r="F305" s="108"/>
      <c r="G305" s="108"/>
      <c r="H305" s="108"/>
      <c r="I305" s="108"/>
      <c r="J305" s="108"/>
      <c r="K305" s="108"/>
      <c r="L305" s="108"/>
      <c r="M305" s="108"/>
      <c r="N305" s="108"/>
      <c r="O305" s="110"/>
      <c r="P305" s="110"/>
      <c r="Q305" s="110"/>
      <c r="R305" s="113"/>
      <c r="S305" s="114"/>
      <c r="T305" s="110"/>
    </row>
    <row r="306" spans="4:20" ht="15.75" customHeight="1" x14ac:dyDescent="0.25">
      <c r="D306" s="108"/>
      <c r="E306" s="109"/>
      <c r="F306" s="108"/>
      <c r="G306" s="108"/>
      <c r="H306" s="108"/>
      <c r="I306" s="108"/>
      <c r="J306" s="108"/>
      <c r="K306" s="108"/>
      <c r="L306" s="108"/>
      <c r="M306" s="108"/>
      <c r="N306" s="108"/>
      <c r="O306" s="110"/>
      <c r="P306" s="110"/>
      <c r="Q306" s="110"/>
      <c r="R306" s="113"/>
      <c r="S306" s="114"/>
      <c r="T306" s="110"/>
    </row>
    <row r="307" spans="4:20" ht="15.75" customHeight="1" x14ac:dyDescent="0.25">
      <c r="D307" s="108"/>
      <c r="E307" s="109"/>
      <c r="F307" s="108"/>
      <c r="G307" s="108"/>
      <c r="H307" s="108"/>
      <c r="I307" s="108"/>
      <c r="J307" s="108"/>
      <c r="K307" s="108"/>
      <c r="L307" s="108"/>
      <c r="M307" s="108"/>
      <c r="N307" s="108"/>
      <c r="O307" s="110"/>
      <c r="P307" s="110"/>
      <c r="Q307" s="110"/>
      <c r="R307" s="113"/>
      <c r="S307" s="114"/>
      <c r="T307" s="110"/>
    </row>
    <row r="308" spans="4:20" ht="15.75" customHeight="1" x14ac:dyDescent="0.25">
      <c r="D308" s="108"/>
      <c r="E308" s="109"/>
      <c r="F308" s="108"/>
      <c r="G308" s="108"/>
      <c r="H308" s="108"/>
      <c r="I308" s="108"/>
      <c r="J308" s="108"/>
      <c r="K308" s="108"/>
      <c r="L308" s="108"/>
      <c r="M308" s="108"/>
      <c r="N308" s="108"/>
      <c r="O308" s="110"/>
      <c r="P308" s="110"/>
      <c r="Q308" s="110"/>
      <c r="R308" s="113"/>
      <c r="S308" s="114"/>
      <c r="T308" s="110"/>
    </row>
    <row r="309" spans="4:20" ht="15.75" customHeight="1" x14ac:dyDescent="0.25">
      <c r="D309" s="108"/>
      <c r="E309" s="109"/>
      <c r="F309" s="108"/>
      <c r="G309" s="108"/>
      <c r="H309" s="108"/>
      <c r="I309" s="108"/>
      <c r="J309" s="108"/>
      <c r="K309" s="108"/>
      <c r="L309" s="108"/>
      <c r="M309" s="108"/>
      <c r="N309" s="108"/>
      <c r="O309" s="110"/>
      <c r="P309" s="110"/>
      <c r="Q309" s="110"/>
      <c r="R309" s="113"/>
      <c r="S309" s="114"/>
      <c r="T309" s="110"/>
    </row>
    <row r="310" spans="4:20" ht="15.75" customHeight="1" x14ac:dyDescent="0.25">
      <c r="D310" s="108"/>
      <c r="E310" s="109"/>
      <c r="F310" s="108"/>
      <c r="G310" s="108"/>
      <c r="H310" s="108"/>
      <c r="I310" s="108"/>
      <c r="J310" s="108"/>
      <c r="K310" s="108"/>
      <c r="L310" s="108"/>
      <c r="M310" s="108"/>
      <c r="N310" s="108"/>
      <c r="O310" s="110"/>
      <c r="P310" s="110"/>
      <c r="Q310" s="110"/>
      <c r="R310" s="113"/>
      <c r="S310" s="114"/>
      <c r="T310" s="110"/>
    </row>
    <row r="311" spans="4:20" ht="15.75" customHeight="1" x14ac:dyDescent="0.25">
      <c r="D311" s="108"/>
      <c r="E311" s="109"/>
      <c r="F311" s="108"/>
      <c r="G311" s="108"/>
      <c r="H311" s="108"/>
      <c r="I311" s="108"/>
      <c r="J311" s="108"/>
      <c r="K311" s="108"/>
      <c r="L311" s="108"/>
      <c r="M311" s="108"/>
      <c r="N311" s="108"/>
      <c r="O311" s="110"/>
      <c r="P311" s="110"/>
      <c r="Q311" s="110"/>
      <c r="R311" s="113"/>
      <c r="S311" s="114"/>
      <c r="T311" s="110"/>
    </row>
    <row r="312" spans="4:20" ht="15.75" customHeight="1" x14ac:dyDescent="0.25">
      <c r="D312" s="108"/>
      <c r="E312" s="109"/>
      <c r="F312" s="108"/>
      <c r="G312" s="108"/>
      <c r="H312" s="108"/>
      <c r="I312" s="108"/>
      <c r="J312" s="108"/>
      <c r="K312" s="108"/>
      <c r="L312" s="108"/>
      <c r="M312" s="108"/>
      <c r="N312" s="108"/>
      <c r="O312" s="110"/>
      <c r="P312" s="110"/>
      <c r="Q312" s="110"/>
      <c r="R312" s="113"/>
      <c r="S312" s="114"/>
      <c r="T312" s="110"/>
    </row>
    <row r="313" spans="4:20" ht="15.75" customHeight="1" x14ac:dyDescent="0.25">
      <c r="D313" s="108"/>
      <c r="E313" s="109"/>
      <c r="F313" s="108"/>
      <c r="G313" s="108"/>
      <c r="H313" s="108"/>
      <c r="I313" s="108"/>
      <c r="J313" s="108"/>
      <c r="K313" s="108"/>
      <c r="L313" s="108"/>
      <c r="M313" s="108"/>
      <c r="N313" s="108"/>
      <c r="O313" s="110"/>
      <c r="P313" s="110"/>
      <c r="Q313" s="110"/>
      <c r="R313" s="113"/>
      <c r="S313" s="114"/>
      <c r="T313" s="110"/>
    </row>
    <row r="314" spans="4:20" ht="15.75" customHeight="1" x14ac:dyDescent="0.25">
      <c r="D314" s="108"/>
      <c r="E314" s="109"/>
      <c r="F314" s="108"/>
      <c r="G314" s="108"/>
      <c r="H314" s="108"/>
      <c r="I314" s="108"/>
      <c r="J314" s="108"/>
      <c r="K314" s="108"/>
      <c r="L314" s="108"/>
      <c r="M314" s="108"/>
      <c r="N314" s="108"/>
      <c r="O314" s="110"/>
      <c r="P314" s="110"/>
      <c r="Q314" s="110"/>
      <c r="R314" s="113"/>
      <c r="S314" s="114"/>
      <c r="T314" s="110"/>
    </row>
    <row r="315" spans="4:20" ht="15.75" customHeight="1" x14ac:dyDescent="0.25">
      <c r="D315" s="108"/>
      <c r="E315" s="109"/>
      <c r="F315" s="108"/>
      <c r="G315" s="108"/>
      <c r="H315" s="108"/>
      <c r="I315" s="108"/>
      <c r="J315" s="108"/>
      <c r="K315" s="108"/>
      <c r="L315" s="108"/>
      <c r="M315" s="108"/>
      <c r="N315" s="108"/>
      <c r="O315" s="110"/>
      <c r="P315" s="110"/>
      <c r="Q315" s="110"/>
      <c r="R315" s="113"/>
      <c r="S315" s="114"/>
      <c r="T315" s="110"/>
    </row>
    <row r="316" spans="4:20" ht="15.75" customHeight="1" x14ac:dyDescent="0.25">
      <c r="D316" s="108"/>
      <c r="E316" s="109"/>
      <c r="F316" s="108"/>
      <c r="G316" s="108"/>
      <c r="H316" s="108"/>
      <c r="I316" s="108"/>
      <c r="J316" s="108"/>
      <c r="K316" s="108"/>
      <c r="L316" s="108"/>
      <c r="M316" s="108"/>
      <c r="N316" s="108"/>
      <c r="O316" s="110"/>
      <c r="P316" s="110"/>
      <c r="Q316" s="110"/>
      <c r="R316" s="113"/>
      <c r="S316" s="114"/>
      <c r="T316" s="110"/>
    </row>
    <row r="317" spans="4:20" ht="15.75" customHeight="1" x14ac:dyDescent="0.25">
      <c r="D317" s="108"/>
      <c r="E317" s="109"/>
      <c r="F317" s="108"/>
      <c r="G317" s="108"/>
      <c r="H317" s="108"/>
      <c r="I317" s="108"/>
      <c r="J317" s="108"/>
      <c r="K317" s="108"/>
      <c r="L317" s="108"/>
      <c r="M317" s="108"/>
      <c r="N317" s="108"/>
      <c r="O317" s="110"/>
      <c r="P317" s="110"/>
      <c r="Q317" s="110"/>
      <c r="R317" s="113"/>
      <c r="S317" s="114"/>
      <c r="T317" s="110"/>
    </row>
    <row r="318" spans="4:20" ht="15.75" customHeight="1" x14ac:dyDescent="0.25">
      <c r="D318" s="108"/>
      <c r="E318" s="109"/>
      <c r="F318" s="108"/>
      <c r="G318" s="108"/>
      <c r="H318" s="108"/>
      <c r="I318" s="108"/>
      <c r="J318" s="108"/>
      <c r="K318" s="108"/>
      <c r="L318" s="108"/>
      <c r="M318" s="108"/>
      <c r="N318" s="108"/>
      <c r="O318" s="110"/>
      <c r="P318" s="110"/>
      <c r="Q318" s="110"/>
      <c r="R318" s="113"/>
      <c r="S318" s="114"/>
      <c r="T318" s="110"/>
    </row>
    <row r="319" spans="4:20" ht="15.75" customHeight="1" x14ac:dyDescent="0.25">
      <c r="D319" s="108"/>
      <c r="E319" s="109"/>
      <c r="F319" s="108"/>
      <c r="G319" s="108"/>
      <c r="H319" s="108"/>
      <c r="I319" s="108"/>
      <c r="J319" s="108"/>
      <c r="K319" s="108"/>
      <c r="L319" s="108"/>
      <c r="M319" s="108"/>
      <c r="N319" s="108"/>
      <c r="O319" s="110"/>
      <c r="P319" s="110"/>
      <c r="Q319" s="110"/>
      <c r="R319" s="113"/>
      <c r="S319" s="114"/>
      <c r="T319" s="110"/>
    </row>
    <row r="320" spans="4:20" ht="15.75" customHeight="1" x14ac:dyDescent="0.25">
      <c r="D320" s="108"/>
      <c r="E320" s="109"/>
      <c r="F320" s="108"/>
      <c r="G320" s="108"/>
      <c r="H320" s="108"/>
      <c r="I320" s="108"/>
      <c r="J320" s="108"/>
      <c r="K320" s="108"/>
      <c r="L320" s="108"/>
      <c r="M320" s="108"/>
      <c r="N320" s="108"/>
      <c r="O320" s="110"/>
      <c r="P320" s="110"/>
      <c r="Q320" s="110"/>
      <c r="R320" s="113"/>
      <c r="S320" s="114"/>
      <c r="T320" s="110"/>
    </row>
    <row r="321" spans="4:20" ht="15.75" customHeight="1" x14ac:dyDescent="0.25">
      <c r="D321" s="108"/>
      <c r="E321" s="109"/>
      <c r="F321" s="108"/>
      <c r="G321" s="108"/>
      <c r="H321" s="108"/>
      <c r="I321" s="108"/>
      <c r="J321" s="108"/>
      <c r="K321" s="108"/>
      <c r="L321" s="108"/>
      <c r="M321" s="108"/>
      <c r="N321" s="108"/>
      <c r="O321" s="110"/>
      <c r="P321" s="110"/>
      <c r="Q321" s="110"/>
      <c r="R321" s="113"/>
      <c r="S321" s="114"/>
      <c r="T321" s="110"/>
    </row>
    <row r="322" spans="4:20" ht="15.75" customHeight="1" x14ac:dyDescent="0.25">
      <c r="D322" s="108"/>
      <c r="E322" s="109"/>
      <c r="F322" s="108"/>
      <c r="G322" s="108"/>
      <c r="H322" s="108"/>
      <c r="I322" s="108"/>
      <c r="J322" s="108"/>
      <c r="K322" s="108"/>
      <c r="L322" s="108"/>
      <c r="M322" s="108"/>
      <c r="N322" s="108"/>
      <c r="O322" s="110"/>
      <c r="P322" s="110"/>
      <c r="Q322" s="110"/>
      <c r="R322" s="113"/>
      <c r="S322" s="114"/>
      <c r="T322" s="110"/>
    </row>
    <row r="323" spans="4:20" ht="15.75" customHeight="1" x14ac:dyDescent="0.25">
      <c r="D323" s="108"/>
      <c r="E323" s="109"/>
      <c r="F323" s="108"/>
      <c r="G323" s="108"/>
      <c r="H323" s="108"/>
      <c r="I323" s="108"/>
      <c r="J323" s="108"/>
      <c r="K323" s="108"/>
      <c r="L323" s="108"/>
      <c r="M323" s="108"/>
      <c r="N323" s="108"/>
      <c r="O323" s="110"/>
      <c r="P323" s="110"/>
      <c r="Q323" s="110"/>
      <c r="R323" s="113"/>
      <c r="S323" s="114"/>
      <c r="T323" s="110"/>
    </row>
    <row r="324" spans="4:20" ht="15.75" customHeight="1" x14ac:dyDescent="0.25">
      <c r="D324" s="108"/>
      <c r="E324" s="109"/>
      <c r="F324" s="108"/>
      <c r="G324" s="108"/>
      <c r="H324" s="108"/>
      <c r="I324" s="108"/>
      <c r="J324" s="108"/>
      <c r="K324" s="108"/>
      <c r="L324" s="108"/>
      <c r="M324" s="108"/>
      <c r="N324" s="108"/>
      <c r="O324" s="110"/>
      <c r="P324" s="110"/>
      <c r="Q324" s="110"/>
      <c r="R324" s="113"/>
      <c r="S324" s="114"/>
      <c r="T324" s="110"/>
    </row>
    <row r="325" spans="4:20" ht="15.75" customHeight="1" x14ac:dyDescent="0.25">
      <c r="D325" s="108"/>
      <c r="E325" s="109"/>
      <c r="F325" s="108"/>
      <c r="G325" s="108"/>
      <c r="H325" s="108"/>
      <c r="I325" s="108"/>
      <c r="J325" s="108"/>
      <c r="K325" s="108"/>
      <c r="L325" s="108"/>
      <c r="M325" s="108"/>
      <c r="N325" s="108"/>
      <c r="O325" s="110"/>
      <c r="P325" s="110"/>
      <c r="Q325" s="110"/>
      <c r="R325" s="113"/>
      <c r="S325" s="114"/>
      <c r="T325" s="110"/>
    </row>
    <row r="326" spans="4:20" ht="15.75" customHeight="1" x14ac:dyDescent="0.25">
      <c r="D326" s="108"/>
      <c r="E326" s="109"/>
      <c r="F326" s="108"/>
      <c r="G326" s="108"/>
      <c r="H326" s="108"/>
      <c r="I326" s="108"/>
      <c r="J326" s="108"/>
      <c r="K326" s="108"/>
      <c r="L326" s="108"/>
      <c r="M326" s="108"/>
      <c r="N326" s="108"/>
      <c r="O326" s="110"/>
      <c r="P326" s="110"/>
      <c r="Q326" s="110"/>
      <c r="R326" s="113"/>
      <c r="S326" s="114"/>
      <c r="T326" s="110"/>
    </row>
    <row r="327" spans="4:20" ht="15.75" customHeight="1" x14ac:dyDescent="0.25">
      <c r="D327" s="108"/>
      <c r="E327" s="109"/>
      <c r="F327" s="108"/>
      <c r="G327" s="108"/>
      <c r="H327" s="108"/>
      <c r="I327" s="108"/>
      <c r="J327" s="108"/>
      <c r="K327" s="108"/>
      <c r="L327" s="108"/>
      <c r="M327" s="108"/>
      <c r="N327" s="108"/>
      <c r="O327" s="110"/>
      <c r="P327" s="110"/>
      <c r="Q327" s="110"/>
      <c r="R327" s="113"/>
      <c r="S327" s="114"/>
      <c r="T327" s="110"/>
    </row>
    <row r="328" spans="4:20" ht="15.75" customHeight="1" x14ac:dyDescent="0.25">
      <c r="D328" s="108"/>
      <c r="E328" s="109"/>
      <c r="F328" s="108"/>
      <c r="G328" s="108"/>
      <c r="H328" s="108"/>
      <c r="I328" s="108"/>
      <c r="J328" s="108"/>
      <c r="K328" s="108"/>
      <c r="L328" s="108"/>
      <c r="M328" s="108"/>
      <c r="N328" s="108"/>
      <c r="O328" s="110"/>
      <c r="P328" s="110"/>
      <c r="Q328" s="110"/>
      <c r="R328" s="113"/>
      <c r="S328" s="114"/>
      <c r="T328" s="110"/>
    </row>
    <row r="329" spans="4:20" ht="15.75" customHeight="1" x14ac:dyDescent="0.25">
      <c r="D329" s="108"/>
      <c r="E329" s="109"/>
      <c r="F329" s="108"/>
      <c r="G329" s="108"/>
      <c r="H329" s="108"/>
      <c r="I329" s="108"/>
      <c r="J329" s="108"/>
      <c r="K329" s="108"/>
      <c r="L329" s="108"/>
      <c r="M329" s="108"/>
      <c r="N329" s="108"/>
      <c r="O329" s="110"/>
      <c r="P329" s="110"/>
      <c r="Q329" s="110"/>
      <c r="R329" s="113"/>
      <c r="S329" s="114"/>
      <c r="T329" s="110"/>
    </row>
    <row r="330" spans="4:20" ht="15.75" customHeight="1" x14ac:dyDescent="0.25">
      <c r="D330" s="108"/>
      <c r="E330" s="109"/>
      <c r="F330" s="108"/>
      <c r="G330" s="108"/>
      <c r="H330" s="108"/>
      <c r="I330" s="108"/>
      <c r="J330" s="108"/>
      <c r="K330" s="108"/>
      <c r="L330" s="108"/>
      <c r="M330" s="108"/>
      <c r="N330" s="108"/>
      <c r="O330" s="110"/>
      <c r="P330" s="110"/>
      <c r="Q330" s="110"/>
      <c r="R330" s="113"/>
      <c r="S330" s="114"/>
      <c r="T330" s="110"/>
    </row>
    <row r="331" spans="4:20" ht="15.75" customHeight="1" x14ac:dyDescent="0.25">
      <c r="D331" s="108"/>
      <c r="E331" s="109"/>
      <c r="F331" s="108"/>
      <c r="G331" s="108"/>
      <c r="H331" s="108"/>
      <c r="I331" s="108"/>
      <c r="J331" s="108"/>
      <c r="K331" s="108"/>
      <c r="L331" s="108"/>
      <c r="M331" s="108"/>
      <c r="N331" s="108"/>
      <c r="O331" s="110"/>
      <c r="P331" s="110"/>
      <c r="Q331" s="110"/>
      <c r="R331" s="113"/>
      <c r="S331" s="114"/>
      <c r="T331" s="110"/>
    </row>
    <row r="332" spans="4:20" ht="15.75" customHeight="1" x14ac:dyDescent="0.25">
      <c r="D332" s="108"/>
      <c r="E332" s="109"/>
      <c r="F332" s="108"/>
      <c r="G332" s="108"/>
      <c r="H332" s="108"/>
      <c r="I332" s="108"/>
      <c r="J332" s="108"/>
      <c r="K332" s="108"/>
      <c r="L332" s="108"/>
      <c r="M332" s="108"/>
      <c r="N332" s="108"/>
      <c r="O332" s="110"/>
      <c r="P332" s="110"/>
      <c r="Q332" s="110"/>
      <c r="R332" s="113"/>
      <c r="S332" s="114"/>
      <c r="T332" s="110"/>
    </row>
    <row r="333" spans="4:20" ht="15.75" customHeight="1" x14ac:dyDescent="0.25">
      <c r="D333" s="108"/>
      <c r="E333" s="109"/>
      <c r="F333" s="108"/>
      <c r="G333" s="108"/>
      <c r="H333" s="108"/>
      <c r="I333" s="108"/>
      <c r="J333" s="108"/>
      <c r="K333" s="108"/>
      <c r="L333" s="108"/>
      <c r="M333" s="108"/>
      <c r="N333" s="108"/>
      <c r="O333" s="110"/>
      <c r="P333" s="110"/>
      <c r="Q333" s="110"/>
      <c r="R333" s="113"/>
      <c r="S333" s="114"/>
      <c r="T333" s="110"/>
    </row>
    <row r="334" spans="4:20" ht="15.75" customHeight="1" x14ac:dyDescent="0.25">
      <c r="D334" s="108"/>
      <c r="E334" s="109"/>
      <c r="F334" s="108"/>
      <c r="G334" s="108"/>
      <c r="H334" s="108"/>
      <c r="I334" s="108"/>
      <c r="J334" s="108"/>
      <c r="K334" s="108"/>
      <c r="L334" s="108"/>
      <c r="M334" s="108"/>
      <c r="N334" s="108"/>
      <c r="O334" s="110"/>
      <c r="P334" s="110"/>
      <c r="Q334" s="110"/>
      <c r="R334" s="113"/>
      <c r="S334" s="114"/>
      <c r="T334" s="110"/>
    </row>
    <row r="335" spans="4:20" ht="15.75" customHeight="1" x14ac:dyDescent="0.25">
      <c r="D335" s="108"/>
      <c r="E335" s="109"/>
      <c r="F335" s="108"/>
      <c r="G335" s="108"/>
      <c r="H335" s="108"/>
      <c r="I335" s="108"/>
      <c r="J335" s="108"/>
      <c r="K335" s="108"/>
      <c r="L335" s="108"/>
      <c r="M335" s="108"/>
      <c r="N335" s="108"/>
      <c r="O335" s="110"/>
      <c r="P335" s="110"/>
      <c r="Q335" s="110"/>
      <c r="R335" s="113"/>
      <c r="S335" s="114"/>
      <c r="T335" s="110"/>
    </row>
    <row r="336" spans="4:20" ht="15.75" customHeight="1" x14ac:dyDescent="0.25">
      <c r="D336" s="108"/>
      <c r="E336" s="109"/>
      <c r="F336" s="108"/>
      <c r="G336" s="108"/>
      <c r="H336" s="108"/>
      <c r="I336" s="108"/>
      <c r="J336" s="108"/>
      <c r="K336" s="108"/>
      <c r="L336" s="108"/>
      <c r="M336" s="108"/>
      <c r="N336" s="108"/>
      <c r="O336" s="110"/>
      <c r="P336" s="110"/>
      <c r="Q336" s="110"/>
      <c r="R336" s="113"/>
      <c r="S336" s="114"/>
      <c r="T336" s="110"/>
    </row>
    <row r="337" spans="4:20" ht="15.75" customHeight="1" x14ac:dyDescent="0.25">
      <c r="D337" s="108"/>
      <c r="E337" s="109"/>
      <c r="F337" s="108"/>
      <c r="G337" s="108"/>
      <c r="H337" s="108"/>
      <c r="I337" s="108"/>
      <c r="J337" s="108"/>
      <c r="K337" s="108"/>
      <c r="L337" s="108"/>
      <c r="M337" s="108"/>
      <c r="N337" s="108"/>
      <c r="O337" s="110"/>
      <c r="P337" s="110"/>
      <c r="Q337" s="110"/>
      <c r="R337" s="113"/>
      <c r="S337" s="114"/>
      <c r="T337" s="110"/>
    </row>
    <row r="338" spans="4:20" ht="15.75" customHeight="1" x14ac:dyDescent="0.25">
      <c r="D338" s="108"/>
      <c r="E338" s="109"/>
      <c r="F338" s="108"/>
      <c r="G338" s="108"/>
      <c r="H338" s="108"/>
      <c r="I338" s="108"/>
      <c r="J338" s="108"/>
      <c r="K338" s="108"/>
      <c r="L338" s="108"/>
      <c r="M338" s="108"/>
      <c r="N338" s="108"/>
      <c r="O338" s="110"/>
      <c r="P338" s="110"/>
      <c r="Q338" s="110"/>
      <c r="R338" s="113"/>
      <c r="S338" s="114"/>
      <c r="T338" s="110"/>
    </row>
    <row r="339" spans="4:20" ht="15.75" customHeight="1" x14ac:dyDescent="0.25">
      <c r="D339" s="108"/>
      <c r="E339" s="109"/>
      <c r="F339" s="108"/>
      <c r="G339" s="108"/>
      <c r="H339" s="108"/>
      <c r="I339" s="108"/>
      <c r="J339" s="108"/>
      <c r="K339" s="108"/>
      <c r="L339" s="108"/>
      <c r="M339" s="108"/>
      <c r="N339" s="108"/>
      <c r="O339" s="110"/>
      <c r="P339" s="110"/>
      <c r="Q339" s="110"/>
      <c r="R339" s="113"/>
      <c r="S339" s="114"/>
      <c r="T339" s="110"/>
    </row>
    <row r="340" spans="4:20" ht="15.75" customHeight="1" x14ac:dyDescent="0.25">
      <c r="D340" s="108"/>
      <c r="E340" s="109"/>
      <c r="F340" s="108"/>
      <c r="G340" s="108"/>
      <c r="H340" s="108"/>
      <c r="I340" s="108"/>
      <c r="J340" s="108"/>
      <c r="K340" s="108"/>
      <c r="L340" s="108"/>
      <c r="M340" s="108"/>
      <c r="N340" s="108"/>
      <c r="O340" s="110"/>
      <c r="P340" s="110"/>
      <c r="Q340" s="110"/>
      <c r="R340" s="113"/>
      <c r="S340" s="114"/>
      <c r="T340" s="110"/>
    </row>
    <row r="341" spans="4:20" ht="15.75" customHeight="1" x14ac:dyDescent="0.25">
      <c r="D341" s="108"/>
      <c r="E341" s="109"/>
      <c r="F341" s="108"/>
      <c r="G341" s="108"/>
      <c r="H341" s="108"/>
      <c r="I341" s="108"/>
      <c r="J341" s="108"/>
      <c r="K341" s="108"/>
      <c r="L341" s="108"/>
      <c r="M341" s="108"/>
      <c r="N341" s="108"/>
      <c r="O341" s="110"/>
      <c r="P341" s="110"/>
      <c r="Q341" s="110"/>
      <c r="R341" s="113"/>
      <c r="S341" s="114"/>
      <c r="T341" s="110"/>
    </row>
    <row r="342" spans="4:20" ht="15.75" customHeight="1" x14ac:dyDescent="0.25">
      <c r="D342" s="108"/>
      <c r="E342" s="109"/>
      <c r="F342" s="108"/>
      <c r="G342" s="108"/>
      <c r="H342" s="108"/>
      <c r="I342" s="108"/>
      <c r="J342" s="108"/>
      <c r="K342" s="108"/>
      <c r="L342" s="108"/>
      <c r="M342" s="108"/>
      <c r="N342" s="108"/>
      <c r="O342" s="110"/>
      <c r="P342" s="110"/>
      <c r="Q342" s="110"/>
      <c r="R342" s="113"/>
      <c r="S342" s="114"/>
      <c r="T342" s="110"/>
    </row>
    <row r="343" spans="4:20" ht="15.75" customHeight="1" x14ac:dyDescent="0.25">
      <c r="D343" s="108"/>
      <c r="E343" s="109"/>
      <c r="F343" s="108"/>
      <c r="G343" s="108"/>
      <c r="H343" s="108"/>
      <c r="I343" s="108"/>
      <c r="J343" s="108"/>
      <c r="K343" s="108"/>
      <c r="L343" s="108"/>
      <c r="M343" s="108"/>
      <c r="N343" s="108"/>
      <c r="O343" s="110"/>
      <c r="P343" s="110"/>
      <c r="Q343" s="110"/>
      <c r="R343" s="113"/>
      <c r="S343" s="114"/>
      <c r="T343" s="110"/>
    </row>
    <row r="344" spans="4:20" ht="15.75" customHeight="1" x14ac:dyDescent="0.25">
      <c r="D344" s="108"/>
      <c r="E344" s="109"/>
      <c r="F344" s="108"/>
      <c r="G344" s="108"/>
      <c r="H344" s="108"/>
      <c r="I344" s="108"/>
      <c r="J344" s="108"/>
      <c r="K344" s="108"/>
      <c r="L344" s="108"/>
      <c r="M344" s="108"/>
      <c r="N344" s="108"/>
      <c r="O344" s="110"/>
      <c r="P344" s="110"/>
      <c r="Q344" s="110"/>
      <c r="R344" s="113"/>
      <c r="S344" s="114"/>
      <c r="T344" s="110"/>
    </row>
    <row r="345" spans="4:20" ht="15.75" customHeight="1" x14ac:dyDescent="0.25">
      <c r="D345" s="108"/>
      <c r="E345" s="109"/>
      <c r="F345" s="108"/>
      <c r="G345" s="108"/>
      <c r="H345" s="108"/>
      <c r="I345" s="108"/>
      <c r="J345" s="108"/>
      <c r="K345" s="108"/>
      <c r="L345" s="108"/>
      <c r="M345" s="108"/>
      <c r="N345" s="108"/>
      <c r="O345" s="110"/>
      <c r="P345" s="110"/>
      <c r="Q345" s="110"/>
      <c r="R345" s="113"/>
      <c r="S345" s="114"/>
      <c r="T345" s="110"/>
    </row>
    <row r="346" spans="4:20" ht="15.75" customHeight="1" x14ac:dyDescent="0.25">
      <c r="D346" s="108"/>
      <c r="E346" s="109"/>
      <c r="F346" s="108"/>
      <c r="G346" s="108"/>
      <c r="H346" s="108"/>
      <c r="I346" s="108"/>
      <c r="J346" s="108"/>
      <c r="K346" s="108"/>
      <c r="L346" s="108"/>
      <c r="M346" s="108"/>
      <c r="N346" s="108"/>
      <c r="O346" s="110"/>
      <c r="P346" s="110"/>
      <c r="Q346" s="110"/>
      <c r="R346" s="113"/>
      <c r="S346" s="114"/>
      <c r="T346" s="110"/>
    </row>
    <row r="347" spans="4:20" ht="15.75" customHeight="1" x14ac:dyDescent="0.25">
      <c r="D347" s="108"/>
      <c r="E347" s="109"/>
      <c r="F347" s="108"/>
      <c r="G347" s="108"/>
      <c r="H347" s="108"/>
      <c r="I347" s="108"/>
      <c r="J347" s="108"/>
      <c r="K347" s="108"/>
      <c r="L347" s="108"/>
      <c r="M347" s="108"/>
      <c r="N347" s="108"/>
      <c r="O347" s="110"/>
      <c r="P347" s="110"/>
      <c r="Q347" s="110"/>
      <c r="R347" s="113"/>
      <c r="S347" s="114"/>
      <c r="T347" s="110"/>
    </row>
    <row r="348" spans="4:20" ht="15.75" customHeight="1" x14ac:dyDescent="0.25">
      <c r="D348" s="108"/>
      <c r="E348" s="109"/>
      <c r="F348" s="108"/>
      <c r="G348" s="108"/>
      <c r="H348" s="108"/>
      <c r="I348" s="108"/>
      <c r="J348" s="108"/>
      <c r="K348" s="108"/>
      <c r="L348" s="108"/>
      <c r="M348" s="108"/>
      <c r="N348" s="108"/>
      <c r="O348" s="110"/>
      <c r="P348" s="110"/>
      <c r="Q348" s="110"/>
      <c r="R348" s="113"/>
      <c r="S348" s="114"/>
      <c r="T348" s="110"/>
    </row>
    <row r="349" spans="4:20" ht="15.75" customHeight="1" x14ac:dyDescent="0.25">
      <c r="D349" s="108"/>
      <c r="E349" s="109"/>
      <c r="F349" s="108"/>
      <c r="G349" s="108"/>
      <c r="H349" s="108"/>
      <c r="I349" s="108"/>
      <c r="J349" s="108"/>
      <c r="K349" s="108"/>
      <c r="L349" s="108"/>
      <c r="M349" s="108"/>
      <c r="N349" s="108"/>
      <c r="O349" s="110"/>
      <c r="P349" s="110"/>
      <c r="Q349" s="110"/>
      <c r="R349" s="113"/>
      <c r="S349" s="114"/>
      <c r="T349" s="110"/>
    </row>
    <row r="350" spans="4:20" ht="15.75" customHeight="1" x14ac:dyDescent="0.25">
      <c r="D350" s="108"/>
      <c r="E350" s="109"/>
      <c r="F350" s="108"/>
      <c r="G350" s="108"/>
      <c r="H350" s="108"/>
      <c r="I350" s="108"/>
      <c r="J350" s="108"/>
      <c r="K350" s="108"/>
      <c r="L350" s="108"/>
      <c r="M350" s="108"/>
      <c r="N350" s="108"/>
      <c r="O350" s="110"/>
      <c r="P350" s="110"/>
      <c r="Q350" s="110"/>
      <c r="R350" s="113"/>
      <c r="S350" s="114"/>
      <c r="T350" s="110"/>
    </row>
    <row r="351" spans="4:20" ht="15.75" customHeight="1" x14ac:dyDescent="0.25">
      <c r="D351" s="108"/>
      <c r="E351" s="109"/>
      <c r="F351" s="108"/>
      <c r="G351" s="108"/>
      <c r="H351" s="108"/>
      <c r="I351" s="108"/>
      <c r="J351" s="108"/>
      <c r="K351" s="108"/>
      <c r="L351" s="108"/>
      <c r="M351" s="108"/>
      <c r="N351" s="108"/>
      <c r="O351" s="110"/>
      <c r="P351" s="110"/>
      <c r="Q351" s="110"/>
      <c r="R351" s="113"/>
      <c r="S351" s="114"/>
      <c r="T351" s="110"/>
    </row>
    <row r="352" spans="4:20" ht="15.75" customHeight="1" x14ac:dyDescent="0.25">
      <c r="D352" s="108"/>
      <c r="E352" s="109"/>
      <c r="F352" s="108"/>
      <c r="G352" s="108"/>
      <c r="H352" s="108"/>
      <c r="I352" s="108"/>
      <c r="J352" s="108"/>
      <c r="K352" s="108"/>
      <c r="L352" s="108"/>
      <c r="M352" s="108"/>
      <c r="N352" s="108"/>
      <c r="O352" s="110"/>
      <c r="P352" s="110"/>
      <c r="Q352" s="110"/>
      <c r="R352" s="113"/>
      <c r="S352" s="114"/>
      <c r="T352" s="110"/>
    </row>
    <row r="353" spans="4:20" ht="15.75" customHeight="1" x14ac:dyDescent="0.25">
      <c r="D353" s="108"/>
      <c r="E353" s="109"/>
      <c r="F353" s="108"/>
      <c r="G353" s="108"/>
      <c r="H353" s="108"/>
      <c r="I353" s="108"/>
      <c r="J353" s="108"/>
      <c r="K353" s="108"/>
      <c r="L353" s="108"/>
      <c r="M353" s="108"/>
      <c r="N353" s="108"/>
      <c r="O353" s="110"/>
      <c r="P353" s="110"/>
      <c r="Q353" s="110"/>
      <c r="R353" s="113"/>
      <c r="S353" s="114"/>
      <c r="T353" s="110"/>
    </row>
    <row r="354" spans="4:20" ht="15.75" customHeight="1" x14ac:dyDescent="0.25">
      <c r="D354" s="108"/>
      <c r="E354" s="109"/>
      <c r="F354" s="108"/>
      <c r="G354" s="108"/>
      <c r="H354" s="108"/>
      <c r="I354" s="108"/>
      <c r="J354" s="108"/>
      <c r="K354" s="108"/>
      <c r="L354" s="108"/>
      <c r="M354" s="108"/>
      <c r="N354" s="108"/>
      <c r="O354" s="110"/>
      <c r="P354" s="110"/>
      <c r="Q354" s="110"/>
      <c r="R354" s="113"/>
      <c r="S354" s="114"/>
      <c r="T354" s="110"/>
    </row>
    <row r="355" spans="4:20" ht="15.75" customHeight="1" x14ac:dyDescent="0.25">
      <c r="D355" s="108"/>
      <c r="E355" s="109"/>
      <c r="F355" s="108"/>
      <c r="G355" s="108"/>
      <c r="H355" s="108"/>
      <c r="I355" s="108"/>
      <c r="J355" s="108"/>
      <c r="K355" s="108"/>
      <c r="L355" s="108"/>
      <c r="M355" s="108"/>
      <c r="N355" s="108"/>
      <c r="O355" s="110"/>
      <c r="P355" s="110"/>
      <c r="Q355" s="110"/>
      <c r="R355" s="113"/>
      <c r="S355" s="114"/>
      <c r="T355" s="110"/>
    </row>
    <row r="356" spans="4:20" ht="15.75" customHeight="1" x14ac:dyDescent="0.25">
      <c r="D356" s="108"/>
      <c r="E356" s="109"/>
      <c r="F356" s="108"/>
      <c r="G356" s="108"/>
      <c r="H356" s="108"/>
      <c r="I356" s="108"/>
      <c r="J356" s="108"/>
      <c r="K356" s="108"/>
      <c r="L356" s="108"/>
      <c r="M356" s="108"/>
      <c r="N356" s="108"/>
      <c r="O356" s="110"/>
      <c r="P356" s="110"/>
      <c r="Q356" s="110"/>
      <c r="R356" s="113"/>
      <c r="S356" s="114"/>
      <c r="T356" s="110"/>
    </row>
    <row r="357" spans="4:20" ht="15.75" customHeight="1" x14ac:dyDescent="0.25">
      <c r="D357" s="108"/>
      <c r="E357" s="109"/>
      <c r="F357" s="108"/>
      <c r="G357" s="108"/>
      <c r="H357" s="108"/>
      <c r="I357" s="108"/>
      <c r="J357" s="108"/>
      <c r="K357" s="108"/>
      <c r="L357" s="108"/>
      <c r="M357" s="108"/>
      <c r="N357" s="108"/>
      <c r="O357" s="110"/>
      <c r="P357" s="110"/>
      <c r="Q357" s="110"/>
      <c r="R357" s="113"/>
      <c r="S357" s="114"/>
      <c r="T357" s="110"/>
    </row>
    <row r="358" spans="4:20" ht="15.75" customHeight="1" x14ac:dyDescent="0.25">
      <c r="D358" s="108"/>
      <c r="E358" s="109"/>
      <c r="F358" s="108"/>
      <c r="G358" s="108"/>
      <c r="H358" s="108"/>
      <c r="I358" s="108"/>
      <c r="J358" s="108"/>
      <c r="K358" s="108"/>
      <c r="L358" s="108"/>
      <c r="M358" s="108"/>
      <c r="N358" s="108"/>
      <c r="O358" s="110"/>
      <c r="P358" s="110"/>
      <c r="Q358" s="110"/>
      <c r="R358" s="113"/>
      <c r="S358" s="114"/>
      <c r="T358" s="110"/>
    </row>
    <row r="359" spans="4:20" ht="15.75" customHeight="1" x14ac:dyDescent="0.25">
      <c r="D359" s="108"/>
      <c r="E359" s="109"/>
      <c r="F359" s="108"/>
      <c r="G359" s="108"/>
      <c r="H359" s="108"/>
      <c r="I359" s="108"/>
      <c r="J359" s="108"/>
      <c r="K359" s="108"/>
      <c r="L359" s="108"/>
      <c r="M359" s="108"/>
      <c r="N359" s="108"/>
      <c r="O359" s="110"/>
      <c r="P359" s="110"/>
      <c r="Q359" s="110"/>
      <c r="R359" s="113"/>
      <c r="S359" s="114"/>
      <c r="T359" s="110"/>
    </row>
    <row r="360" spans="4:20" ht="15.75" customHeight="1" x14ac:dyDescent="0.25">
      <c r="D360" s="108"/>
      <c r="E360" s="109"/>
      <c r="F360" s="108"/>
      <c r="G360" s="108"/>
      <c r="H360" s="108"/>
      <c r="I360" s="108"/>
      <c r="J360" s="108"/>
      <c r="K360" s="108"/>
      <c r="L360" s="108"/>
      <c r="M360" s="108"/>
      <c r="N360" s="108"/>
      <c r="O360" s="110"/>
      <c r="P360" s="110"/>
      <c r="Q360" s="110"/>
      <c r="R360" s="113"/>
      <c r="S360" s="114"/>
      <c r="T360" s="110"/>
    </row>
    <row r="361" spans="4:20" ht="15.75" customHeight="1" x14ac:dyDescent="0.25">
      <c r="D361" s="108"/>
      <c r="E361" s="109"/>
      <c r="F361" s="108"/>
      <c r="G361" s="108"/>
      <c r="H361" s="108"/>
      <c r="I361" s="108"/>
      <c r="J361" s="108"/>
      <c r="K361" s="108"/>
      <c r="L361" s="108"/>
      <c r="M361" s="108"/>
      <c r="N361" s="108"/>
      <c r="O361" s="110"/>
      <c r="P361" s="110"/>
      <c r="Q361" s="110"/>
      <c r="R361" s="113"/>
      <c r="S361" s="114"/>
      <c r="T361" s="110"/>
    </row>
    <row r="362" spans="4:20" ht="15.75" customHeight="1" x14ac:dyDescent="0.25">
      <c r="D362" s="108"/>
      <c r="E362" s="109"/>
      <c r="F362" s="108"/>
      <c r="G362" s="108"/>
      <c r="H362" s="108"/>
      <c r="I362" s="108"/>
      <c r="J362" s="108"/>
      <c r="K362" s="108"/>
      <c r="L362" s="108"/>
      <c r="M362" s="108"/>
      <c r="N362" s="108"/>
      <c r="O362" s="110"/>
      <c r="P362" s="110"/>
      <c r="Q362" s="110"/>
      <c r="R362" s="113"/>
      <c r="S362" s="114"/>
      <c r="T362" s="110"/>
    </row>
    <row r="363" spans="4:20" ht="15.75" customHeight="1" x14ac:dyDescent="0.25">
      <c r="D363" s="108"/>
      <c r="E363" s="109"/>
      <c r="F363" s="108"/>
      <c r="G363" s="108"/>
      <c r="H363" s="108"/>
      <c r="I363" s="108"/>
      <c r="J363" s="108"/>
      <c r="K363" s="108"/>
      <c r="L363" s="108"/>
      <c r="M363" s="108"/>
      <c r="N363" s="108"/>
      <c r="O363" s="110"/>
      <c r="P363" s="110"/>
      <c r="Q363" s="110"/>
      <c r="R363" s="113"/>
      <c r="S363" s="114"/>
      <c r="T363" s="110"/>
    </row>
    <row r="364" spans="4:20" ht="15.75" customHeight="1" x14ac:dyDescent="0.25">
      <c r="D364" s="108"/>
      <c r="E364" s="109"/>
      <c r="F364" s="108"/>
      <c r="G364" s="108"/>
      <c r="H364" s="108"/>
      <c r="I364" s="108"/>
      <c r="J364" s="108"/>
      <c r="K364" s="108"/>
      <c r="L364" s="108"/>
      <c r="M364" s="108"/>
      <c r="N364" s="108"/>
      <c r="O364" s="110"/>
      <c r="P364" s="110"/>
      <c r="Q364" s="110"/>
      <c r="R364" s="113"/>
      <c r="S364" s="114"/>
      <c r="T364" s="110"/>
    </row>
    <row r="365" spans="4:20" ht="15.75" customHeight="1" x14ac:dyDescent="0.25">
      <c r="D365" s="108"/>
      <c r="E365" s="109"/>
      <c r="F365" s="108"/>
      <c r="G365" s="108"/>
      <c r="H365" s="108"/>
      <c r="I365" s="108"/>
      <c r="J365" s="108"/>
      <c r="K365" s="108"/>
      <c r="L365" s="108"/>
      <c r="M365" s="108"/>
      <c r="N365" s="108"/>
      <c r="O365" s="110"/>
      <c r="P365" s="110"/>
      <c r="Q365" s="110"/>
      <c r="R365" s="113"/>
      <c r="S365" s="114"/>
      <c r="T365" s="110"/>
    </row>
    <row r="366" spans="4:20" ht="15.75" customHeight="1" x14ac:dyDescent="0.25">
      <c r="D366" s="108"/>
      <c r="E366" s="109"/>
      <c r="F366" s="108"/>
      <c r="G366" s="108"/>
      <c r="H366" s="108"/>
      <c r="I366" s="108"/>
      <c r="J366" s="108"/>
      <c r="K366" s="108"/>
      <c r="L366" s="108"/>
      <c r="M366" s="108"/>
      <c r="N366" s="108"/>
      <c r="O366" s="110"/>
      <c r="P366" s="110"/>
      <c r="Q366" s="110"/>
      <c r="R366" s="113"/>
      <c r="S366" s="114"/>
      <c r="T366" s="110"/>
    </row>
    <row r="367" spans="4:20" ht="15.75" customHeight="1" x14ac:dyDescent="0.25">
      <c r="D367" s="108"/>
      <c r="E367" s="109"/>
      <c r="F367" s="108"/>
      <c r="G367" s="108"/>
      <c r="H367" s="108"/>
      <c r="I367" s="108"/>
      <c r="J367" s="108"/>
      <c r="K367" s="108"/>
      <c r="L367" s="108"/>
      <c r="M367" s="108"/>
      <c r="N367" s="108"/>
      <c r="O367" s="110"/>
      <c r="P367" s="110"/>
      <c r="Q367" s="110"/>
      <c r="R367" s="113"/>
      <c r="S367" s="114"/>
      <c r="T367" s="110"/>
    </row>
    <row r="368" spans="4:20" ht="15.75" customHeight="1" x14ac:dyDescent="0.25">
      <c r="D368" s="108"/>
      <c r="E368" s="109"/>
      <c r="F368" s="108"/>
      <c r="G368" s="108"/>
      <c r="H368" s="108"/>
      <c r="I368" s="108"/>
      <c r="J368" s="108"/>
      <c r="K368" s="108"/>
      <c r="L368" s="108"/>
      <c r="M368" s="108"/>
      <c r="N368" s="108"/>
      <c r="O368" s="110"/>
      <c r="P368" s="110"/>
      <c r="Q368" s="110"/>
      <c r="R368" s="113"/>
      <c r="S368" s="114"/>
      <c r="T368" s="110"/>
    </row>
    <row r="369" spans="4:20" ht="15.75" customHeight="1" x14ac:dyDescent="0.25">
      <c r="D369" s="108"/>
      <c r="E369" s="109"/>
      <c r="F369" s="108"/>
      <c r="G369" s="108"/>
      <c r="H369" s="108"/>
      <c r="I369" s="108"/>
      <c r="J369" s="108"/>
      <c r="K369" s="108"/>
      <c r="L369" s="108"/>
      <c r="M369" s="108"/>
      <c r="N369" s="108"/>
      <c r="O369" s="110"/>
      <c r="P369" s="110"/>
      <c r="Q369" s="110"/>
      <c r="R369" s="113"/>
      <c r="S369" s="114"/>
      <c r="T369" s="110"/>
    </row>
    <row r="370" spans="4:20" ht="15.75" customHeight="1" x14ac:dyDescent="0.25">
      <c r="D370" s="108"/>
      <c r="E370" s="109"/>
      <c r="F370" s="108"/>
      <c r="G370" s="108"/>
      <c r="H370" s="108"/>
      <c r="I370" s="108"/>
      <c r="J370" s="108"/>
      <c r="K370" s="108"/>
      <c r="L370" s="108"/>
      <c r="M370" s="108"/>
      <c r="N370" s="108"/>
      <c r="O370" s="110"/>
      <c r="P370" s="110"/>
      <c r="Q370" s="110"/>
      <c r="R370" s="113"/>
      <c r="S370" s="114"/>
      <c r="T370" s="110"/>
    </row>
    <row r="371" spans="4:20" ht="15.75" customHeight="1" x14ac:dyDescent="0.25">
      <c r="D371" s="108"/>
      <c r="E371" s="109"/>
      <c r="F371" s="108"/>
      <c r="G371" s="108"/>
      <c r="H371" s="108"/>
      <c r="I371" s="108"/>
      <c r="J371" s="108"/>
      <c r="K371" s="108"/>
      <c r="L371" s="108"/>
      <c r="M371" s="108"/>
      <c r="N371" s="108"/>
      <c r="O371" s="110"/>
      <c r="P371" s="110"/>
      <c r="Q371" s="110"/>
      <c r="R371" s="113"/>
      <c r="S371" s="114"/>
      <c r="T371" s="110"/>
    </row>
    <row r="372" spans="4:20" ht="15.75" customHeight="1" x14ac:dyDescent="0.25">
      <c r="D372" s="108"/>
      <c r="E372" s="109"/>
      <c r="F372" s="108"/>
      <c r="G372" s="108"/>
      <c r="H372" s="108"/>
      <c r="I372" s="108"/>
      <c r="J372" s="108"/>
      <c r="K372" s="108"/>
      <c r="L372" s="108"/>
      <c r="M372" s="108"/>
      <c r="N372" s="108"/>
      <c r="O372" s="110"/>
      <c r="P372" s="110"/>
      <c r="Q372" s="110"/>
      <c r="R372" s="113"/>
      <c r="S372" s="114"/>
      <c r="T372" s="110"/>
    </row>
    <row r="373" spans="4:20" ht="15.75" customHeight="1" x14ac:dyDescent="0.25">
      <c r="D373" s="108"/>
      <c r="E373" s="109"/>
      <c r="F373" s="108"/>
      <c r="G373" s="108"/>
      <c r="H373" s="108"/>
      <c r="I373" s="108"/>
      <c r="J373" s="108"/>
      <c r="K373" s="108"/>
      <c r="L373" s="108"/>
      <c r="M373" s="108"/>
      <c r="N373" s="108"/>
      <c r="O373" s="110"/>
      <c r="P373" s="110"/>
      <c r="Q373" s="110"/>
      <c r="R373" s="113"/>
      <c r="S373" s="114"/>
      <c r="T373" s="110"/>
    </row>
    <row r="374" spans="4:20" ht="15.75" customHeight="1" x14ac:dyDescent="0.25">
      <c r="D374" s="108"/>
      <c r="E374" s="109"/>
      <c r="F374" s="108"/>
      <c r="G374" s="108"/>
      <c r="H374" s="108"/>
      <c r="I374" s="108"/>
      <c r="J374" s="108"/>
      <c r="K374" s="108"/>
      <c r="L374" s="108"/>
      <c r="M374" s="108"/>
      <c r="N374" s="108"/>
      <c r="O374" s="110"/>
      <c r="P374" s="110"/>
      <c r="Q374" s="110"/>
      <c r="R374" s="113"/>
      <c r="S374" s="114"/>
      <c r="T374" s="110"/>
    </row>
    <row r="375" spans="4:20" ht="15.75" customHeight="1" x14ac:dyDescent="0.25">
      <c r="D375" s="108"/>
      <c r="E375" s="109"/>
      <c r="F375" s="108"/>
      <c r="G375" s="108"/>
      <c r="H375" s="108"/>
      <c r="I375" s="108"/>
      <c r="J375" s="108"/>
      <c r="K375" s="108"/>
      <c r="L375" s="108"/>
      <c r="M375" s="108"/>
      <c r="N375" s="108"/>
      <c r="O375" s="110"/>
      <c r="P375" s="110"/>
      <c r="Q375" s="110"/>
      <c r="R375" s="113"/>
      <c r="S375" s="114"/>
      <c r="T375" s="110"/>
    </row>
    <row r="376" spans="4:20" ht="15.75" customHeight="1" x14ac:dyDescent="0.25">
      <c r="D376" s="108"/>
      <c r="E376" s="109"/>
      <c r="F376" s="108"/>
      <c r="G376" s="108"/>
      <c r="H376" s="108"/>
      <c r="I376" s="108"/>
      <c r="J376" s="108"/>
      <c r="K376" s="108"/>
      <c r="L376" s="108"/>
      <c r="M376" s="108"/>
      <c r="N376" s="108"/>
      <c r="O376" s="110"/>
      <c r="P376" s="110"/>
      <c r="Q376" s="110"/>
      <c r="R376" s="113"/>
      <c r="S376" s="114"/>
      <c r="T376" s="110"/>
    </row>
    <row r="377" spans="4:20" ht="15.75" customHeight="1" x14ac:dyDescent="0.25">
      <c r="D377" s="108"/>
      <c r="E377" s="109"/>
      <c r="F377" s="108"/>
      <c r="G377" s="108"/>
      <c r="H377" s="108"/>
      <c r="I377" s="108"/>
      <c r="J377" s="108"/>
      <c r="K377" s="108"/>
      <c r="L377" s="108"/>
      <c r="M377" s="108"/>
      <c r="N377" s="108"/>
      <c r="O377" s="110"/>
      <c r="P377" s="110"/>
      <c r="Q377" s="110"/>
      <c r="R377" s="113"/>
      <c r="S377" s="114"/>
      <c r="T377" s="110"/>
    </row>
    <row r="378" spans="4:20" ht="15.75" customHeight="1" x14ac:dyDescent="0.25">
      <c r="D378" s="108"/>
      <c r="E378" s="109"/>
      <c r="F378" s="108"/>
      <c r="G378" s="108"/>
      <c r="H378" s="108"/>
      <c r="I378" s="108"/>
      <c r="J378" s="108"/>
      <c r="K378" s="108"/>
      <c r="L378" s="108"/>
      <c r="M378" s="108"/>
      <c r="N378" s="108"/>
      <c r="O378" s="110"/>
      <c r="P378" s="110"/>
      <c r="Q378" s="110"/>
      <c r="R378" s="113"/>
      <c r="S378" s="114"/>
      <c r="T378" s="110"/>
    </row>
    <row r="379" spans="4:20" ht="15.75" customHeight="1" x14ac:dyDescent="0.25">
      <c r="D379" s="108"/>
      <c r="E379" s="109"/>
      <c r="F379" s="108"/>
      <c r="G379" s="108"/>
      <c r="H379" s="108"/>
      <c r="I379" s="108"/>
      <c r="J379" s="108"/>
      <c r="K379" s="108"/>
      <c r="L379" s="108"/>
      <c r="M379" s="108"/>
      <c r="N379" s="108"/>
      <c r="O379" s="110"/>
      <c r="P379" s="110"/>
      <c r="Q379" s="110"/>
      <c r="R379" s="113"/>
      <c r="S379" s="114"/>
      <c r="T379" s="110"/>
    </row>
    <row r="380" spans="4:20" ht="15.75" customHeight="1" x14ac:dyDescent="0.25">
      <c r="D380" s="108"/>
      <c r="E380" s="109"/>
      <c r="F380" s="108"/>
      <c r="G380" s="108"/>
      <c r="H380" s="108"/>
      <c r="I380" s="108"/>
      <c r="J380" s="108"/>
      <c r="K380" s="108"/>
      <c r="L380" s="108"/>
      <c r="M380" s="108"/>
      <c r="N380" s="108"/>
      <c r="O380" s="110"/>
      <c r="P380" s="110"/>
      <c r="Q380" s="110"/>
      <c r="R380" s="113"/>
      <c r="S380" s="114"/>
      <c r="T380" s="110"/>
    </row>
    <row r="381" spans="4:20" ht="15.75" customHeight="1" x14ac:dyDescent="0.25">
      <c r="D381" s="108"/>
      <c r="E381" s="109"/>
      <c r="F381" s="108"/>
      <c r="G381" s="108"/>
      <c r="H381" s="108"/>
      <c r="I381" s="108"/>
      <c r="J381" s="108"/>
      <c r="K381" s="108"/>
      <c r="L381" s="108"/>
      <c r="M381" s="108"/>
      <c r="N381" s="108"/>
      <c r="O381" s="110"/>
      <c r="P381" s="110"/>
      <c r="Q381" s="110"/>
      <c r="R381" s="113"/>
      <c r="S381" s="114"/>
      <c r="T381" s="110"/>
    </row>
    <row r="382" spans="4:20" ht="15.75" customHeight="1" x14ac:dyDescent="0.25">
      <c r="D382" s="108"/>
      <c r="E382" s="109"/>
      <c r="F382" s="108"/>
      <c r="G382" s="108"/>
      <c r="H382" s="108"/>
      <c r="I382" s="108"/>
      <c r="J382" s="108"/>
      <c r="K382" s="108"/>
      <c r="L382" s="108"/>
      <c r="M382" s="108"/>
      <c r="N382" s="108"/>
      <c r="O382" s="110"/>
      <c r="P382" s="110"/>
      <c r="Q382" s="110"/>
      <c r="R382" s="113"/>
      <c r="S382" s="114"/>
      <c r="T382" s="110"/>
    </row>
    <row r="383" spans="4:20" ht="15.75" customHeight="1" x14ac:dyDescent="0.25">
      <c r="D383" s="108"/>
      <c r="E383" s="109"/>
      <c r="F383" s="108"/>
      <c r="G383" s="108"/>
      <c r="H383" s="108"/>
      <c r="I383" s="108"/>
      <c r="J383" s="108"/>
      <c r="K383" s="108"/>
      <c r="L383" s="108"/>
      <c r="M383" s="108"/>
      <c r="N383" s="108"/>
      <c r="O383" s="110"/>
      <c r="P383" s="110"/>
      <c r="Q383" s="110"/>
      <c r="R383" s="113"/>
      <c r="S383" s="114"/>
      <c r="T383" s="110"/>
    </row>
    <row r="384" spans="4:20" ht="15.75" customHeight="1" x14ac:dyDescent="0.25">
      <c r="D384" s="108"/>
      <c r="E384" s="109"/>
      <c r="F384" s="108"/>
      <c r="G384" s="108"/>
      <c r="H384" s="108"/>
      <c r="I384" s="108"/>
      <c r="J384" s="108"/>
      <c r="K384" s="108"/>
      <c r="L384" s="108"/>
      <c r="M384" s="108"/>
      <c r="N384" s="108"/>
      <c r="O384" s="110"/>
      <c r="P384" s="110"/>
      <c r="Q384" s="110"/>
      <c r="R384" s="113"/>
      <c r="S384" s="114"/>
      <c r="T384" s="110"/>
    </row>
    <row r="385" spans="4:20" ht="15.75" customHeight="1" x14ac:dyDescent="0.25">
      <c r="D385" s="108"/>
      <c r="E385" s="109"/>
      <c r="F385" s="108"/>
      <c r="G385" s="108"/>
      <c r="H385" s="108"/>
      <c r="I385" s="108"/>
      <c r="J385" s="108"/>
      <c r="K385" s="108"/>
      <c r="L385" s="108"/>
      <c r="M385" s="108"/>
      <c r="N385" s="108"/>
      <c r="O385" s="110"/>
      <c r="P385" s="110"/>
      <c r="Q385" s="110"/>
      <c r="R385" s="113"/>
      <c r="S385" s="114"/>
      <c r="T385" s="110"/>
    </row>
    <row r="386" spans="4:20" ht="15.75" customHeight="1" x14ac:dyDescent="0.25">
      <c r="D386" s="108"/>
      <c r="E386" s="109"/>
      <c r="F386" s="108"/>
      <c r="G386" s="108"/>
      <c r="H386" s="108"/>
      <c r="I386" s="108"/>
      <c r="J386" s="108"/>
      <c r="K386" s="108"/>
      <c r="L386" s="108"/>
      <c r="M386" s="108"/>
      <c r="N386" s="108"/>
      <c r="O386" s="110"/>
      <c r="P386" s="110"/>
      <c r="Q386" s="110"/>
      <c r="R386" s="113"/>
      <c r="S386" s="114"/>
      <c r="T386" s="110"/>
    </row>
    <row r="387" spans="4:20" ht="15.75" customHeight="1" x14ac:dyDescent="0.25">
      <c r="D387" s="108"/>
      <c r="E387" s="109"/>
      <c r="F387" s="108"/>
      <c r="G387" s="108"/>
      <c r="H387" s="108"/>
      <c r="I387" s="108"/>
      <c r="J387" s="108"/>
      <c r="K387" s="108"/>
      <c r="L387" s="108"/>
      <c r="M387" s="108"/>
      <c r="N387" s="108"/>
      <c r="O387" s="110"/>
      <c r="P387" s="110"/>
      <c r="Q387" s="110"/>
      <c r="R387" s="113"/>
      <c r="S387" s="114"/>
      <c r="T387" s="110"/>
    </row>
    <row r="388" spans="4:20" ht="15.75" customHeight="1" x14ac:dyDescent="0.25">
      <c r="D388" s="108"/>
      <c r="E388" s="109"/>
      <c r="F388" s="108"/>
      <c r="G388" s="108"/>
      <c r="H388" s="108"/>
      <c r="I388" s="108"/>
      <c r="J388" s="108"/>
      <c r="K388" s="108"/>
      <c r="L388" s="108"/>
      <c r="M388" s="108"/>
      <c r="N388" s="108"/>
      <c r="O388" s="110"/>
      <c r="P388" s="110"/>
      <c r="Q388" s="110"/>
      <c r="R388" s="113"/>
      <c r="S388" s="114"/>
      <c r="T388" s="110"/>
    </row>
    <row r="389" spans="4:20" ht="15.75" customHeight="1" x14ac:dyDescent="0.25">
      <c r="D389" s="108"/>
      <c r="E389" s="109"/>
      <c r="F389" s="108"/>
      <c r="G389" s="108"/>
      <c r="H389" s="108"/>
      <c r="I389" s="108"/>
      <c r="J389" s="108"/>
      <c r="K389" s="108"/>
      <c r="L389" s="108"/>
      <c r="M389" s="108"/>
      <c r="N389" s="108"/>
      <c r="O389" s="110"/>
      <c r="P389" s="110"/>
      <c r="Q389" s="110"/>
      <c r="R389" s="113"/>
      <c r="S389" s="114"/>
      <c r="T389" s="110"/>
    </row>
    <row r="390" spans="4:20" ht="15.75" customHeight="1" x14ac:dyDescent="0.25">
      <c r="D390" s="108"/>
      <c r="E390" s="109"/>
      <c r="F390" s="108"/>
      <c r="G390" s="108"/>
      <c r="H390" s="108"/>
      <c r="I390" s="108"/>
      <c r="J390" s="108"/>
      <c r="K390" s="108"/>
      <c r="L390" s="108"/>
      <c r="M390" s="108"/>
      <c r="N390" s="108"/>
      <c r="O390" s="110"/>
      <c r="P390" s="110"/>
      <c r="Q390" s="110"/>
      <c r="R390" s="113"/>
      <c r="S390" s="114"/>
      <c r="T390" s="110"/>
    </row>
    <row r="391" spans="4:20" ht="15.75" customHeight="1" x14ac:dyDescent="0.25">
      <c r="D391" s="108"/>
      <c r="E391" s="109"/>
      <c r="F391" s="108"/>
      <c r="G391" s="108"/>
      <c r="H391" s="108"/>
      <c r="I391" s="108"/>
      <c r="J391" s="108"/>
      <c r="K391" s="108"/>
      <c r="L391" s="108"/>
      <c r="M391" s="108"/>
      <c r="N391" s="108"/>
      <c r="O391" s="110"/>
      <c r="P391" s="110"/>
      <c r="Q391" s="110"/>
      <c r="R391" s="113"/>
      <c r="S391" s="114"/>
      <c r="T391" s="110"/>
    </row>
    <row r="392" spans="4:20" ht="15.75" customHeight="1" x14ac:dyDescent="0.25">
      <c r="D392" s="108"/>
      <c r="E392" s="109"/>
      <c r="F392" s="108"/>
      <c r="G392" s="108"/>
      <c r="H392" s="108"/>
      <c r="I392" s="108"/>
      <c r="J392" s="108"/>
      <c r="K392" s="108"/>
      <c r="L392" s="108"/>
      <c r="M392" s="108"/>
      <c r="N392" s="108"/>
      <c r="O392" s="110"/>
      <c r="P392" s="110"/>
      <c r="Q392" s="110"/>
      <c r="R392" s="113"/>
      <c r="S392" s="114"/>
      <c r="T392" s="110"/>
    </row>
    <row r="393" spans="4:20" ht="15.75" customHeight="1" x14ac:dyDescent="0.25">
      <c r="D393" s="108"/>
      <c r="E393" s="109"/>
      <c r="F393" s="108"/>
      <c r="G393" s="108"/>
      <c r="H393" s="108"/>
      <c r="I393" s="108"/>
      <c r="J393" s="108"/>
      <c r="K393" s="108"/>
      <c r="L393" s="108"/>
      <c r="M393" s="108"/>
      <c r="N393" s="108"/>
      <c r="O393" s="110"/>
      <c r="P393" s="110"/>
      <c r="Q393" s="110"/>
      <c r="R393" s="113"/>
      <c r="S393" s="114"/>
      <c r="T393" s="110"/>
    </row>
    <row r="394" spans="4:20" ht="15.75" customHeight="1" x14ac:dyDescent="0.25">
      <c r="D394" s="108"/>
      <c r="E394" s="109"/>
      <c r="F394" s="108"/>
      <c r="G394" s="108"/>
      <c r="H394" s="108"/>
      <c r="I394" s="108"/>
      <c r="J394" s="108"/>
      <c r="K394" s="108"/>
      <c r="L394" s="108"/>
      <c r="M394" s="108"/>
      <c r="N394" s="108"/>
      <c r="O394" s="110"/>
      <c r="P394" s="110"/>
      <c r="Q394" s="110"/>
      <c r="R394" s="113"/>
      <c r="S394" s="114"/>
      <c r="T394" s="110"/>
    </row>
    <row r="395" spans="4:20" ht="15.75" customHeight="1" x14ac:dyDescent="0.25">
      <c r="D395" s="108"/>
      <c r="E395" s="109"/>
      <c r="F395" s="108"/>
      <c r="G395" s="108"/>
      <c r="H395" s="108"/>
      <c r="I395" s="108"/>
      <c r="J395" s="108"/>
      <c r="K395" s="108"/>
      <c r="L395" s="108"/>
      <c r="M395" s="108"/>
      <c r="N395" s="108"/>
      <c r="O395" s="110"/>
      <c r="P395" s="110"/>
      <c r="Q395" s="110"/>
      <c r="R395" s="113"/>
      <c r="S395" s="114"/>
      <c r="T395" s="110"/>
    </row>
    <row r="396" spans="4:20" ht="15.75" customHeight="1" x14ac:dyDescent="0.25">
      <c r="D396" s="108"/>
      <c r="E396" s="109"/>
      <c r="F396" s="108"/>
      <c r="G396" s="108"/>
      <c r="H396" s="108"/>
      <c r="I396" s="108"/>
      <c r="J396" s="108"/>
      <c r="K396" s="108"/>
      <c r="L396" s="108"/>
      <c r="M396" s="108"/>
      <c r="N396" s="108"/>
      <c r="O396" s="110"/>
      <c r="P396" s="110"/>
      <c r="Q396" s="110"/>
      <c r="R396" s="113"/>
      <c r="S396" s="114"/>
      <c r="T396" s="110"/>
    </row>
    <row r="397" spans="4:20" ht="15.75" customHeight="1" x14ac:dyDescent="0.25">
      <c r="D397" s="108"/>
      <c r="E397" s="109"/>
      <c r="F397" s="108"/>
      <c r="G397" s="108"/>
      <c r="H397" s="108"/>
      <c r="I397" s="108"/>
      <c r="J397" s="108"/>
      <c r="K397" s="108"/>
      <c r="L397" s="108"/>
      <c r="M397" s="108"/>
      <c r="N397" s="108"/>
      <c r="O397" s="110"/>
      <c r="P397" s="110"/>
      <c r="Q397" s="110"/>
      <c r="R397" s="113"/>
      <c r="S397" s="114"/>
      <c r="T397" s="110"/>
    </row>
    <row r="398" spans="4:20" ht="15.75" customHeight="1" x14ac:dyDescent="0.25">
      <c r="D398" s="108"/>
      <c r="E398" s="109"/>
      <c r="F398" s="108"/>
      <c r="G398" s="108"/>
      <c r="H398" s="108"/>
      <c r="I398" s="108"/>
      <c r="J398" s="108"/>
      <c r="K398" s="108"/>
      <c r="L398" s="108"/>
      <c r="M398" s="108"/>
      <c r="N398" s="108"/>
      <c r="O398" s="110"/>
      <c r="P398" s="110"/>
      <c r="Q398" s="110"/>
      <c r="R398" s="113"/>
      <c r="S398" s="114"/>
      <c r="T398" s="110"/>
    </row>
    <row r="399" spans="4:20" ht="15.75" customHeight="1" x14ac:dyDescent="0.25">
      <c r="D399" s="108"/>
      <c r="E399" s="109"/>
      <c r="F399" s="108"/>
      <c r="G399" s="108"/>
      <c r="H399" s="108"/>
      <c r="I399" s="108"/>
      <c r="J399" s="108"/>
      <c r="K399" s="108"/>
      <c r="L399" s="108"/>
      <c r="M399" s="108"/>
      <c r="N399" s="108"/>
      <c r="O399" s="110"/>
      <c r="P399" s="110"/>
      <c r="Q399" s="110"/>
      <c r="R399" s="113"/>
      <c r="S399" s="114"/>
      <c r="T399" s="110"/>
    </row>
    <row r="400" spans="4:20" ht="15.75" customHeight="1" x14ac:dyDescent="0.25">
      <c r="D400" s="108"/>
      <c r="E400" s="109"/>
      <c r="F400" s="108"/>
      <c r="G400" s="108"/>
      <c r="H400" s="108"/>
      <c r="I400" s="108"/>
      <c r="J400" s="108"/>
      <c r="K400" s="108"/>
      <c r="L400" s="108"/>
      <c r="M400" s="108"/>
      <c r="N400" s="108"/>
      <c r="O400" s="110"/>
      <c r="P400" s="110"/>
      <c r="Q400" s="110"/>
      <c r="R400" s="113"/>
      <c r="S400" s="114"/>
      <c r="T400" s="110"/>
    </row>
    <row r="401" spans="4:20" ht="15.75" customHeight="1" x14ac:dyDescent="0.25">
      <c r="D401" s="108"/>
      <c r="E401" s="109"/>
      <c r="F401" s="108"/>
      <c r="G401" s="108"/>
      <c r="H401" s="108"/>
      <c r="I401" s="108"/>
      <c r="J401" s="108"/>
      <c r="K401" s="108"/>
      <c r="L401" s="108"/>
      <c r="M401" s="108"/>
      <c r="N401" s="108"/>
      <c r="O401" s="110"/>
      <c r="P401" s="110"/>
      <c r="Q401" s="110"/>
      <c r="R401" s="113"/>
      <c r="S401" s="114"/>
      <c r="T401" s="110"/>
    </row>
    <row r="402" spans="4:20" ht="15.75" customHeight="1" x14ac:dyDescent="0.25">
      <c r="D402" s="108"/>
      <c r="E402" s="109"/>
      <c r="F402" s="108"/>
      <c r="G402" s="108"/>
      <c r="H402" s="108"/>
      <c r="I402" s="108"/>
      <c r="J402" s="108"/>
      <c r="K402" s="108"/>
      <c r="L402" s="108"/>
      <c r="M402" s="108"/>
      <c r="N402" s="108"/>
      <c r="O402" s="110"/>
      <c r="P402" s="110"/>
      <c r="Q402" s="110"/>
      <c r="R402" s="113"/>
      <c r="S402" s="114"/>
      <c r="T402" s="110"/>
    </row>
    <row r="403" spans="4:20" ht="15.75" customHeight="1" x14ac:dyDescent="0.25">
      <c r="D403" s="108"/>
      <c r="E403" s="109"/>
      <c r="F403" s="108"/>
      <c r="G403" s="108"/>
      <c r="H403" s="108"/>
      <c r="I403" s="108"/>
      <c r="J403" s="108"/>
      <c r="K403" s="108"/>
      <c r="L403" s="108"/>
      <c r="M403" s="108"/>
      <c r="N403" s="108"/>
      <c r="O403" s="110"/>
      <c r="P403" s="110"/>
      <c r="Q403" s="110"/>
      <c r="R403" s="113"/>
      <c r="S403" s="114"/>
      <c r="T403" s="110"/>
    </row>
    <row r="404" spans="4:20" ht="15.75" customHeight="1" x14ac:dyDescent="0.25">
      <c r="D404" s="108"/>
      <c r="E404" s="109"/>
      <c r="F404" s="108"/>
      <c r="G404" s="108"/>
      <c r="H404" s="108"/>
      <c r="I404" s="108"/>
      <c r="J404" s="108"/>
      <c r="K404" s="108"/>
      <c r="L404" s="108"/>
      <c r="M404" s="108"/>
      <c r="N404" s="108"/>
      <c r="O404" s="110"/>
      <c r="P404" s="110"/>
      <c r="Q404" s="110"/>
      <c r="R404" s="113"/>
      <c r="S404" s="114"/>
      <c r="T404" s="110"/>
    </row>
    <row r="405" spans="4:20" ht="15.75" customHeight="1" x14ac:dyDescent="0.25">
      <c r="D405" s="108"/>
      <c r="E405" s="109"/>
      <c r="F405" s="108"/>
      <c r="G405" s="108"/>
      <c r="H405" s="108"/>
      <c r="I405" s="108"/>
      <c r="J405" s="108"/>
      <c r="K405" s="108"/>
      <c r="L405" s="108"/>
      <c r="M405" s="108"/>
      <c r="N405" s="108"/>
      <c r="O405" s="110"/>
      <c r="P405" s="110"/>
      <c r="Q405" s="110"/>
      <c r="R405" s="113"/>
      <c r="S405" s="114"/>
      <c r="T405" s="110"/>
    </row>
    <row r="406" spans="4:20" ht="15.75" customHeight="1" x14ac:dyDescent="0.25">
      <c r="D406" s="108"/>
      <c r="E406" s="109"/>
      <c r="F406" s="108"/>
      <c r="G406" s="108"/>
      <c r="H406" s="108"/>
      <c r="I406" s="108"/>
      <c r="J406" s="108"/>
      <c r="K406" s="108"/>
      <c r="L406" s="108"/>
      <c r="M406" s="108"/>
      <c r="N406" s="108"/>
      <c r="O406" s="110"/>
      <c r="P406" s="110"/>
      <c r="Q406" s="110"/>
      <c r="R406" s="113"/>
      <c r="S406" s="114"/>
      <c r="T406" s="110"/>
    </row>
    <row r="407" spans="4:20" ht="15.75" customHeight="1" x14ac:dyDescent="0.25">
      <c r="D407" s="108"/>
      <c r="E407" s="109"/>
      <c r="F407" s="108"/>
      <c r="G407" s="108"/>
      <c r="H407" s="108"/>
      <c r="I407" s="108"/>
      <c r="J407" s="108"/>
      <c r="K407" s="108"/>
      <c r="L407" s="108"/>
      <c r="M407" s="108"/>
      <c r="N407" s="108"/>
      <c r="O407" s="110"/>
      <c r="P407" s="110"/>
      <c r="Q407" s="110"/>
      <c r="R407" s="113"/>
      <c r="S407" s="114"/>
      <c r="T407" s="110"/>
    </row>
    <row r="408" spans="4:20" ht="15.75" customHeight="1" x14ac:dyDescent="0.25">
      <c r="D408" s="108"/>
      <c r="E408" s="109"/>
      <c r="F408" s="108"/>
      <c r="G408" s="108"/>
      <c r="H408" s="108"/>
      <c r="I408" s="108"/>
      <c r="J408" s="108"/>
      <c r="K408" s="108"/>
      <c r="L408" s="108"/>
      <c r="M408" s="108"/>
      <c r="N408" s="108"/>
      <c r="O408" s="110"/>
      <c r="P408" s="110"/>
      <c r="Q408" s="110"/>
      <c r="R408" s="113"/>
      <c r="S408" s="114"/>
      <c r="T408" s="110"/>
    </row>
    <row r="409" spans="4:20" ht="15.75" customHeight="1" x14ac:dyDescent="0.25">
      <c r="D409" s="108"/>
      <c r="E409" s="109"/>
      <c r="F409" s="108"/>
      <c r="G409" s="108"/>
      <c r="H409" s="108"/>
      <c r="I409" s="108"/>
      <c r="J409" s="108"/>
      <c r="K409" s="108"/>
      <c r="L409" s="108"/>
      <c r="M409" s="108"/>
      <c r="N409" s="108"/>
      <c r="O409" s="110"/>
      <c r="P409" s="110"/>
      <c r="Q409" s="110"/>
      <c r="R409" s="113"/>
      <c r="S409" s="114"/>
      <c r="T409" s="110"/>
    </row>
    <row r="410" spans="4:20" ht="15.75" customHeight="1" x14ac:dyDescent="0.25">
      <c r="D410" s="108"/>
      <c r="E410" s="109"/>
      <c r="F410" s="108"/>
      <c r="G410" s="108"/>
      <c r="H410" s="108"/>
      <c r="I410" s="108"/>
      <c r="J410" s="108"/>
      <c r="K410" s="108"/>
      <c r="L410" s="108"/>
      <c r="M410" s="108"/>
      <c r="N410" s="108"/>
      <c r="O410" s="110"/>
      <c r="P410" s="110"/>
      <c r="Q410" s="110"/>
      <c r="R410" s="113"/>
      <c r="S410" s="114"/>
      <c r="T410" s="110"/>
    </row>
    <row r="411" spans="4:20" ht="15.75" customHeight="1" x14ac:dyDescent="0.25">
      <c r="D411" s="108"/>
      <c r="E411" s="109"/>
      <c r="F411" s="108"/>
      <c r="G411" s="108"/>
      <c r="H411" s="108"/>
      <c r="I411" s="108"/>
      <c r="J411" s="108"/>
      <c r="K411" s="108"/>
      <c r="L411" s="108"/>
      <c r="M411" s="108"/>
      <c r="N411" s="108"/>
      <c r="O411" s="110"/>
      <c r="P411" s="110"/>
      <c r="Q411" s="110"/>
      <c r="R411" s="113"/>
      <c r="S411" s="114"/>
      <c r="T411" s="110"/>
    </row>
    <row r="412" spans="4:20" ht="15.75" customHeight="1" x14ac:dyDescent="0.25">
      <c r="D412" s="108"/>
      <c r="E412" s="109"/>
      <c r="F412" s="108"/>
      <c r="G412" s="108"/>
      <c r="H412" s="108"/>
      <c r="I412" s="108"/>
      <c r="J412" s="108"/>
      <c r="K412" s="108"/>
      <c r="L412" s="108"/>
      <c r="M412" s="108"/>
      <c r="N412" s="108"/>
      <c r="O412" s="110"/>
      <c r="P412" s="110"/>
      <c r="Q412" s="110"/>
      <c r="R412" s="113"/>
      <c r="S412" s="114"/>
      <c r="T412" s="110"/>
    </row>
    <row r="413" spans="4:20" ht="15.75" customHeight="1" x14ac:dyDescent="0.25">
      <c r="D413" s="108"/>
      <c r="E413" s="109"/>
      <c r="F413" s="108"/>
      <c r="G413" s="108"/>
      <c r="H413" s="108"/>
      <c r="I413" s="108"/>
      <c r="J413" s="108"/>
      <c r="K413" s="108"/>
      <c r="L413" s="108"/>
      <c r="M413" s="108"/>
      <c r="N413" s="108"/>
      <c r="O413" s="110"/>
      <c r="P413" s="110"/>
      <c r="Q413" s="110"/>
      <c r="R413" s="113"/>
      <c r="S413" s="114"/>
      <c r="T413" s="110"/>
    </row>
    <row r="414" spans="4:20" ht="15.75" customHeight="1" x14ac:dyDescent="0.25">
      <c r="D414" s="108"/>
      <c r="E414" s="109"/>
      <c r="F414" s="108"/>
      <c r="G414" s="108"/>
      <c r="H414" s="108"/>
      <c r="I414" s="108"/>
      <c r="J414" s="108"/>
      <c r="K414" s="108"/>
      <c r="L414" s="108"/>
      <c r="M414" s="108"/>
      <c r="N414" s="108"/>
      <c r="O414" s="110"/>
      <c r="P414" s="110"/>
      <c r="Q414" s="110"/>
      <c r="R414" s="113"/>
      <c r="S414" s="114"/>
      <c r="T414" s="110"/>
    </row>
    <row r="415" spans="4:20" ht="15.75" customHeight="1" x14ac:dyDescent="0.25">
      <c r="D415" s="108"/>
      <c r="E415" s="109"/>
      <c r="F415" s="108"/>
      <c r="G415" s="108"/>
      <c r="H415" s="108"/>
      <c r="I415" s="108"/>
      <c r="J415" s="108"/>
      <c r="K415" s="108"/>
      <c r="L415" s="108"/>
      <c r="M415" s="108"/>
      <c r="N415" s="108"/>
      <c r="O415" s="110"/>
      <c r="P415" s="110"/>
      <c r="Q415" s="110"/>
      <c r="R415" s="113"/>
      <c r="S415" s="114"/>
      <c r="T415" s="110"/>
    </row>
    <row r="416" spans="4:20" ht="15.75" customHeight="1" x14ac:dyDescent="0.25">
      <c r="D416" s="108"/>
      <c r="E416" s="109"/>
      <c r="F416" s="108"/>
      <c r="G416" s="108"/>
      <c r="H416" s="108"/>
      <c r="I416" s="108"/>
      <c r="J416" s="108"/>
      <c r="K416" s="108"/>
      <c r="L416" s="108"/>
      <c r="M416" s="108"/>
      <c r="N416" s="108"/>
      <c r="O416" s="110"/>
      <c r="P416" s="110"/>
      <c r="Q416" s="110"/>
      <c r="R416" s="113"/>
      <c r="S416" s="114"/>
      <c r="T416" s="110"/>
    </row>
    <row r="417" spans="4:20" ht="15.75" customHeight="1" x14ac:dyDescent="0.25">
      <c r="D417" s="108"/>
      <c r="E417" s="109"/>
      <c r="F417" s="108"/>
      <c r="G417" s="108"/>
      <c r="H417" s="108"/>
      <c r="I417" s="108"/>
      <c r="J417" s="108"/>
      <c r="K417" s="108"/>
      <c r="L417" s="108"/>
      <c r="M417" s="108"/>
      <c r="N417" s="108"/>
      <c r="O417" s="110"/>
      <c r="P417" s="110"/>
      <c r="Q417" s="110"/>
      <c r="R417" s="113"/>
      <c r="S417" s="114"/>
      <c r="T417" s="110"/>
    </row>
    <row r="418" spans="4:20" ht="15.75" customHeight="1" x14ac:dyDescent="0.25">
      <c r="D418" s="108"/>
      <c r="E418" s="109"/>
      <c r="F418" s="108"/>
      <c r="G418" s="108"/>
      <c r="H418" s="108"/>
      <c r="I418" s="108"/>
      <c r="J418" s="108"/>
      <c r="K418" s="108"/>
      <c r="L418" s="108"/>
      <c r="M418" s="108"/>
      <c r="N418" s="108"/>
      <c r="O418" s="110"/>
      <c r="P418" s="110"/>
      <c r="Q418" s="110"/>
      <c r="R418" s="113"/>
      <c r="S418" s="114"/>
      <c r="T418" s="110"/>
    </row>
    <row r="419" spans="4:20" ht="15.75" customHeight="1" x14ac:dyDescent="0.25">
      <c r="D419" s="108"/>
      <c r="E419" s="109"/>
      <c r="F419" s="108"/>
      <c r="G419" s="108"/>
      <c r="H419" s="108"/>
      <c r="I419" s="108"/>
      <c r="J419" s="108"/>
      <c r="K419" s="108"/>
      <c r="L419" s="108"/>
      <c r="M419" s="108"/>
      <c r="N419" s="108"/>
      <c r="O419" s="110"/>
      <c r="P419" s="110"/>
      <c r="Q419" s="110"/>
      <c r="R419" s="113"/>
      <c r="S419" s="114"/>
      <c r="T419" s="110"/>
    </row>
    <row r="420" spans="4:20" ht="15.75" customHeight="1" x14ac:dyDescent="0.25">
      <c r="D420" s="108"/>
      <c r="E420" s="109"/>
      <c r="F420" s="108"/>
      <c r="G420" s="108"/>
      <c r="H420" s="108"/>
      <c r="I420" s="108"/>
      <c r="J420" s="108"/>
      <c r="K420" s="108"/>
      <c r="L420" s="108"/>
      <c r="M420" s="108"/>
      <c r="N420" s="108"/>
      <c r="O420" s="110"/>
      <c r="P420" s="110"/>
      <c r="Q420" s="110"/>
      <c r="R420" s="113"/>
      <c r="S420" s="114"/>
      <c r="T420" s="110"/>
    </row>
    <row r="421" spans="4:20" ht="15.75" customHeight="1" x14ac:dyDescent="0.25">
      <c r="D421" s="108"/>
      <c r="E421" s="109"/>
      <c r="F421" s="108"/>
      <c r="G421" s="108"/>
      <c r="H421" s="108"/>
      <c r="I421" s="108"/>
      <c r="J421" s="108"/>
      <c r="K421" s="108"/>
      <c r="L421" s="108"/>
      <c r="M421" s="108"/>
      <c r="N421" s="108"/>
      <c r="O421" s="110"/>
      <c r="P421" s="110"/>
      <c r="Q421" s="110"/>
      <c r="R421" s="113"/>
      <c r="S421" s="114"/>
      <c r="T421" s="110"/>
    </row>
    <row r="422" spans="4:20" ht="15.75" customHeight="1" x14ac:dyDescent="0.25">
      <c r="D422" s="108"/>
      <c r="E422" s="109"/>
      <c r="F422" s="108"/>
      <c r="G422" s="108"/>
      <c r="H422" s="108"/>
      <c r="I422" s="108"/>
      <c r="J422" s="108"/>
      <c r="K422" s="108"/>
      <c r="L422" s="108"/>
      <c r="M422" s="108"/>
      <c r="N422" s="108"/>
      <c r="O422" s="110"/>
      <c r="P422" s="110"/>
      <c r="Q422" s="110"/>
      <c r="R422" s="113"/>
      <c r="S422" s="114"/>
      <c r="T422" s="110"/>
    </row>
    <row r="423" spans="4:20" ht="15.75" customHeight="1" x14ac:dyDescent="0.25">
      <c r="D423" s="108"/>
      <c r="E423" s="109"/>
      <c r="F423" s="108"/>
      <c r="G423" s="108"/>
      <c r="H423" s="108"/>
      <c r="I423" s="108"/>
      <c r="J423" s="108"/>
      <c r="K423" s="108"/>
      <c r="L423" s="108"/>
      <c r="M423" s="108"/>
      <c r="N423" s="108"/>
      <c r="O423" s="110"/>
      <c r="P423" s="110"/>
      <c r="Q423" s="110"/>
      <c r="R423" s="113"/>
      <c r="S423" s="114"/>
      <c r="T423" s="110"/>
    </row>
    <row r="424" spans="4:20" ht="15.75" customHeight="1" x14ac:dyDescent="0.25">
      <c r="D424" s="108"/>
      <c r="E424" s="109"/>
      <c r="F424" s="108"/>
      <c r="G424" s="108"/>
      <c r="H424" s="108"/>
      <c r="I424" s="108"/>
      <c r="J424" s="108"/>
      <c r="K424" s="108"/>
      <c r="L424" s="108"/>
      <c r="M424" s="108"/>
      <c r="N424" s="108"/>
      <c r="O424" s="110"/>
      <c r="P424" s="110"/>
      <c r="Q424" s="110"/>
      <c r="R424" s="113"/>
      <c r="S424" s="114"/>
      <c r="T424" s="110"/>
    </row>
    <row r="425" spans="4:20" ht="15.75" customHeight="1" x14ac:dyDescent="0.25">
      <c r="D425" s="108"/>
      <c r="E425" s="109"/>
      <c r="F425" s="108"/>
      <c r="G425" s="108"/>
      <c r="H425" s="108"/>
      <c r="I425" s="108"/>
      <c r="J425" s="108"/>
      <c r="K425" s="108"/>
      <c r="L425" s="108"/>
      <c r="M425" s="108"/>
      <c r="N425" s="108"/>
      <c r="O425" s="110"/>
      <c r="P425" s="110"/>
      <c r="Q425" s="110"/>
      <c r="R425" s="113"/>
      <c r="S425" s="114"/>
      <c r="T425" s="110"/>
    </row>
    <row r="426" spans="4:20" ht="15.75" customHeight="1" x14ac:dyDescent="0.25">
      <c r="D426" s="108"/>
      <c r="E426" s="109"/>
      <c r="F426" s="108"/>
      <c r="G426" s="108"/>
      <c r="H426" s="108"/>
      <c r="I426" s="108"/>
      <c r="J426" s="108"/>
      <c r="K426" s="108"/>
      <c r="L426" s="108"/>
      <c r="M426" s="108"/>
      <c r="N426" s="108"/>
      <c r="O426" s="110"/>
      <c r="P426" s="110"/>
      <c r="Q426" s="110"/>
      <c r="R426" s="113"/>
      <c r="S426" s="114"/>
      <c r="T426" s="110"/>
    </row>
    <row r="427" spans="4:20" ht="15.75" customHeight="1" x14ac:dyDescent="0.25">
      <c r="D427" s="108"/>
      <c r="E427" s="109"/>
      <c r="F427" s="108"/>
      <c r="G427" s="108"/>
      <c r="H427" s="108"/>
      <c r="I427" s="108"/>
      <c r="J427" s="108"/>
      <c r="K427" s="108"/>
      <c r="L427" s="108"/>
      <c r="M427" s="108"/>
      <c r="N427" s="108"/>
      <c r="O427" s="110"/>
      <c r="P427" s="110"/>
      <c r="Q427" s="110"/>
      <c r="R427" s="113"/>
      <c r="S427" s="114"/>
      <c r="T427" s="110"/>
    </row>
    <row r="428" spans="4:20" ht="15.75" customHeight="1" x14ac:dyDescent="0.25">
      <c r="D428" s="108"/>
      <c r="E428" s="109"/>
      <c r="F428" s="108"/>
      <c r="G428" s="108"/>
      <c r="H428" s="108"/>
      <c r="I428" s="108"/>
      <c r="J428" s="108"/>
      <c r="K428" s="108"/>
      <c r="L428" s="108"/>
      <c r="M428" s="108"/>
      <c r="N428" s="108"/>
      <c r="O428" s="110"/>
      <c r="P428" s="110"/>
      <c r="Q428" s="110"/>
      <c r="R428" s="113"/>
      <c r="S428" s="114"/>
      <c r="T428" s="110"/>
    </row>
    <row r="429" spans="4:20" ht="15.75" customHeight="1" x14ac:dyDescent="0.25">
      <c r="D429" s="108"/>
      <c r="E429" s="109"/>
      <c r="F429" s="108"/>
      <c r="G429" s="108"/>
      <c r="H429" s="108"/>
      <c r="I429" s="108"/>
      <c r="J429" s="108"/>
      <c r="K429" s="108"/>
      <c r="L429" s="108"/>
      <c r="M429" s="108"/>
      <c r="N429" s="108"/>
      <c r="O429" s="110"/>
      <c r="P429" s="110"/>
      <c r="Q429" s="110"/>
      <c r="R429" s="113"/>
      <c r="S429" s="114"/>
      <c r="T429" s="110"/>
    </row>
    <row r="430" spans="4:20" ht="15.75" customHeight="1" x14ac:dyDescent="0.25">
      <c r="D430" s="108"/>
      <c r="E430" s="109"/>
      <c r="F430" s="108"/>
      <c r="G430" s="108"/>
      <c r="H430" s="108"/>
      <c r="I430" s="108"/>
      <c r="J430" s="108"/>
      <c r="K430" s="108"/>
      <c r="L430" s="108"/>
      <c r="M430" s="108"/>
      <c r="N430" s="108"/>
      <c r="O430" s="110"/>
      <c r="P430" s="110"/>
      <c r="Q430" s="110"/>
      <c r="R430" s="113"/>
      <c r="S430" s="114"/>
      <c r="T430" s="110"/>
    </row>
    <row r="431" spans="4:20" ht="15.75" customHeight="1" x14ac:dyDescent="0.25">
      <c r="D431" s="108"/>
      <c r="E431" s="109"/>
      <c r="F431" s="108"/>
      <c r="G431" s="108"/>
      <c r="H431" s="108"/>
      <c r="I431" s="108"/>
      <c r="J431" s="108"/>
      <c r="K431" s="108"/>
      <c r="L431" s="108"/>
      <c r="M431" s="108"/>
      <c r="N431" s="108"/>
      <c r="O431" s="110"/>
      <c r="P431" s="110"/>
      <c r="Q431" s="110"/>
      <c r="R431" s="113"/>
      <c r="S431" s="114"/>
      <c r="T431" s="110"/>
    </row>
    <row r="432" spans="4:20" ht="15.75" customHeight="1" x14ac:dyDescent="0.25">
      <c r="D432" s="108"/>
      <c r="E432" s="109"/>
      <c r="F432" s="108"/>
      <c r="G432" s="108"/>
      <c r="H432" s="108"/>
      <c r="I432" s="108"/>
      <c r="J432" s="108"/>
      <c r="K432" s="108"/>
      <c r="L432" s="108"/>
      <c r="M432" s="108"/>
      <c r="N432" s="108"/>
      <c r="O432" s="110"/>
      <c r="P432" s="110"/>
      <c r="Q432" s="110"/>
      <c r="R432" s="113"/>
      <c r="S432" s="114"/>
      <c r="T432" s="110"/>
    </row>
    <row r="433" spans="4:20" ht="15.75" customHeight="1" x14ac:dyDescent="0.25">
      <c r="D433" s="108"/>
      <c r="E433" s="109"/>
      <c r="F433" s="108"/>
      <c r="G433" s="108"/>
      <c r="H433" s="108"/>
      <c r="I433" s="108"/>
      <c r="J433" s="108"/>
      <c r="K433" s="108"/>
      <c r="L433" s="108"/>
      <c r="M433" s="108"/>
      <c r="N433" s="108"/>
      <c r="O433" s="110"/>
      <c r="P433" s="110"/>
      <c r="Q433" s="110"/>
      <c r="R433" s="113"/>
      <c r="S433" s="114"/>
      <c r="T433" s="110"/>
    </row>
    <row r="434" spans="4:20" ht="15.75" customHeight="1" x14ac:dyDescent="0.25">
      <c r="D434" s="108"/>
      <c r="E434" s="109"/>
      <c r="F434" s="108"/>
      <c r="G434" s="108"/>
      <c r="H434" s="108"/>
      <c r="I434" s="108"/>
      <c r="J434" s="108"/>
      <c r="K434" s="108"/>
      <c r="L434" s="108"/>
      <c r="M434" s="108"/>
      <c r="N434" s="108"/>
      <c r="O434" s="110"/>
      <c r="P434" s="110"/>
      <c r="Q434" s="110"/>
      <c r="R434" s="113"/>
      <c r="S434" s="114"/>
      <c r="T434" s="110"/>
    </row>
    <row r="435" spans="4:20" ht="15.75" customHeight="1" x14ac:dyDescent="0.25">
      <c r="D435" s="108"/>
      <c r="E435" s="109"/>
      <c r="F435" s="108"/>
      <c r="G435" s="108"/>
      <c r="H435" s="108"/>
      <c r="I435" s="108"/>
      <c r="J435" s="108"/>
      <c r="K435" s="108"/>
      <c r="L435" s="108"/>
      <c r="M435" s="108"/>
      <c r="N435" s="108"/>
      <c r="O435" s="110"/>
      <c r="P435" s="110"/>
      <c r="Q435" s="110"/>
      <c r="R435" s="113"/>
      <c r="S435" s="114"/>
      <c r="T435" s="110"/>
    </row>
    <row r="436" spans="4:20" ht="15.75" customHeight="1" x14ac:dyDescent="0.25">
      <c r="D436" s="108"/>
      <c r="E436" s="109"/>
      <c r="F436" s="108"/>
      <c r="G436" s="108"/>
      <c r="H436" s="108"/>
      <c r="I436" s="108"/>
      <c r="J436" s="108"/>
      <c r="K436" s="108"/>
      <c r="L436" s="108"/>
      <c r="M436" s="108"/>
      <c r="N436" s="108"/>
      <c r="O436" s="110"/>
      <c r="P436" s="110"/>
      <c r="Q436" s="110"/>
      <c r="R436" s="113"/>
      <c r="S436" s="114"/>
      <c r="T436" s="110"/>
    </row>
    <row r="437" spans="4:20" ht="15.75" customHeight="1" x14ac:dyDescent="0.25">
      <c r="D437" s="108"/>
      <c r="E437" s="109"/>
      <c r="F437" s="108"/>
      <c r="G437" s="108"/>
      <c r="H437" s="108"/>
      <c r="I437" s="108"/>
      <c r="J437" s="108"/>
      <c r="K437" s="108"/>
      <c r="L437" s="108"/>
      <c r="M437" s="108"/>
      <c r="N437" s="108"/>
      <c r="O437" s="110"/>
      <c r="P437" s="110"/>
      <c r="Q437" s="110"/>
      <c r="R437" s="113"/>
      <c r="S437" s="114"/>
      <c r="T437" s="110"/>
    </row>
    <row r="438" spans="4:20" ht="15.75" customHeight="1" x14ac:dyDescent="0.25">
      <c r="D438" s="108"/>
      <c r="E438" s="109"/>
      <c r="F438" s="108"/>
      <c r="G438" s="108"/>
      <c r="H438" s="108"/>
      <c r="I438" s="108"/>
      <c r="J438" s="108"/>
      <c r="K438" s="108"/>
      <c r="L438" s="108"/>
      <c r="M438" s="108"/>
      <c r="N438" s="108"/>
      <c r="O438" s="110"/>
      <c r="P438" s="110"/>
      <c r="Q438" s="110"/>
      <c r="R438" s="113"/>
      <c r="S438" s="114"/>
      <c r="T438" s="110"/>
    </row>
    <row r="439" spans="4:20" ht="15.75" customHeight="1" x14ac:dyDescent="0.25">
      <c r="D439" s="108"/>
      <c r="E439" s="109"/>
      <c r="F439" s="108"/>
      <c r="G439" s="108"/>
      <c r="H439" s="108"/>
      <c r="I439" s="108"/>
      <c r="J439" s="108"/>
      <c r="K439" s="108"/>
      <c r="L439" s="108"/>
      <c r="M439" s="108"/>
      <c r="N439" s="108"/>
      <c r="O439" s="110"/>
      <c r="P439" s="110"/>
      <c r="Q439" s="110"/>
      <c r="R439" s="113"/>
      <c r="S439" s="114"/>
      <c r="T439" s="110"/>
    </row>
    <row r="440" spans="4:20" ht="15.75" customHeight="1" x14ac:dyDescent="0.25">
      <c r="D440" s="108"/>
      <c r="E440" s="109"/>
      <c r="F440" s="108"/>
      <c r="G440" s="108"/>
      <c r="H440" s="108"/>
      <c r="I440" s="108"/>
      <c r="J440" s="108"/>
      <c r="K440" s="108"/>
      <c r="L440" s="108"/>
      <c r="M440" s="108"/>
      <c r="N440" s="108"/>
      <c r="O440" s="110"/>
      <c r="P440" s="110"/>
      <c r="Q440" s="110"/>
      <c r="R440" s="113"/>
      <c r="S440" s="114"/>
      <c r="T440" s="110"/>
    </row>
    <row r="441" spans="4:20" ht="15.75" customHeight="1" x14ac:dyDescent="0.25">
      <c r="D441" s="108"/>
      <c r="E441" s="109"/>
      <c r="F441" s="108"/>
      <c r="G441" s="108"/>
      <c r="H441" s="108"/>
      <c r="I441" s="108"/>
      <c r="J441" s="108"/>
      <c r="K441" s="108"/>
      <c r="L441" s="108"/>
      <c r="M441" s="108"/>
      <c r="N441" s="108"/>
      <c r="O441" s="110"/>
      <c r="P441" s="110"/>
      <c r="Q441" s="110"/>
      <c r="R441" s="113"/>
      <c r="S441" s="114"/>
      <c r="T441" s="110"/>
    </row>
    <row r="442" spans="4:20" ht="15.75" customHeight="1" x14ac:dyDescent="0.25">
      <c r="D442" s="108"/>
      <c r="E442" s="109"/>
      <c r="F442" s="108"/>
      <c r="G442" s="108"/>
      <c r="H442" s="108"/>
      <c r="I442" s="108"/>
      <c r="J442" s="108"/>
      <c r="K442" s="108"/>
      <c r="L442" s="108"/>
      <c r="M442" s="108"/>
      <c r="N442" s="108"/>
      <c r="O442" s="110"/>
      <c r="P442" s="110"/>
      <c r="Q442" s="110"/>
      <c r="R442" s="113"/>
      <c r="S442" s="114"/>
      <c r="T442" s="110"/>
    </row>
    <row r="443" spans="4:20" ht="15.75" customHeight="1" x14ac:dyDescent="0.25">
      <c r="D443" s="108"/>
      <c r="E443" s="109"/>
      <c r="F443" s="108"/>
      <c r="G443" s="108"/>
      <c r="H443" s="108"/>
      <c r="I443" s="108"/>
      <c r="J443" s="108"/>
      <c r="K443" s="108"/>
      <c r="L443" s="108"/>
      <c r="M443" s="108"/>
      <c r="N443" s="108"/>
      <c r="O443" s="110"/>
      <c r="P443" s="110"/>
      <c r="Q443" s="110"/>
      <c r="R443" s="113"/>
      <c r="S443" s="114"/>
      <c r="T443" s="110"/>
    </row>
    <row r="444" spans="4:20" ht="15.75" customHeight="1" x14ac:dyDescent="0.25">
      <c r="D444" s="108"/>
      <c r="E444" s="109"/>
      <c r="F444" s="108"/>
      <c r="G444" s="108"/>
      <c r="H444" s="108"/>
      <c r="I444" s="108"/>
      <c r="J444" s="108"/>
      <c r="K444" s="108"/>
      <c r="L444" s="108"/>
      <c r="M444" s="108"/>
      <c r="N444" s="108"/>
      <c r="O444" s="110"/>
      <c r="P444" s="110"/>
      <c r="Q444" s="110"/>
      <c r="R444" s="113"/>
      <c r="S444" s="114"/>
      <c r="T444" s="110"/>
    </row>
    <row r="445" spans="4:20" ht="15.75" customHeight="1" x14ac:dyDescent="0.25">
      <c r="D445" s="108"/>
      <c r="E445" s="109"/>
      <c r="F445" s="108"/>
      <c r="G445" s="108"/>
      <c r="H445" s="108"/>
      <c r="I445" s="108"/>
      <c r="J445" s="108"/>
      <c r="K445" s="108"/>
      <c r="L445" s="108"/>
      <c r="M445" s="108"/>
      <c r="N445" s="108"/>
      <c r="O445" s="110"/>
      <c r="P445" s="110"/>
      <c r="Q445" s="110"/>
      <c r="R445" s="113"/>
      <c r="S445" s="114"/>
      <c r="T445" s="110"/>
    </row>
    <row r="446" spans="4:20" ht="15.75" customHeight="1" x14ac:dyDescent="0.25">
      <c r="D446" s="108"/>
      <c r="E446" s="109"/>
      <c r="F446" s="108"/>
      <c r="G446" s="108"/>
      <c r="H446" s="108"/>
      <c r="I446" s="108"/>
      <c r="J446" s="108"/>
      <c r="K446" s="108"/>
      <c r="L446" s="108"/>
      <c r="M446" s="108"/>
      <c r="N446" s="108"/>
      <c r="O446" s="110"/>
      <c r="P446" s="110"/>
      <c r="Q446" s="110"/>
      <c r="R446" s="113"/>
      <c r="S446" s="114"/>
      <c r="T446" s="110"/>
    </row>
    <row r="447" spans="4:20" ht="15.75" customHeight="1" x14ac:dyDescent="0.25">
      <c r="D447" s="108"/>
      <c r="E447" s="109"/>
      <c r="F447" s="108"/>
      <c r="G447" s="108"/>
      <c r="H447" s="108"/>
      <c r="I447" s="108"/>
      <c r="J447" s="108"/>
      <c r="K447" s="108"/>
      <c r="L447" s="108"/>
      <c r="M447" s="108"/>
      <c r="N447" s="108"/>
      <c r="O447" s="110"/>
      <c r="P447" s="110"/>
      <c r="Q447" s="110"/>
      <c r="R447" s="113"/>
      <c r="S447" s="114"/>
      <c r="T447" s="110"/>
    </row>
    <row r="448" spans="4:20" ht="15.75" customHeight="1" x14ac:dyDescent="0.25">
      <c r="D448" s="108"/>
      <c r="E448" s="109"/>
      <c r="F448" s="108"/>
      <c r="G448" s="108"/>
      <c r="H448" s="108"/>
      <c r="I448" s="108"/>
      <c r="J448" s="108"/>
      <c r="K448" s="108"/>
      <c r="L448" s="108"/>
      <c r="M448" s="108"/>
      <c r="N448" s="108"/>
      <c r="O448" s="110"/>
      <c r="P448" s="110"/>
      <c r="Q448" s="110"/>
      <c r="R448" s="113"/>
      <c r="S448" s="114"/>
      <c r="T448" s="110"/>
    </row>
    <row r="449" spans="4:20" ht="15.75" customHeight="1" x14ac:dyDescent="0.25">
      <c r="D449" s="108"/>
      <c r="E449" s="109"/>
      <c r="F449" s="108"/>
      <c r="G449" s="108"/>
      <c r="H449" s="108"/>
      <c r="I449" s="108"/>
      <c r="J449" s="108"/>
      <c r="K449" s="108"/>
      <c r="L449" s="108"/>
      <c r="M449" s="108"/>
      <c r="N449" s="108"/>
      <c r="O449" s="110"/>
      <c r="P449" s="110"/>
      <c r="Q449" s="110"/>
      <c r="R449" s="113"/>
      <c r="S449" s="114"/>
      <c r="T449" s="110"/>
    </row>
    <row r="450" spans="4:20" ht="15.75" customHeight="1" x14ac:dyDescent="0.25">
      <c r="D450" s="108"/>
      <c r="E450" s="109"/>
      <c r="F450" s="108"/>
      <c r="G450" s="108"/>
      <c r="H450" s="108"/>
      <c r="I450" s="108"/>
      <c r="J450" s="108"/>
      <c r="K450" s="108"/>
      <c r="L450" s="108"/>
      <c r="M450" s="108"/>
      <c r="N450" s="108"/>
      <c r="O450" s="110"/>
      <c r="P450" s="110"/>
      <c r="Q450" s="110"/>
      <c r="R450" s="113"/>
      <c r="S450" s="114"/>
      <c r="T450" s="110"/>
    </row>
    <row r="451" spans="4:20" ht="15.75" customHeight="1" x14ac:dyDescent="0.25">
      <c r="D451" s="108"/>
      <c r="E451" s="109"/>
      <c r="F451" s="108"/>
      <c r="G451" s="108"/>
      <c r="H451" s="108"/>
      <c r="I451" s="108"/>
      <c r="J451" s="108"/>
      <c r="K451" s="108"/>
      <c r="L451" s="108"/>
      <c r="M451" s="108"/>
      <c r="N451" s="108"/>
      <c r="O451" s="110"/>
      <c r="P451" s="110"/>
      <c r="Q451" s="110"/>
      <c r="R451" s="113"/>
      <c r="S451" s="114"/>
      <c r="T451" s="110"/>
    </row>
    <row r="452" spans="4:20" ht="15.75" customHeight="1" x14ac:dyDescent="0.25">
      <c r="D452" s="108"/>
      <c r="E452" s="109"/>
      <c r="F452" s="108"/>
      <c r="G452" s="108"/>
      <c r="H452" s="108"/>
      <c r="I452" s="108"/>
      <c r="J452" s="108"/>
      <c r="K452" s="108"/>
      <c r="L452" s="108"/>
      <c r="M452" s="108"/>
      <c r="N452" s="108"/>
      <c r="O452" s="110"/>
      <c r="P452" s="110"/>
      <c r="Q452" s="110"/>
      <c r="R452" s="113"/>
      <c r="S452" s="114"/>
      <c r="T452" s="110"/>
    </row>
    <row r="453" spans="4:20" ht="15.75" customHeight="1" x14ac:dyDescent="0.25">
      <c r="D453" s="108"/>
      <c r="E453" s="109"/>
      <c r="F453" s="108"/>
      <c r="G453" s="108"/>
      <c r="H453" s="108"/>
      <c r="I453" s="108"/>
      <c r="J453" s="108"/>
      <c r="K453" s="108"/>
      <c r="L453" s="108"/>
      <c r="M453" s="108"/>
      <c r="N453" s="108"/>
      <c r="O453" s="110"/>
      <c r="P453" s="110"/>
      <c r="Q453" s="110"/>
      <c r="R453" s="113"/>
      <c r="S453" s="114"/>
      <c r="T453" s="110"/>
    </row>
    <row r="454" spans="4:20" ht="15.75" customHeight="1" x14ac:dyDescent="0.25">
      <c r="D454" s="108"/>
      <c r="E454" s="109"/>
      <c r="F454" s="108"/>
      <c r="G454" s="108"/>
      <c r="H454" s="108"/>
      <c r="I454" s="108"/>
      <c r="J454" s="108"/>
      <c r="K454" s="108"/>
      <c r="L454" s="108"/>
      <c r="M454" s="108"/>
      <c r="N454" s="108"/>
      <c r="O454" s="110"/>
      <c r="P454" s="110"/>
      <c r="Q454" s="110"/>
      <c r="R454" s="113"/>
      <c r="S454" s="114"/>
      <c r="T454" s="110"/>
    </row>
    <row r="455" spans="4:20" ht="15.75" customHeight="1" x14ac:dyDescent="0.25">
      <c r="D455" s="108"/>
      <c r="E455" s="109"/>
      <c r="F455" s="108"/>
      <c r="G455" s="108"/>
      <c r="H455" s="108"/>
      <c r="I455" s="108"/>
      <c r="J455" s="108"/>
      <c r="K455" s="108"/>
      <c r="L455" s="108"/>
      <c r="M455" s="108"/>
      <c r="N455" s="108"/>
      <c r="O455" s="110"/>
      <c r="P455" s="110"/>
      <c r="Q455" s="110"/>
      <c r="R455" s="113"/>
      <c r="S455" s="114"/>
      <c r="T455" s="110"/>
    </row>
    <row r="456" spans="4:20" ht="15.75" customHeight="1" x14ac:dyDescent="0.25">
      <c r="D456" s="108"/>
      <c r="E456" s="109"/>
      <c r="F456" s="108"/>
      <c r="G456" s="108"/>
      <c r="H456" s="108"/>
      <c r="I456" s="108"/>
      <c r="J456" s="108"/>
      <c r="K456" s="108"/>
      <c r="L456" s="108"/>
      <c r="M456" s="108"/>
      <c r="N456" s="108"/>
      <c r="O456" s="110"/>
      <c r="P456" s="110"/>
      <c r="Q456" s="110"/>
      <c r="R456" s="113"/>
      <c r="S456" s="114"/>
      <c r="T456" s="110"/>
    </row>
    <row r="457" spans="4:20" ht="15.75" customHeight="1" x14ac:dyDescent="0.25">
      <c r="D457" s="108"/>
      <c r="E457" s="109"/>
      <c r="F457" s="108"/>
      <c r="G457" s="108"/>
      <c r="H457" s="108"/>
      <c r="I457" s="108"/>
      <c r="J457" s="108"/>
      <c r="K457" s="108"/>
      <c r="L457" s="108"/>
      <c r="M457" s="108"/>
      <c r="N457" s="108"/>
      <c r="O457" s="110"/>
      <c r="P457" s="110"/>
      <c r="Q457" s="110"/>
      <c r="R457" s="113"/>
      <c r="S457" s="114"/>
      <c r="T457" s="110"/>
    </row>
    <row r="458" spans="4:20" ht="15.75" customHeight="1" x14ac:dyDescent="0.25">
      <c r="D458" s="108"/>
      <c r="E458" s="109"/>
      <c r="F458" s="108"/>
      <c r="G458" s="108"/>
      <c r="H458" s="108"/>
      <c r="I458" s="108"/>
      <c r="J458" s="108"/>
      <c r="K458" s="108"/>
      <c r="L458" s="108"/>
      <c r="M458" s="108"/>
      <c r="N458" s="108"/>
      <c r="O458" s="110"/>
      <c r="P458" s="110"/>
      <c r="Q458" s="110"/>
      <c r="R458" s="113"/>
      <c r="S458" s="114"/>
      <c r="T458" s="110"/>
    </row>
    <row r="459" spans="4:20" ht="15.75" customHeight="1" x14ac:dyDescent="0.25">
      <c r="D459" s="108"/>
      <c r="E459" s="109"/>
      <c r="F459" s="108"/>
      <c r="G459" s="108"/>
      <c r="H459" s="108"/>
      <c r="I459" s="108"/>
      <c r="J459" s="108"/>
      <c r="K459" s="108"/>
      <c r="L459" s="108"/>
      <c r="M459" s="108"/>
      <c r="N459" s="108"/>
      <c r="O459" s="110"/>
      <c r="P459" s="110"/>
      <c r="Q459" s="110"/>
      <c r="R459" s="113"/>
      <c r="S459" s="114"/>
      <c r="T459" s="110"/>
    </row>
    <row r="460" spans="4:20" ht="15.75" customHeight="1" x14ac:dyDescent="0.25">
      <c r="D460" s="108"/>
      <c r="E460" s="109"/>
      <c r="F460" s="108"/>
      <c r="G460" s="108"/>
      <c r="H460" s="108"/>
      <c r="I460" s="108"/>
      <c r="J460" s="108"/>
      <c r="K460" s="108"/>
      <c r="L460" s="108"/>
      <c r="M460" s="108"/>
      <c r="N460" s="108"/>
      <c r="O460" s="110"/>
      <c r="P460" s="110"/>
      <c r="Q460" s="110"/>
      <c r="R460" s="113"/>
      <c r="S460" s="114"/>
      <c r="T460" s="110"/>
    </row>
    <row r="461" spans="4:20" ht="15.75" customHeight="1" x14ac:dyDescent="0.25">
      <c r="D461" s="108"/>
      <c r="E461" s="109"/>
      <c r="F461" s="108"/>
      <c r="G461" s="108"/>
      <c r="H461" s="108"/>
      <c r="I461" s="108"/>
      <c r="J461" s="108"/>
      <c r="K461" s="108"/>
      <c r="L461" s="108"/>
      <c r="M461" s="108"/>
      <c r="N461" s="108"/>
      <c r="O461" s="110"/>
      <c r="P461" s="110"/>
      <c r="Q461" s="110"/>
      <c r="R461" s="113"/>
      <c r="S461" s="114"/>
      <c r="T461" s="110"/>
    </row>
    <row r="462" spans="4:20" ht="15.75" customHeight="1" x14ac:dyDescent="0.25">
      <c r="D462" s="108"/>
      <c r="E462" s="109"/>
      <c r="F462" s="108"/>
      <c r="G462" s="108"/>
      <c r="H462" s="108"/>
      <c r="I462" s="108"/>
      <c r="J462" s="108"/>
      <c r="K462" s="108"/>
      <c r="L462" s="108"/>
      <c r="M462" s="108"/>
      <c r="N462" s="108"/>
      <c r="O462" s="110"/>
      <c r="P462" s="110"/>
      <c r="Q462" s="110"/>
      <c r="R462" s="113"/>
      <c r="S462" s="114"/>
      <c r="T462" s="110"/>
    </row>
    <row r="463" spans="4:20" ht="15.75" customHeight="1" x14ac:dyDescent="0.25">
      <c r="D463" s="108"/>
      <c r="E463" s="109"/>
      <c r="F463" s="108"/>
      <c r="G463" s="108"/>
      <c r="H463" s="108"/>
      <c r="I463" s="108"/>
      <c r="J463" s="108"/>
      <c r="K463" s="108"/>
      <c r="L463" s="108"/>
      <c r="M463" s="108"/>
      <c r="N463" s="108"/>
      <c r="O463" s="110"/>
      <c r="P463" s="110"/>
      <c r="Q463" s="110"/>
      <c r="R463" s="113"/>
      <c r="S463" s="114"/>
      <c r="T463" s="110"/>
    </row>
    <row r="464" spans="4:20" ht="15.75" customHeight="1" x14ac:dyDescent="0.25">
      <c r="D464" s="108"/>
      <c r="E464" s="109"/>
      <c r="F464" s="108"/>
      <c r="G464" s="108"/>
      <c r="H464" s="108"/>
      <c r="I464" s="108"/>
      <c r="J464" s="108"/>
      <c r="K464" s="108"/>
      <c r="L464" s="108"/>
      <c r="M464" s="108"/>
      <c r="N464" s="108"/>
      <c r="O464" s="110"/>
      <c r="P464" s="110"/>
      <c r="Q464" s="110"/>
      <c r="R464" s="113"/>
      <c r="S464" s="114"/>
      <c r="T464" s="110"/>
    </row>
    <row r="465" spans="4:20" ht="15.75" customHeight="1" x14ac:dyDescent="0.25">
      <c r="D465" s="108"/>
      <c r="E465" s="109"/>
      <c r="F465" s="108"/>
      <c r="G465" s="108"/>
      <c r="H465" s="108"/>
      <c r="I465" s="108"/>
      <c r="J465" s="108"/>
      <c r="K465" s="108"/>
      <c r="L465" s="108"/>
      <c r="M465" s="108"/>
      <c r="N465" s="108"/>
      <c r="O465" s="110"/>
      <c r="P465" s="110"/>
      <c r="Q465" s="110"/>
      <c r="R465" s="113"/>
      <c r="S465" s="114"/>
      <c r="T465" s="110"/>
    </row>
    <row r="466" spans="4:20" ht="15.75" customHeight="1" x14ac:dyDescent="0.25">
      <c r="D466" s="108"/>
      <c r="E466" s="109"/>
      <c r="F466" s="108"/>
      <c r="G466" s="108"/>
      <c r="H466" s="108"/>
      <c r="I466" s="108"/>
      <c r="J466" s="108"/>
      <c r="K466" s="108"/>
      <c r="L466" s="108"/>
      <c r="M466" s="108"/>
      <c r="N466" s="108"/>
      <c r="O466" s="110"/>
      <c r="P466" s="110"/>
      <c r="Q466" s="110"/>
      <c r="R466" s="113"/>
      <c r="S466" s="114"/>
      <c r="T466" s="110"/>
    </row>
    <row r="467" spans="4:20" ht="15.75" customHeight="1" x14ac:dyDescent="0.25">
      <c r="D467" s="108"/>
      <c r="E467" s="109"/>
      <c r="F467" s="108"/>
      <c r="G467" s="108"/>
      <c r="H467" s="108"/>
      <c r="I467" s="108"/>
      <c r="J467" s="108"/>
      <c r="K467" s="108"/>
      <c r="L467" s="108"/>
      <c r="M467" s="108"/>
      <c r="N467" s="108"/>
      <c r="O467" s="110"/>
      <c r="P467" s="110"/>
      <c r="Q467" s="110"/>
      <c r="R467" s="113"/>
      <c r="S467" s="114"/>
      <c r="T467" s="110"/>
    </row>
    <row r="468" spans="4:20" ht="15.75" customHeight="1" x14ac:dyDescent="0.25">
      <c r="D468" s="108"/>
      <c r="E468" s="109"/>
      <c r="F468" s="108"/>
      <c r="G468" s="108"/>
      <c r="H468" s="108"/>
      <c r="I468" s="108"/>
      <c r="J468" s="108"/>
      <c r="K468" s="108"/>
      <c r="L468" s="108"/>
      <c r="M468" s="108"/>
      <c r="N468" s="108"/>
      <c r="O468" s="110"/>
      <c r="P468" s="110"/>
      <c r="Q468" s="110"/>
      <c r="R468" s="113"/>
      <c r="S468" s="114"/>
      <c r="T468" s="110"/>
    </row>
    <row r="469" spans="4:20" ht="15.75" customHeight="1" x14ac:dyDescent="0.25">
      <c r="D469" s="108"/>
      <c r="E469" s="109"/>
      <c r="F469" s="108"/>
      <c r="G469" s="108"/>
      <c r="H469" s="108"/>
      <c r="I469" s="108"/>
      <c r="J469" s="108"/>
      <c r="K469" s="108"/>
      <c r="L469" s="108"/>
      <c r="M469" s="108"/>
      <c r="N469" s="108"/>
      <c r="O469" s="110"/>
      <c r="P469" s="110"/>
      <c r="Q469" s="110"/>
      <c r="R469" s="113"/>
      <c r="S469" s="114"/>
      <c r="T469" s="110"/>
    </row>
    <row r="470" spans="4:20" ht="15.75" customHeight="1" x14ac:dyDescent="0.25">
      <c r="D470" s="108"/>
      <c r="E470" s="109"/>
      <c r="F470" s="108"/>
      <c r="G470" s="108"/>
      <c r="H470" s="108"/>
      <c r="I470" s="108"/>
      <c r="J470" s="108"/>
      <c r="K470" s="108"/>
      <c r="L470" s="108"/>
      <c r="M470" s="108"/>
      <c r="N470" s="108"/>
      <c r="O470" s="110"/>
      <c r="P470" s="110"/>
      <c r="Q470" s="110"/>
      <c r="R470" s="113"/>
      <c r="S470" s="114"/>
      <c r="T470" s="110"/>
    </row>
    <row r="471" spans="4:20" ht="15.75" customHeight="1" x14ac:dyDescent="0.25">
      <c r="D471" s="108"/>
      <c r="E471" s="109"/>
      <c r="F471" s="108"/>
      <c r="G471" s="108"/>
      <c r="H471" s="108"/>
      <c r="I471" s="108"/>
      <c r="J471" s="108"/>
      <c r="K471" s="108"/>
      <c r="L471" s="108"/>
      <c r="M471" s="108"/>
      <c r="N471" s="108"/>
      <c r="O471" s="110"/>
      <c r="P471" s="110"/>
      <c r="Q471" s="110"/>
      <c r="R471" s="113"/>
      <c r="S471" s="114"/>
      <c r="T471" s="110"/>
    </row>
    <row r="472" spans="4:20" ht="15.75" customHeight="1" x14ac:dyDescent="0.25">
      <c r="D472" s="108"/>
      <c r="E472" s="109"/>
      <c r="F472" s="108"/>
      <c r="G472" s="108"/>
      <c r="H472" s="108"/>
      <c r="I472" s="108"/>
      <c r="J472" s="108"/>
      <c r="K472" s="108"/>
      <c r="L472" s="108"/>
      <c r="M472" s="108"/>
      <c r="N472" s="108"/>
      <c r="O472" s="110"/>
      <c r="P472" s="110"/>
      <c r="Q472" s="110"/>
      <c r="R472" s="113"/>
      <c r="S472" s="114"/>
      <c r="T472" s="110"/>
    </row>
    <row r="473" spans="4:20" ht="15.75" customHeight="1" x14ac:dyDescent="0.25">
      <c r="D473" s="108"/>
      <c r="E473" s="109"/>
      <c r="F473" s="108"/>
      <c r="G473" s="108"/>
      <c r="H473" s="108"/>
      <c r="I473" s="108"/>
      <c r="J473" s="108"/>
      <c r="K473" s="108"/>
      <c r="L473" s="108"/>
      <c r="M473" s="108"/>
      <c r="N473" s="108"/>
      <c r="O473" s="110"/>
      <c r="P473" s="110"/>
      <c r="Q473" s="110"/>
      <c r="R473" s="113"/>
      <c r="S473" s="114"/>
      <c r="T473" s="110"/>
    </row>
    <row r="474" spans="4:20" ht="15.75" customHeight="1" x14ac:dyDescent="0.25">
      <c r="D474" s="108"/>
      <c r="E474" s="109"/>
      <c r="F474" s="108"/>
      <c r="G474" s="108"/>
      <c r="H474" s="108"/>
      <c r="I474" s="108"/>
      <c r="J474" s="108"/>
      <c r="K474" s="108"/>
      <c r="L474" s="108"/>
      <c r="M474" s="108"/>
      <c r="N474" s="108"/>
      <c r="O474" s="110"/>
      <c r="P474" s="110"/>
      <c r="Q474" s="110"/>
      <c r="R474" s="113"/>
      <c r="S474" s="114"/>
      <c r="T474" s="110"/>
    </row>
    <row r="475" spans="4:20" ht="15.75" customHeight="1" x14ac:dyDescent="0.25">
      <c r="D475" s="108"/>
      <c r="E475" s="109"/>
      <c r="F475" s="108"/>
      <c r="G475" s="108"/>
      <c r="H475" s="108"/>
      <c r="I475" s="108"/>
      <c r="J475" s="108"/>
      <c r="K475" s="108"/>
      <c r="L475" s="108"/>
      <c r="M475" s="108"/>
      <c r="N475" s="108"/>
      <c r="O475" s="110"/>
      <c r="P475" s="110"/>
      <c r="Q475" s="110"/>
      <c r="R475" s="113"/>
      <c r="S475" s="114"/>
      <c r="T475" s="110"/>
    </row>
    <row r="476" spans="4:20" ht="15.75" customHeight="1" x14ac:dyDescent="0.25">
      <c r="D476" s="108"/>
      <c r="E476" s="109"/>
      <c r="F476" s="108"/>
      <c r="G476" s="108"/>
      <c r="H476" s="108"/>
      <c r="I476" s="108"/>
      <c r="J476" s="108"/>
      <c r="K476" s="108"/>
      <c r="L476" s="108"/>
      <c r="M476" s="108"/>
      <c r="N476" s="108"/>
      <c r="O476" s="110"/>
      <c r="P476" s="110"/>
      <c r="Q476" s="110"/>
      <c r="R476" s="113"/>
      <c r="S476" s="114"/>
      <c r="T476" s="110"/>
    </row>
    <row r="477" spans="4:20" ht="15.75" customHeight="1" x14ac:dyDescent="0.25">
      <c r="D477" s="108"/>
      <c r="E477" s="109"/>
      <c r="F477" s="108"/>
      <c r="G477" s="108"/>
      <c r="H477" s="108"/>
      <c r="I477" s="108"/>
      <c r="J477" s="108"/>
      <c r="K477" s="108"/>
      <c r="L477" s="108"/>
      <c r="M477" s="108"/>
      <c r="N477" s="108"/>
      <c r="O477" s="110"/>
      <c r="P477" s="110"/>
      <c r="Q477" s="110"/>
      <c r="R477" s="113"/>
      <c r="S477" s="114"/>
      <c r="T477" s="110"/>
    </row>
    <row r="478" spans="4:20" ht="15.75" customHeight="1" x14ac:dyDescent="0.25">
      <c r="D478" s="108"/>
      <c r="E478" s="109"/>
      <c r="F478" s="108"/>
      <c r="G478" s="108"/>
      <c r="H478" s="108"/>
      <c r="I478" s="108"/>
      <c r="J478" s="108"/>
      <c r="K478" s="108"/>
      <c r="L478" s="108"/>
      <c r="M478" s="108"/>
      <c r="N478" s="108"/>
      <c r="O478" s="110"/>
      <c r="P478" s="110"/>
      <c r="Q478" s="110"/>
      <c r="R478" s="113"/>
      <c r="S478" s="114"/>
      <c r="T478" s="110"/>
    </row>
    <row r="479" spans="4:20" ht="15.75" customHeight="1" x14ac:dyDescent="0.25">
      <c r="D479" s="108"/>
      <c r="E479" s="109"/>
      <c r="F479" s="108"/>
      <c r="G479" s="108"/>
      <c r="H479" s="108"/>
      <c r="I479" s="108"/>
      <c r="J479" s="108"/>
      <c r="K479" s="108"/>
      <c r="L479" s="108"/>
      <c r="M479" s="108"/>
      <c r="N479" s="108"/>
      <c r="O479" s="110"/>
      <c r="P479" s="110"/>
      <c r="Q479" s="110"/>
      <c r="R479" s="113"/>
      <c r="S479" s="114"/>
      <c r="T479" s="110"/>
    </row>
    <row r="480" spans="4:20" ht="15.75" customHeight="1" x14ac:dyDescent="0.25">
      <c r="D480" s="108"/>
      <c r="E480" s="109"/>
      <c r="F480" s="108"/>
      <c r="G480" s="108"/>
      <c r="H480" s="108"/>
      <c r="I480" s="108"/>
      <c r="J480" s="108"/>
      <c r="K480" s="108"/>
      <c r="L480" s="108"/>
      <c r="M480" s="108"/>
      <c r="N480" s="108"/>
      <c r="O480" s="110"/>
      <c r="P480" s="110"/>
      <c r="Q480" s="110"/>
      <c r="R480" s="113"/>
      <c r="S480" s="114"/>
      <c r="T480" s="110"/>
    </row>
    <row r="481" spans="4:20" ht="15.75" customHeight="1" x14ac:dyDescent="0.25">
      <c r="D481" s="108"/>
      <c r="E481" s="109"/>
      <c r="F481" s="108"/>
      <c r="G481" s="108"/>
      <c r="H481" s="108"/>
      <c r="I481" s="108"/>
      <c r="J481" s="108"/>
      <c r="K481" s="108"/>
      <c r="L481" s="108"/>
      <c r="M481" s="108"/>
      <c r="N481" s="108"/>
      <c r="O481" s="110"/>
      <c r="P481" s="110"/>
      <c r="Q481" s="110"/>
      <c r="R481" s="113"/>
      <c r="S481" s="114"/>
      <c r="T481" s="110"/>
    </row>
    <row r="482" spans="4:20" ht="15.75" customHeight="1" x14ac:dyDescent="0.25">
      <c r="D482" s="108"/>
      <c r="E482" s="109"/>
      <c r="F482" s="108"/>
      <c r="G482" s="108"/>
      <c r="H482" s="108"/>
      <c r="I482" s="108"/>
      <c r="J482" s="108"/>
      <c r="K482" s="108"/>
      <c r="L482" s="108"/>
      <c r="M482" s="108"/>
      <c r="N482" s="108"/>
      <c r="O482" s="110"/>
      <c r="P482" s="110"/>
      <c r="Q482" s="110"/>
      <c r="R482" s="113"/>
      <c r="S482" s="114"/>
      <c r="T482" s="110"/>
    </row>
    <row r="483" spans="4:20" ht="15.75" customHeight="1" x14ac:dyDescent="0.25">
      <c r="D483" s="108"/>
      <c r="E483" s="109"/>
      <c r="F483" s="108"/>
      <c r="G483" s="108"/>
      <c r="H483" s="108"/>
      <c r="I483" s="108"/>
      <c r="J483" s="108"/>
      <c r="K483" s="108"/>
      <c r="L483" s="108"/>
      <c r="M483" s="108"/>
      <c r="N483" s="108"/>
      <c r="O483" s="110"/>
      <c r="P483" s="110"/>
      <c r="Q483" s="110"/>
      <c r="R483" s="113"/>
      <c r="S483" s="114"/>
      <c r="T483" s="110"/>
    </row>
    <row r="484" spans="4:20" ht="15.75" customHeight="1" x14ac:dyDescent="0.25">
      <c r="D484" s="108"/>
      <c r="E484" s="109"/>
      <c r="F484" s="108"/>
      <c r="G484" s="108"/>
      <c r="H484" s="108"/>
      <c r="I484" s="108"/>
      <c r="J484" s="108"/>
      <c r="K484" s="108"/>
      <c r="L484" s="108"/>
      <c r="M484" s="108"/>
      <c r="N484" s="108"/>
      <c r="O484" s="110"/>
      <c r="P484" s="110"/>
      <c r="Q484" s="110"/>
      <c r="R484" s="113"/>
      <c r="S484" s="114"/>
      <c r="T484" s="110"/>
    </row>
    <row r="485" spans="4:20" ht="15.75" customHeight="1" x14ac:dyDescent="0.25">
      <c r="D485" s="108"/>
      <c r="E485" s="109"/>
      <c r="F485" s="108"/>
      <c r="G485" s="108"/>
      <c r="H485" s="108"/>
      <c r="I485" s="108"/>
      <c r="J485" s="108"/>
      <c r="K485" s="108"/>
      <c r="L485" s="108"/>
      <c r="M485" s="108"/>
      <c r="N485" s="108"/>
      <c r="O485" s="110"/>
      <c r="P485" s="110"/>
      <c r="Q485" s="110"/>
      <c r="R485" s="113"/>
      <c r="S485" s="114"/>
      <c r="T485" s="110"/>
    </row>
    <row r="486" spans="4:20" ht="15.75" customHeight="1" x14ac:dyDescent="0.25">
      <c r="D486" s="108"/>
      <c r="E486" s="109"/>
      <c r="F486" s="108"/>
      <c r="G486" s="108"/>
      <c r="H486" s="108"/>
      <c r="I486" s="108"/>
      <c r="J486" s="108"/>
      <c r="K486" s="108"/>
      <c r="L486" s="108"/>
      <c r="M486" s="108"/>
      <c r="N486" s="108"/>
      <c r="O486" s="110"/>
      <c r="P486" s="110"/>
      <c r="Q486" s="110"/>
      <c r="R486" s="113"/>
      <c r="S486" s="114"/>
      <c r="T486" s="110"/>
    </row>
    <row r="487" spans="4:20" ht="15.75" customHeight="1" x14ac:dyDescent="0.25">
      <c r="D487" s="108"/>
      <c r="E487" s="109"/>
      <c r="F487" s="108"/>
      <c r="G487" s="108"/>
      <c r="H487" s="108"/>
      <c r="I487" s="108"/>
      <c r="J487" s="108"/>
      <c r="K487" s="108"/>
      <c r="L487" s="108"/>
      <c r="M487" s="108"/>
      <c r="N487" s="108"/>
      <c r="O487" s="110"/>
      <c r="P487" s="110"/>
      <c r="Q487" s="110"/>
      <c r="R487" s="113"/>
      <c r="S487" s="114"/>
      <c r="T487" s="110"/>
    </row>
    <row r="488" spans="4:20" ht="15.75" customHeight="1" x14ac:dyDescent="0.25">
      <c r="D488" s="108"/>
      <c r="E488" s="109"/>
      <c r="F488" s="108"/>
      <c r="G488" s="108"/>
      <c r="H488" s="108"/>
      <c r="I488" s="108"/>
      <c r="J488" s="108"/>
      <c r="K488" s="108"/>
      <c r="L488" s="108"/>
      <c r="M488" s="108"/>
      <c r="N488" s="108"/>
      <c r="O488" s="110"/>
      <c r="P488" s="110"/>
      <c r="Q488" s="110"/>
      <c r="R488" s="113"/>
      <c r="S488" s="114"/>
      <c r="T488" s="110"/>
    </row>
    <row r="489" spans="4:20" ht="15.75" customHeight="1" x14ac:dyDescent="0.25">
      <c r="D489" s="108"/>
      <c r="E489" s="109"/>
      <c r="F489" s="108"/>
      <c r="G489" s="108"/>
      <c r="H489" s="108"/>
      <c r="I489" s="108"/>
      <c r="J489" s="108"/>
      <c r="K489" s="108"/>
      <c r="L489" s="108"/>
      <c r="M489" s="108"/>
      <c r="N489" s="108"/>
      <c r="O489" s="110"/>
      <c r="P489" s="110"/>
      <c r="Q489" s="110"/>
      <c r="R489" s="113"/>
      <c r="S489" s="114"/>
      <c r="T489" s="110"/>
    </row>
    <row r="490" spans="4:20" ht="15.75" customHeight="1" x14ac:dyDescent="0.25">
      <c r="D490" s="108"/>
      <c r="E490" s="109"/>
      <c r="F490" s="108"/>
      <c r="G490" s="108"/>
      <c r="H490" s="108"/>
      <c r="I490" s="108"/>
      <c r="J490" s="108"/>
      <c r="K490" s="108"/>
      <c r="L490" s="108"/>
      <c r="M490" s="108"/>
      <c r="N490" s="108"/>
      <c r="O490" s="110"/>
      <c r="P490" s="110"/>
      <c r="Q490" s="110"/>
      <c r="R490" s="113"/>
      <c r="S490" s="114"/>
      <c r="T490" s="110"/>
    </row>
    <row r="491" spans="4:20" ht="15.75" customHeight="1" x14ac:dyDescent="0.25">
      <c r="D491" s="108"/>
      <c r="E491" s="109"/>
      <c r="F491" s="108"/>
      <c r="G491" s="108"/>
      <c r="H491" s="108"/>
      <c r="I491" s="108"/>
      <c r="J491" s="108"/>
      <c r="K491" s="108"/>
      <c r="L491" s="108"/>
      <c r="M491" s="108"/>
      <c r="N491" s="108"/>
      <c r="O491" s="110"/>
      <c r="P491" s="110"/>
      <c r="Q491" s="110"/>
      <c r="R491" s="113"/>
      <c r="S491" s="114"/>
      <c r="T491" s="110"/>
    </row>
    <row r="492" spans="4:20" ht="15.75" customHeight="1" x14ac:dyDescent="0.25">
      <c r="D492" s="108"/>
      <c r="E492" s="109"/>
      <c r="F492" s="108"/>
      <c r="G492" s="108"/>
      <c r="H492" s="108"/>
      <c r="I492" s="108"/>
      <c r="J492" s="108"/>
      <c r="K492" s="108"/>
      <c r="L492" s="108"/>
      <c r="M492" s="108"/>
      <c r="N492" s="108"/>
      <c r="O492" s="110"/>
      <c r="P492" s="110"/>
      <c r="Q492" s="110"/>
      <c r="R492" s="113"/>
      <c r="S492" s="114"/>
      <c r="T492" s="110"/>
    </row>
    <row r="493" spans="4:20" ht="15.75" customHeight="1" x14ac:dyDescent="0.25">
      <c r="D493" s="108"/>
      <c r="E493" s="109"/>
      <c r="F493" s="108"/>
      <c r="G493" s="108"/>
      <c r="H493" s="108"/>
      <c r="I493" s="108"/>
      <c r="J493" s="108"/>
      <c r="K493" s="108"/>
      <c r="L493" s="108"/>
      <c r="M493" s="108"/>
      <c r="N493" s="108"/>
      <c r="O493" s="110"/>
      <c r="P493" s="110"/>
      <c r="Q493" s="110"/>
      <c r="R493" s="113"/>
      <c r="S493" s="114"/>
      <c r="T493" s="110"/>
    </row>
    <row r="494" spans="4:20" ht="15.75" customHeight="1" x14ac:dyDescent="0.25">
      <c r="D494" s="108"/>
      <c r="E494" s="109"/>
      <c r="F494" s="108"/>
      <c r="G494" s="108"/>
      <c r="H494" s="108"/>
      <c r="I494" s="108"/>
      <c r="J494" s="108"/>
      <c r="K494" s="108"/>
      <c r="L494" s="108"/>
      <c r="M494" s="108"/>
      <c r="N494" s="108"/>
      <c r="O494" s="110"/>
      <c r="P494" s="110"/>
      <c r="Q494" s="110"/>
      <c r="R494" s="113"/>
      <c r="S494" s="114"/>
      <c r="T494" s="110"/>
    </row>
    <row r="495" spans="4:20" ht="15.75" customHeight="1" x14ac:dyDescent="0.25">
      <c r="D495" s="108"/>
      <c r="E495" s="109"/>
      <c r="F495" s="108"/>
      <c r="G495" s="108"/>
      <c r="H495" s="108"/>
      <c r="I495" s="108"/>
      <c r="J495" s="108"/>
      <c r="K495" s="108"/>
      <c r="L495" s="108"/>
      <c r="M495" s="108"/>
      <c r="N495" s="108"/>
      <c r="O495" s="110"/>
      <c r="P495" s="110"/>
      <c r="Q495" s="110"/>
      <c r="R495" s="113"/>
      <c r="S495" s="114"/>
      <c r="T495" s="110"/>
    </row>
    <row r="496" spans="4:20" ht="15.75" customHeight="1" x14ac:dyDescent="0.25">
      <c r="D496" s="108"/>
      <c r="E496" s="109"/>
      <c r="F496" s="108"/>
      <c r="G496" s="108"/>
      <c r="H496" s="108"/>
      <c r="I496" s="108"/>
      <c r="J496" s="108"/>
      <c r="K496" s="108"/>
      <c r="L496" s="108"/>
      <c r="M496" s="108"/>
      <c r="N496" s="108"/>
      <c r="O496" s="110"/>
      <c r="P496" s="110"/>
      <c r="Q496" s="110"/>
      <c r="R496" s="113"/>
      <c r="S496" s="114"/>
      <c r="T496" s="110"/>
    </row>
    <row r="497" spans="4:20" ht="15.75" customHeight="1" x14ac:dyDescent="0.25">
      <c r="D497" s="108"/>
      <c r="E497" s="109"/>
      <c r="F497" s="108"/>
      <c r="G497" s="108"/>
      <c r="H497" s="108"/>
      <c r="I497" s="108"/>
      <c r="J497" s="108"/>
      <c r="K497" s="108"/>
      <c r="L497" s="108"/>
      <c r="M497" s="108"/>
      <c r="N497" s="108"/>
      <c r="O497" s="110"/>
      <c r="P497" s="110"/>
      <c r="Q497" s="110"/>
      <c r="R497" s="113"/>
      <c r="S497" s="114"/>
      <c r="T497" s="110"/>
    </row>
    <row r="498" spans="4:20" ht="15.75" customHeight="1" x14ac:dyDescent="0.25">
      <c r="D498" s="108"/>
      <c r="E498" s="109"/>
      <c r="F498" s="108"/>
      <c r="G498" s="108"/>
      <c r="H498" s="108"/>
      <c r="I498" s="108"/>
      <c r="J498" s="108"/>
      <c r="K498" s="108"/>
      <c r="L498" s="108"/>
      <c r="M498" s="108"/>
      <c r="N498" s="108"/>
      <c r="O498" s="110"/>
      <c r="P498" s="110"/>
      <c r="Q498" s="110"/>
      <c r="R498" s="113"/>
      <c r="S498" s="114"/>
      <c r="T498" s="110"/>
    </row>
    <row r="499" spans="4:20" ht="15.75" customHeight="1" x14ac:dyDescent="0.25">
      <c r="D499" s="108"/>
      <c r="E499" s="109"/>
      <c r="F499" s="108"/>
      <c r="G499" s="108"/>
      <c r="H499" s="108"/>
      <c r="I499" s="108"/>
      <c r="J499" s="108"/>
      <c r="K499" s="108"/>
      <c r="L499" s="108"/>
      <c r="M499" s="108"/>
      <c r="N499" s="108"/>
      <c r="O499" s="110"/>
      <c r="P499" s="110"/>
      <c r="Q499" s="110"/>
      <c r="R499" s="113"/>
      <c r="S499" s="114"/>
      <c r="T499" s="110"/>
    </row>
    <row r="500" spans="4:20" ht="15.75" customHeight="1" x14ac:dyDescent="0.25">
      <c r="D500" s="108"/>
      <c r="E500" s="109"/>
      <c r="F500" s="108"/>
      <c r="G500" s="108"/>
      <c r="H500" s="108"/>
      <c r="I500" s="108"/>
      <c r="J500" s="108"/>
      <c r="K500" s="108"/>
      <c r="L500" s="108"/>
      <c r="M500" s="108"/>
      <c r="N500" s="108"/>
      <c r="O500" s="110"/>
      <c r="P500" s="110"/>
      <c r="Q500" s="110"/>
      <c r="R500" s="113"/>
      <c r="S500" s="114"/>
      <c r="T500" s="110"/>
    </row>
    <row r="501" spans="4:20" ht="15.75" customHeight="1" x14ac:dyDescent="0.25">
      <c r="D501" s="108"/>
      <c r="E501" s="109"/>
      <c r="F501" s="108"/>
      <c r="G501" s="108"/>
      <c r="H501" s="108"/>
      <c r="I501" s="108"/>
      <c r="J501" s="108"/>
      <c r="K501" s="108"/>
      <c r="L501" s="108"/>
      <c r="M501" s="108"/>
      <c r="N501" s="108"/>
      <c r="O501" s="110"/>
      <c r="P501" s="110"/>
      <c r="Q501" s="110"/>
      <c r="R501" s="113"/>
      <c r="S501" s="114"/>
      <c r="T501" s="110"/>
    </row>
    <row r="502" spans="4:20" ht="15.75" customHeight="1" x14ac:dyDescent="0.25">
      <c r="D502" s="108"/>
      <c r="E502" s="109"/>
      <c r="F502" s="108"/>
      <c r="G502" s="108"/>
      <c r="H502" s="108"/>
      <c r="I502" s="108"/>
      <c r="J502" s="108"/>
      <c r="K502" s="108"/>
      <c r="L502" s="108"/>
      <c r="M502" s="108"/>
      <c r="N502" s="108"/>
      <c r="O502" s="110"/>
      <c r="P502" s="110"/>
      <c r="Q502" s="110"/>
      <c r="R502" s="113"/>
      <c r="S502" s="114"/>
      <c r="T502" s="110"/>
    </row>
    <row r="503" spans="4:20" ht="15.75" customHeight="1" x14ac:dyDescent="0.25">
      <c r="D503" s="108"/>
      <c r="E503" s="109"/>
      <c r="F503" s="108"/>
      <c r="G503" s="108"/>
      <c r="H503" s="108"/>
      <c r="I503" s="108"/>
      <c r="J503" s="108"/>
      <c r="K503" s="108"/>
      <c r="L503" s="108"/>
      <c r="M503" s="108"/>
      <c r="N503" s="108"/>
      <c r="O503" s="110"/>
      <c r="P503" s="110"/>
      <c r="Q503" s="110"/>
      <c r="R503" s="113"/>
      <c r="S503" s="114"/>
      <c r="T503" s="110"/>
    </row>
    <row r="504" spans="4:20" ht="15.75" customHeight="1" x14ac:dyDescent="0.25">
      <c r="D504" s="108"/>
      <c r="E504" s="109"/>
      <c r="F504" s="108"/>
      <c r="G504" s="108"/>
      <c r="H504" s="108"/>
      <c r="I504" s="108"/>
      <c r="J504" s="108"/>
      <c r="K504" s="108"/>
      <c r="L504" s="108"/>
      <c r="M504" s="108"/>
      <c r="N504" s="108"/>
      <c r="O504" s="110"/>
      <c r="P504" s="110"/>
      <c r="Q504" s="110"/>
      <c r="R504" s="113"/>
      <c r="S504" s="114"/>
      <c r="T504" s="110"/>
    </row>
    <row r="505" spans="4:20" ht="15.75" customHeight="1" x14ac:dyDescent="0.25">
      <c r="D505" s="108"/>
      <c r="E505" s="109"/>
      <c r="F505" s="108"/>
      <c r="G505" s="108"/>
      <c r="H505" s="108"/>
      <c r="I505" s="108"/>
      <c r="J505" s="108"/>
      <c r="K505" s="108"/>
      <c r="L505" s="108"/>
      <c r="M505" s="108"/>
      <c r="N505" s="108"/>
      <c r="O505" s="110"/>
      <c r="P505" s="110"/>
      <c r="Q505" s="110"/>
      <c r="R505" s="113"/>
      <c r="S505" s="114"/>
      <c r="T505" s="110"/>
    </row>
    <row r="506" spans="4:20" ht="15.75" customHeight="1" x14ac:dyDescent="0.25">
      <c r="D506" s="108"/>
      <c r="E506" s="109"/>
      <c r="F506" s="108"/>
      <c r="G506" s="108"/>
      <c r="H506" s="108"/>
      <c r="I506" s="108"/>
      <c r="J506" s="108"/>
      <c r="K506" s="108"/>
      <c r="L506" s="108"/>
      <c r="M506" s="108"/>
      <c r="N506" s="108"/>
      <c r="O506" s="110"/>
      <c r="P506" s="110"/>
      <c r="Q506" s="110"/>
      <c r="R506" s="113"/>
      <c r="S506" s="114"/>
      <c r="T506" s="110"/>
    </row>
    <row r="507" spans="4:20" ht="15.75" customHeight="1" x14ac:dyDescent="0.25">
      <c r="D507" s="108"/>
      <c r="E507" s="109"/>
      <c r="F507" s="108"/>
      <c r="G507" s="108"/>
      <c r="H507" s="108"/>
      <c r="I507" s="108"/>
      <c r="J507" s="108"/>
      <c r="K507" s="108"/>
      <c r="L507" s="108"/>
      <c r="M507" s="108"/>
      <c r="N507" s="108"/>
      <c r="O507" s="110"/>
      <c r="P507" s="110"/>
      <c r="Q507" s="110"/>
      <c r="R507" s="113"/>
      <c r="S507" s="114"/>
      <c r="T507" s="110"/>
    </row>
    <row r="508" spans="4:20" ht="15.75" customHeight="1" x14ac:dyDescent="0.25">
      <c r="D508" s="108"/>
      <c r="E508" s="109"/>
      <c r="F508" s="108"/>
      <c r="G508" s="108"/>
      <c r="H508" s="108"/>
      <c r="I508" s="108"/>
      <c r="J508" s="108"/>
      <c r="K508" s="108"/>
      <c r="L508" s="108"/>
      <c r="M508" s="108"/>
      <c r="N508" s="108"/>
      <c r="O508" s="110"/>
      <c r="P508" s="110"/>
      <c r="Q508" s="110"/>
      <c r="R508" s="113"/>
      <c r="S508" s="114"/>
      <c r="T508" s="110"/>
    </row>
    <row r="509" spans="4:20" ht="15.75" customHeight="1" x14ac:dyDescent="0.25">
      <c r="D509" s="108"/>
      <c r="E509" s="109"/>
      <c r="F509" s="108"/>
      <c r="G509" s="108"/>
      <c r="H509" s="108"/>
      <c r="I509" s="108"/>
      <c r="J509" s="108"/>
      <c r="K509" s="108"/>
      <c r="L509" s="108"/>
      <c r="M509" s="108"/>
      <c r="N509" s="108"/>
      <c r="O509" s="110"/>
      <c r="P509" s="110"/>
      <c r="Q509" s="110"/>
      <c r="R509" s="113"/>
      <c r="S509" s="114"/>
      <c r="T509" s="110"/>
    </row>
    <row r="510" spans="4:20" ht="15.75" customHeight="1" x14ac:dyDescent="0.25">
      <c r="D510" s="108"/>
      <c r="E510" s="109"/>
      <c r="F510" s="108"/>
      <c r="G510" s="108"/>
      <c r="H510" s="108"/>
      <c r="I510" s="108"/>
      <c r="J510" s="108"/>
      <c r="K510" s="108"/>
      <c r="L510" s="108"/>
      <c r="M510" s="108"/>
      <c r="N510" s="108"/>
      <c r="O510" s="110"/>
      <c r="P510" s="110"/>
      <c r="Q510" s="110"/>
      <c r="R510" s="113"/>
      <c r="S510" s="114"/>
      <c r="T510" s="110"/>
    </row>
    <row r="511" spans="4:20" ht="15.75" customHeight="1" x14ac:dyDescent="0.25">
      <c r="D511" s="108"/>
      <c r="E511" s="109"/>
      <c r="F511" s="108"/>
      <c r="G511" s="108"/>
      <c r="H511" s="108"/>
      <c r="I511" s="108"/>
      <c r="J511" s="108"/>
      <c r="K511" s="108"/>
      <c r="L511" s="108"/>
      <c r="M511" s="108"/>
      <c r="N511" s="108"/>
      <c r="O511" s="110"/>
      <c r="P511" s="110"/>
      <c r="Q511" s="110"/>
      <c r="R511" s="113"/>
      <c r="S511" s="114"/>
      <c r="T511" s="110"/>
    </row>
    <row r="512" spans="4:20" ht="15.75" customHeight="1" x14ac:dyDescent="0.25">
      <c r="D512" s="108"/>
      <c r="E512" s="109"/>
      <c r="F512" s="108"/>
      <c r="G512" s="108"/>
      <c r="H512" s="108"/>
      <c r="I512" s="108"/>
      <c r="J512" s="108"/>
      <c r="K512" s="108"/>
      <c r="L512" s="108"/>
      <c r="M512" s="108"/>
      <c r="N512" s="108"/>
      <c r="O512" s="110"/>
      <c r="P512" s="110"/>
      <c r="Q512" s="110"/>
      <c r="R512" s="113"/>
      <c r="S512" s="114"/>
      <c r="T512" s="110"/>
    </row>
    <row r="513" spans="4:20" ht="15.75" customHeight="1" x14ac:dyDescent="0.25">
      <c r="D513" s="108"/>
      <c r="E513" s="109"/>
      <c r="F513" s="108"/>
      <c r="G513" s="108"/>
      <c r="H513" s="108"/>
      <c r="I513" s="108"/>
      <c r="J513" s="108"/>
      <c r="K513" s="108"/>
      <c r="L513" s="108"/>
      <c r="M513" s="108"/>
      <c r="N513" s="108"/>
      <c r="O513" s="110"/>
      <c r="P513" s="110"/>
      <c r="Q513" s="110"/>
      <c r="R513" s="113"/>
      <c r="S513" s="114"/>
      <c r="T513" s="110"/>
    </row>
    <row r="514" spans="4:20" ht="15.75" customHeight="1" x14ac:dyDescent="0.25">
      <c r="D514" s="108"/>
      <c r="E514" s="109"/>
      <c r="F514" s="108"/>
      <c r="G514" s="108"/>
      <c r="H514" s="108"/>
      <c r="I514" s="108"/>
      <c r="J514" s="108"/>
      <c r="K514" s="108"/>
      <c r="L514" s="108"/>
      <c r="M514" s="108"/>
      <c r="N514" s="108"/>
      <c r="O514" s="110"/>
      <c r="P514" s="110"/>
      <c r="Q514" s="110"/>
      <c r="R514" s="113"/>
      <c r="S514" s="114"/>
      <c r="T514" s="110"/>
    </row>
    <row r="515" spans="4:20" ht="15.75" customHeight="1" x14ac:dyDescent="0.25">
      <c r="D515" s="108"/>
      <c r="E515" s="109"/>
      <c r="F515" s="108"/>
      <c r="G515" s="108"/>
      <c r="H515" s="108"/>
      <c r="I515" s="108"/>
      <c r="J515" s="108"/>
      <c r="K515" s="108"/>
      <c r="L515" s="108"/>
      <c r="M515" s="108"/>
      <c r="N515" s="108"/>
      <c r="O515" s="110"/>
      <c r="P515" s="110"/>
      <c r="Q515" s="110"/>
      <c r="R515" s="113"/>
      <c r="S515" s="114"/>
      <c r="T515" s="110"/>
    </row>
    <row r="516" spans="4:20" ht="15.75" customHeight="1" x14ac:dyDescent="0.25">
      <c r="D516" s="108"/>
      <c r="E516" s="109"/>
      <c r="F516" s="108"/>
      <c r="G516" s="108"/>
      <c r="H516" s="108"/>
      <c r="I516" s="108"/>
      <c r="J516" s="108"/>
      <c r="K516" s="108"/>
      <c r="L516" s="108"/>
      <c r="M516" s="108"/>
      <c r="N516" s="108"/>
      <c r="O516" s="110"/>
      <c r="P516" s="110"/>
      <c r="Q516" s="110"/>
      <c r="R516" s="113"/>
      <c r="S516" s="114"/>
      <c r="T516" s="110"/>
    </row>
    <row r="517" spans="4:20" ht="15.75" customHeight="1" x14ac:dyDescent="0.25">
      <c r="D517" s="108"/>
      <c r="E517" s="109"/>
      <c r="F517" s="108"/>
      <c r="G517" s="108"/>
      <c r="H517" s="108"/>
      <c r="I517" s="108"/>
      <c r="J517" s="108"/>
      <c r="K517" s="108"/>
      <c r="L517" s="108"/>
      <c r="M517" s="108"/>
      <c r="N517" s="108"/>
      <c r="O517" s="110"/>
      <c r="P517" s="110"/>
      <c r="Q517" s="110"/>
      <c r="R517" s="113"/>
      <c r="S517" s="114"/>
      <c r="T517" s="110"/>
    </row>
    <row r="518" spans="4:20" ht="15.75" customHeight="1" x14ac:dyDescent="0.25">
      <c r="D518" s="108"/>
      <c r="E518" s="109"/>
      <c r="F518" s="108"/>
      <c r="G518" s="108"/>
      <c r="H518" s="108"/>
      <c r="I518" s="108"/>
      <c r="J518" s="108"/>
      <c r="K518" s="108"/>
      <c r="L518" s="108"/>
      <c r="M518" s="108"/>
      <c r="N518" s="108"/>
      <c r="O518" s="110"/>
      <c r="P518" s="110"/>
      <c r="Q518" s="110"/>
      <c r="R518" s="113"/>
      <c r="S518" s="114"/>
      <c r="T518" s="110"/>
    </row>
    <row r="519" spans="4:20" ht="15.75" customHeight="1" x14ac:dyDescent="0.25">
      <c r="D519" s="108"/>
      <c r="E519" s="109"/>
      <c r="F519" s="108"/>
      <c r="G519" s="108"/>
      <c r="H519" s="108"/>
      <c r="I519" s="108"/>
      <c r="J519" s="108"/>
      <c r="K519" s="108"/>
      <c r="L519" s="108"/>
      <c r="M519" s="108"/>
      <c r="N519" s="108"/>
      <c r="O519" s="110"/>
      <c r="P519" s="110"/>
      <c r="Q519" s="110"/>
      <c r="R519" s="113"/>
      <c r="S519" s="114"/>
      <c r="T519" s="110"/>
    </row>
    <row r="520" spans="4:20" ht="15.75" customHeight="1" x14ac:dyDescent="0.25">
      <c r="D520" s="108"/>
      <c r="E520" s="109"/>
      <c r="F520" s="108"/>
      <c r="G520" s="108"/>
      <c r="H520" s="108"/>
      <c r="I520" s="108"/>
      <c r="J520" s="108"/>
      <c r="K520" s="108"/>
      <c r="L520" s="108"/>
      <c r="M520" s="108"/>
      <c r="N520" s="108"/>
      <c r="O520" s="110"/>
      <c r="P520" s="110"/>
      <c r="Q520" s="110"/>
      <c r="R520" s="113"/>
      <c r="S520" s="114"/>
      <c r="T520" s="110"/>
    </row>
    <row r="521" spans="4:20" ht="15.75" customHeight="1" x14ac:dyDescent="0.25">
      <c r="D521" s="108"/>
      <c r="E521" s="109"/>
      <c r="F521" s="108"/>
      <c r="G521" s="108"/>
      <c r="H521" s="108"/>
      <c r="I521" s="108"/>
      <c r="J521" s="108"/>
      <c r="K521" s="108"/>
      <c r="L521" s="108"/>
      <c r="M521" s="108"/>
      <c r="N521" s="108"/>
      <c r="O521" s="110"/>
      <c r="P521" s="110"/>
      <c r="Q521" s="110"/>
      <c r="R521" s="113"/>
      <c r="S521" s="114"/>
      <c r="T521" s="110"/>
    </row>
    <row r="522" spans="4:20" ht="15.75" customHeight="1" x14ac:dyDescent="0.25">
      <c r="D522" s="108"/>
      <c r="E522" s="109"/>
      <c r="F522" s="108"/>
      <c r="G522" s="108"/>
      <c r="H522" s="108"/>
      <c r="I522" s="108"/>
      <c r="J522" s="108"/>
      <c r="K522" s="108"/>
      <c r="L522" s="108"/>
      <c r="M522" s="108"/>
      <c r="N522" s="108"/>
      <c r="O522" s="110"/>
      <c r="P522" s="110"/>
      <c r="Q522" s="110"/>
      <c r="R522" s="113"/>
      <c r="S522" s="114"/>
      <c r="T522" s="110"/>
    </row>
    <row r="523" spans="4:20" ht="15.75" customHeight="1" x14ac:dyDescent="0.25">
      <c r="D523" s="108"/>
      <c r="E523" s="109"/>
      <c r="F523" s="108"/>
      <c r="G523" s="108"/>
      <c r="H523" s="108"/>
      <c r="I523" s="108"/>
      <c r="J523" s="108"/>
      <c r="K523" s="108"/>
      <c r="L523" s="108"/>
      <c r="M523" s="108"/>
      <c r="N523" s="108"/>
      <c r="O523" s="110"/>
      <c r="P523" s="110"/>
      <c r="Q523" s="110"/>
      <c r="R523" s="113"/>
      <c r="S523" s="114"/>
      <c r="T523" s="110"/>
    </row>
    <row r="524" spans="4:20" ht="15.75" customHeight="1" x14ac:dyDescent="0.25">
      <c r="D524" s="108"/>
      <c r="E524" s="109"/>
      <c r="F524" s="108"/>
      <c r="G524" s="108"/>
      <c r="H524" s="108"/>
      <c r="I524" s="108"/>
      <c r="J524" s="108"/>
      <c r="K524" s="108"/>
      <c r="L524" s="108"/>
      <c r="M524" s="108"/>
      <c r="N524" s="108"/>
      <c r="O524" s="110"/>
      <c r="P524" s="110"/>
      <c r="Q524" s="110"/>
      <c r="R524" s="113"/>
      <c r="S524" s="114"/>
      <c r="T524" s="110"/>
    </row>
    <row r="525" spans="4:20" ht="15.75" customHeight="1" x14ac:dyDescent="0.25">
      <c r="D525" s="108"/>
      <c r="E525" s="109"/>
      <c r="F525" s="108"/>
      <c r="G525" s="108"/>
      <c r="H525" s="108"/>
      <c r="I525" s="108"/>
      <c r="J525" s="108"/>
      <c r="K525" s="108"/>
      <c r="L525" s="108"/>
      <c r="M525" s="108"/>
      <c r="N525" s="108"/>
      <c r="O525" s="110"/>
      <c r="P525" s="110"/>
      <c r="Q525" s="110"/>
      <c r="R525" s="113"/>
      <c r="S525" s="114"/>
      <c r="T525" s="110"/>
    </row>
    <row r="526" spans="4:20" ht="15.75" customHeight="1" x14ac:dyDescent="0.25">
      <c r="D526" s="108"/>
      <c r="E526" s="109"/>
      <c r="F526" s="108"/>
      <c r="G526" s="108"/>
      <c r="H526" s="108"/>
      <c r="I526" s="108"/>
      <c r="J526" s="108"/>
      <c r="K526" s="108"/>
      <c r="L526" s="108"/>
      <c r="M526" s="108"/>
      <c r="N526" s="108"/>
      <c r="O526" s="110"/>
      <c r="P526" s="110"/>
      <c r="Q526" s="110"/>
      <c r="R526" s="113"/>
      <c r="S526" s="114"/>
      <c r="T526" s="110"/>
    </row>
    <row r="527" spans="4:20" ht="15.75" customHeight="1" x14ac:dyDescent="0.25">
      <c r="D527" s="108"/>
      <c r="E527" s="109"/>
      <c r="F527" s="108"/>
      <c r="G527" s="108"/>
      <c r="H527" s="108"/>
      <c r="I527" s="108"/>
      <c r="J527" s="108"/>
      <c r="K527" s="108"/>
      <c r="L527" s="108"/>
      <c r="M527" s="108"/>
      <c r="N527" s="108"/>
      <c r="O527" s="110"/>
      <c r="P527" s="110"/>
      <c r="Q527" s="110"/>
      <c r="R527" s="113"/>
      <c r="S527" s="114"/>
      <c r="T527" s="110"/>
    </row>
    <row r="528" spans="4:20" ht="15.75" customHeight="1" x14ac:dyDescent="0.25">
      <c r="D528" s="108"/>
      <c r="E528" s="109"/>
      <c r="F528" s="108"/>
      <c r="G528" s="108"/>
      <c r="H528" s="108"/>
      <c r="I528" s="108"/>
      <c r="J528" s="108"/>
      <c r="K528" s="108"/>
      <c r="L528" s="108"/>
      <c r="M528" s="108"/>
      <c r="N528" s="108"/>
      <c r="O528" s="110"/>
      <c r="P528" s="110"/>
      <c r="Q528" s="110"/>
      <c r="R528" s="113"/>
      <c r="S528" s="114"/>
      <c r="T528" s="110"/>
    </row>
    <row r="529" spans="4:20" ht="15.75" customHeight="1" x14ac:dyDescent="0.25">
      <c r="D529" s="108"/>
      <c r="E529" s="109"/>
      <c r="F529" s="108"/>
      <c r="G529" s="108"/>
      <c r="H529" s="108"/>
      <c r="I529" s="108"/>
      <c r="J529" s="108"/>
      <c r="K529" s="108"/>
      <c r="L529" s="108"/>
      <c r="M529" s="108"/>
      <c r="N529" s="108"/>
      <c r="O529" s="110"/>
      <c r="P529" s="110"/>
      <c r="Q529" s="110"/>
      <c r="R529" s="113"/>
      <c r="S529" s="114"/>
      <c r="T529" s="110"/>
    </row>
    <row r="530" spans="4:20" ht="15.75" customHeight="1" x14ac:dyDescent="0.25">
      <c r="D530" s="108"/>
      <c r="E530" s="109"/>
      <c r="F530" s="108"/>
      <c r="G530" s="108"/>
      <c r="H530" s="108"/>
      <c r="I530" s="108"/>
      <c r="J530" s="108"/>
      <c r="K530" s="108"/>
      <c r="L530" s="108"/>
      <c r="M530" s="108"/>
      <c r="N530" s="108"/>
      <c r="O530" s="110"/>
      <c r="P530" s="110"/>
      <c r="Q530" s="110"/>
      <c r="R530" s="113"/>
      <c r="S530" s="114"/>
      <c r="T530" s="110"/>
    </row>
    <row r="531" spans="4:20" ht="15.75" customHeight="1" x14ac:dyDescent="0.25">
      <c r="D531" s="108"/>
      <c r="E531" s="109"/>
      <c r="F531" s="108"/>
      <c r="G531" s="108"/>
      <c r="H531" s="108"/>
      <c r="I531" s="108"/>
      <c r="J531" s="108"/>
      <c r="K531" s="108"/>
      <c r="L531" s="108"/>
      <c r="M531" s="108"/>
      <c r="N531" s="108"/>
      <c r="O531" s="110"/>
      <c r="P531" s="110"/>
      <c r="Q531" s="110"/>
      <c r="R531" s="113"/>
      <c r="S531" s="114"/>
      <c r="T531" s="110"/>
    </row>
    <row r="532" spans="4:20" ht="15.75" customHeight="1" x14ac:dyDescent="0.25">
      <c r="D532" s="108"/>
      <c r="E532" s="109"/>
      <c r="F532" s="108"/>
      <c r="G532" s="108"/>
      <c r="H532" s="108"/>
      <c r="I532" s="108"/>
      <c r="J532" s="108"/>
      <c r="K532" s="108"/>
      <c r="L532" s="108"/>
      <c r="M532" s="108"/>
      <c r="N532" s="108"/>
      <c r="O532" s="110"/>
      <c r="P532" s="110"/>
      <c r="Q532" s="110"/>
      <c r="R532" s="113"/>
      <c r="S532" s="114"/>
      <c r="T532" s="110"/>
    </row>
    <row r="533" spans="4:20" ht="15.75" customHeight="1" x14ac:dyDescent="0.25">
      <c r="D533" s="108"/>
      <c r="E533" s="109"/>
      <c r="F533" s="108"/>
      <c r="G533" s="108"/>
      <c r="H533" s="108"/>
      <c r="I533" s="108"/>
      <c r="J533" s="108"/>
      <c r="K533" s="108"/>
      <c r="L533" s="108"/>
      <c r="M533" s="108"/>
      <c r="N533" s="108"/>
      <c r="O533" s="110"/>
      <c r="P533" s="110"/>
      <c r="Q533" s="110"/>
      <c r="R533" s="113"/>
      <c r="S533" s="114"/>
      <c r="T533" s="110"/>
    </row>
    <row r="534" spans="4:20" ht="15.75" customHeight="1" x14ac:dyDescent="0.25">
      <c r="D534" s="108"/>
      <c r="E534" s="109"/>
      <c r="F534" s="108"/>
      <c r="G534" s="108"/>
      <c r="H534" s="108"/>
      <c r="I534" s="108"/>
      <c r="J534" s="108"/>
      <c r="K534" s="108"/>
      <c r="L534" s="108"/>
      <c r="M534" s="108"/>
      <c r="N534" s="108"/>
      <c r="O534" s="110"/>
      <c r="P534" s="110"/>
      <c r="Q534" s="110"/>
      <c r="R534" s="113"/>
      <c r="S534" s="114"/>
      <c r="T534" s="110"/>
    </row>
    <row r="535" spans="4:20" ht="15.75" customHeight="1" x14ac:dyDescent="0.25">
      <c r="D535" s="108"/>
      <c r="E535" s="109"/>
      <c r="F535" s="108"/>
      <c r="G535" s="108"/>
      <c r="H535" s="108"/>
      <c r="I535" s="108"/>
      <c r="J535" s="108"/>
      <c r="K535" s="108"/>
      <c r="L535" s="108"/>
      <c r="M535" s="108"/>
      <c r="N535" s="108"/>
      <c r="O535" s="110"/>
      <c r="P535" s="110"/>
      <c r="Q535" s="110"/>
      <c r="R535" s="113"/>
      <c r="S535" s="114"/>
      <c r="T535" s="110"/>
    </row>
    <row r="536" spans="4:20" ht="15.75" customHeight="1" x14ac:dyDescent="0.25">
      <c r="D536" s="108"/>
      <c r="E536" s="109"/>
      <c r="F536" s="108"/>
      <c r="G536" s="108"/>
      <c r="H536" s="108"/>
      <c r="I536" s="108"/>
      <c r="J536" s="108"/>
      <c r="K536" s="108"/>
      <c r="L536" s="108"/>
      <c r="M536" s="108"/>
      <c r="N536" s="108"/>
      <c r="O536" s="110"/>
      <c r="P536" s="110"/>
      <c r="Q536" s="110"/>
      <c r="R536" s="113"/>
      <c r="S536" s="114"/>
      <c r="T536" s="110"/>
    </row>
    <row r="537" spans="4:20" ht="15.75" customHeight="1" x14ac:dyDescent="0.25">
      <c r="D537" s="108"/>
      <c r="E537" s="109"/>
      <c r="F537" s="108"/>
      <c r="G537" s="108"/>
      <c r="H537" s="108"/>
      <c r="I537" s="108"/>
      <c r="J537" s="108"/>
      <c r="K537" s="108"/>
      <c r="L537" s="108"/>
      <c r="M537" s="108"/>
      <c r="N537" s="108"/>
      <c r="O537" s="110"/>
      <c r="P537" s="110"/>
      <c r="Q537" s="110"/>
      <c r="R537" s="113"/>
      <c r="S537" s="114"/>
      <c r="T537" s="110"/>
    </row>
    <row r="538" spans="4:20" ht="15.75" customHeight="1" x14ac:dyDescent="0.25">
      <c r="D538" s="108"/>
      <c r="E538" s="109"/>
      <c r="F538" s="108"/>
      <c r="G538" s="108"/>
      <c r="H538" s="108"/>
      <c r="I538" s="108"/>
      <c r="J538" s="108"/>
      <c r="K538" s="108"/>
      <c r="L538" s="108"/>
      <c r="M538" s="108"/>
      <c r="N538" s="108"/>
      <c r="O538" s="110"/>
      <c r="P538" s="110"/>
      <c r="Q538" s="110"/>
      <c r="R538" s="113"/>
      <c r="S538" s="114"/>
      <c r="T538" s="110"/>
    </row>
    <row r="539" spans="4:20" ht="15.75" customHeight="1" x14ac:dyDescent="0.25">
      <c r="D539" s="108"/>
      <c r="E539" s="109"/>
      <c r="F539" s="108"/>
      <c r="G539" s="108"/>
      <c r="H539" s="108"/>
      <c r="I539" s="108"/>
      <c r="J539" s="108"/>
      <c r="K539" s="108"/>
      <c r="L539" s="108"/>
      <c r="M539" s="108"/>
      <c r="N539" s="108"/>
      <c r="O539" s="110"/>
      <c r="P539" s="110"/>
      <c r="Q539" s="110"/>
      <c r="R539" s="113"/>
      <c r="S539" s="114"/>
      <c r="T539" s="110"/>
    </row>
    <row r="540" spans="4:20" ht="15.75" customHeight="1" x14ac:dyDescent="0.25">
      <c r="D540" s="108"/>
      <c r="E540" s="109"/>
      <c r="F540" s="108"/>
      <c r="G540" s="108"/>
      <c r="H540" s="108"/>
      <c r="I540" s="108"/>
      <c r="J540" s="108"/>
      <c r="K540" s="108"/>
      <c r="L540" s="108"/>
      <c r="M540" s="108"/>
      <c r="N540" s="108"/>
      <c r="O540" s="110"/>
      <c r="P540" s="110"/>
      <c r="Q540" s="110"/>
      <c r="R540" s="113"/>
      <c r="S540" s="114"/>
      <c r="T540" s="110"/>
    </row>
    <row r="541" spans="4:20" ht="15.75" customHeight="1" x14ac:dyDescent="0.25">
      <c r="D541" s="108"/>
      <c r="E541" s="109"/>
      <c r="F541" s="108"/>
      <c r="G541" s="108"/>
      <c r="H541" s="108"/>
      <c r="I541" s="108"/>
      <c r="J541" s="108"/>
      <c r="K541" s="108"/>
      <c r="L541" s="108"/>
      <c r="M541" s="108"/>
      <c r="N541" s="108"/>
      <c r="O541" s="110"/>
      <c r="P541" s="110"/>
      <c r="Q541" s="110"/>
      <c r="R541" s="113"/>
      <c r="S541" s="114"/>
      <c r="T541" s="110"/>
    </row>
    <row r="542" spans="4:20" ht="15.75" customHeight="1" x14ac:dyDescent="0.25">
      <c r="D542" s="108"/>
      <c r="E542" s="109"/>
      <c r="F542" s="108"/>
      <c r="G542" s="108"/>
      <c r="H542" s="108"/>
      <c r="I542" s="108"/>
      <c r="J542" s="108"/>
      <c r="K542" s="108"/>
      <c r="L542" s="108"/>
      <c r="M542" s="108"/>
      <c r="N542" s="108"/>
      <c r="O542" s="110"/>
      <c r="P542" s="110"/>
      <c r="Q542" s="110"/>
      <c r="R542" s="113"/>
      <c r="S542" s="114"/>
      <c r="T542" s="110"/>
    </row>
    <row r="543" spans="4:20" ht="15.75" customHeight="1" x14ac:dyDescent="0.25">
      <c r="D543" s="108"/>
      <c r="E543" s="109"/>
      <c r="F543" s="108"/>
      <c r="G543" s="108"/>
      <c r="H543" s="108"/>
      <c r="I543" s="108"/>
      <c r="J543" s="108"/>
      <c r="K543" s="108"/>
      <c r="L543" s="108"/>
      <c r="M543" s="108"/>
      <c r="N543" s="108"/>
      <c r="O543" s="110"/>
      <c r="P543" s="110"/>
      <c r="Q543" s="110"/>
      <c r="R543" s="113"/>
      <c r="S543" s="114"/>
      <c r="T543" s="110"/>
    </row>
    <row r="544" spans="4:20" ht="15.75" customHeight="1" x14ac:dyDescent="0.25">
      <c r="D544" s="108"/>
      <c r="E544" s="109"/>
      <c r="F544" s="108"/>
      <c r="G544" s="108"/>
      <c r="H544" s="108"/>
      <c r="I544" s="108"/>
      <c r="J544" s="108"/>
      <c r="K544" s="108"/>
      <c r="L544" s="108"/>
      <c r="M544" s="108"/>
      <c r="N544" s="108"/>
      <c r="O544" s="110"/>
      <c r="P544" s="110"/>
      <c r="Q544" s="110"/>
      <c r="R544" s="113"/>
      <c r="S544" s="114"/>
      <c r="T544" s="110"/>
    </row>
    <row r="545" spans="4:20" ht="15.75" customHeight="1" x14ac:dyDescent="0.25">
      <c r="D545" s="108"/>
      <c r="E545" s="109"/>
      <c r="F545" s="108"/>
      <c r="G545" s="108"/>
      <c r="H545" s="108"/>
      <c r="I545" s="108"/>
      <c r="J545" s="108"/>
      <c r="K545" s="108"/>
      <c r="L545" s="108"/>
      <c r="M545" s="108"/>
      <c r="N545" s="108"/>
      <c r="O545" s="110"/>
      <c r="P545" s="110"/>
      <c r="Q545" s="110"/>
      <c r="R545" s="113"/>
      <c r="S545" s="114"/>
      <c r="T545" s="110"/>
    </row>
    <row r="546" spans="4:20" ht="15.75" customHeight="1" x14ac:dyDescent="0.25">
      <c r="D546" s="108"/>
      <c r="E546" s="109"/>
      <c r="F546" s="108"/>
      <c r="G546" s="108"/>
      <c r="H546" s="108"/>
      <c r="I546" s="108"/>
      <c r="J546" s="108"/>
      <c r="K546" s="108"/>
      <c r="L546" s="108"/>
      <c r="M546" s="108"/>
      <c r="N546" s="108"/>
      <c r="O546" s="110"/>
      <c r="P546" s="110"/>
      <c r="Q546" s="110"/>
      <c r="R546" s="113"/>
      <c r="S546" s="114"/>
      <c r="T546" s="110"/>
    </row>
    <row r="547" spans="4:20" ht="15.75" customHeight="1" x14ac:dyDescent="0.25">
      <c r="D547" s="108"/>
      <c r="E547" s="109"/>
      <c r="F547" s="108"/>
      <c r="G547" s="108"/>
      <c r="H547" s="108"/>
      <c r="I547" s="108"/>
      <c r="J547" s="108"/>
      <c r="K547" s="108"/>
      <c r="L547" s="108"/>
      <c r="M547" s="108"/>
      <c r="N547" s="108"/>
      <c r="O547" s="110"/>
      <c r="P547" s="110"/>
      <c r="Q547" s="110"/>
      <c r="R547" s="113"/>
      <c r="S547" s="114"/>
      <c r="T547" s="110"/>
    </row>
    <row r="548" spans="4:20" ht="15.75" customHeight="1" x14ac:dyDescent="0.25">
      <c r="D548" s="108"/>
      <c r="E548" s="109"/>
      <c r="F548" s="108"/>
      <c r="G548" s="108"/>
      <c r="H548" s="108"/>
      <c r="I548" s="108"/>
      <c r="J548" s="108"/>
      <c r="K548" s="108"/>
      <c r="L548" s="108"/>
      <c r="M548" s="108"/>
      <c r="N548" s="108"/>
      <c r="O548" s="110"/>
      <c r="P548" s="110"/>
      <c r="Q548" s="110"/>
      <c r="R548" s="113"/>
      <c r="S548" s="114"/>
      <c r="T548" s="110"/>
    </row>
    <row r="549" spans="4:20" ht="15.75" customHeight="1" x14ac:dyDescent="0.25">
      <c r="D549" s="108"/>
      <c r="E549" s="109"/>
      <c r="F549" s="108"/>
      <c r="G549" s="108"/>
      <c r="H549" s="108"/>
      <c r="I549" s="108"/>
      <c r="J549" s="108"/>
      <c r="K549" s="108"/>
      <c r="L549" s="108"/>
      <c r="M549" s="108"/>
      <c r="N549" s="108"/>
      <c r="O549" s="110"/>
      <c r="P549" s="110"/>
      <c r="Q549" s="110"/>
      <c r="R549" s="113"/>
      <c r="S549" s="114"/>
      <c r="T549" s="110"/>
    </row>
    <row r="550" spans="4:20" ht="15.75" customHeight="1" x14ac:dyDescent="0.25">
      <c r="D550" s="108"/>
      <c r="E550" s="109"/>
      <c r="F550" s="108"/>
      <c r="G550" s="108"/>
      <c r="H550" s="108"/>
      <c r="I550" s="108"/>
      <c r="J550" s="108"/>
      <c r="K550" s="108"/>
      <c r="L550" s="108"/>
      <c r="M550" s="108"/>
      <c r="N550" s="108"/>
      <c r="O550" s="110"/>
      <c r="P550" s="110"/>
      <c r="Q550" s="110"/>
      <c r="R550" s="113"/>
      <c r="S550" s="114"/>
      <c r="T550" s="110"/>
    </row>
    <row r="551" spans="4:20" ht="15.75" customHeight="1" x14ac:dyDescent="0.25">
      <c r="D551" s="108"/>
      <c r="E551" s="109"/>
      <c r="F551" s="108"/>
      <c r="G551" s="108"/>
      <c r="H551" s="108"/>
      <c r="I551" s="108"/>
      <c r="J551" s="108"/>
      <c r="K551" s="108"/>
      <c r="L551" s="108"/>
      <c r="M551" s="108"/>
      <c r="N551" s="108"/>
      <c r="O551" s="110"/>
      <c r="P551" s="110"/>
      <c r="Q551" s="110"/>
      <c r="R551" s="113"/>
      <c r="S551" s="114"/>
      <c r="T551" s="110"/>
    </row>
    <row r="552" spans="4:20" ht="15.75" customHeight="1" x14ac:dyDescent="0.25">
      <c r="D552" s="108"/>
      <c r="E552" s="109"/>
      <c r="F552" s="108"/>
      <c r="G552" s="108"/>
      <c r="H552" s="108"/>
      <c r="I552" s="108"/>
      <c r="J552" s="108"/>
      <c r="K552" s="108"/>
      <c r="L552" s="108"/>
      <c r="M552" s="108"/>
      <c r="N552" s="108"/>
      <c r="O552" s="110"/>
      <c r="P552" s="110"/>
      <c r="Q552" s="110"/>
      <c r="R552" s="113"/>
      <c r="S552" s="114"/>
      <c r="T552" s="110"/>
    </row>
    <row r="553" spans="4:20" ht="15.75" customHeight="1" x14ac:dyDescent="0.25">
      <c r="D553" s="108"/>
      <c r="E553" s="109"/>
      <c r="F553" s="108"/>
      <c r="G553" s="108"/>
      <c r="H553" s="108"/>
      <c r="I553" s="108"/>
      <c r="J553" s="108"/>
      <c r="K553" s="108"/>
      <c r="L553" s="108"/>
      <c r="M553" s="108"/>
      <c r="N553" s="108"/>
      <c r="O553" s="110"/>
      <c r="P553" s="110"/>
      <c r="Q553" s="110"/>
      <c r="R553" s="113"/>
      <c r="S553" s="114"/>
      <c r="T553" s="110"/>
    </row>
    <row r="554" spans="4:20" ht="15.75" customHeight="1" x14ac:dyDescent="0.25">
      <c r="D554" s="108"/>
      <c r="E554" s="109"/>
      <c r="F554" s="108"/>
      <c r="G554" s="108"/>
      <c r="H554" s="108"/>
      <c r="I554" s="108"/>
      <c r="J554" s="108"/>
      <c r="K554" s="108"/>
      <c r="L554" s="108"/>
      <c r="M554" s="108"/>
      <c r="N554" s="108"/>
      <c r="O554" s="110"/>
      <c r="P554" s="110"/>
      <c r="Q554" s="110"/>
      <c r="R554" s="113"/>
      <c r="S554" s="114"/>
      <c r="T554" s="110"/>
    </row>
    <row r="555" spans="4:20" ht="15.75" customHeight="1" x14ac:dyDescent="0.25">
      <c r="D555" s="108"/>
      <c r="E555" s="109"/>
      <c r="F555" s="108"/>
      <c r="G555" s="108"/>
      <c r="H555" s="108"/>
      <c r="I555" s="108"/>
      <c r="J555" s="108"/>
      <c r="K555" s="108"/>
      <c r="L555" s="108"/>
      <c r="M555" s="108"/>
      <c r="N555" s="108"/>
      <c r="O555" s="110"/>
      <c r="P555" s="110"/>
      <c r="Q555" s="110"/>
      <c r="R555" s="113"/>
      <c r="S555" s="114"/>
      <c r="T555" s="110"/>
    </row>
    <row r="556" spans="4:20" ht="15.75" customHeight="1" x14ac:dyDescent="0.25">
      <c r="D556" s="108"/>
      <c r="E556" s="109"/>
      <c r="F556" s="108"/>
      <c r="G556" s="108"/>
      <c r="H556" s="108"/>
      <c r="I556" s="108"/>
      <c r="J556" s="108"/>
      <c r="K556" s="108"/>
      <c r="L556" s="108"/>
      <c r="M556" s="108"/>
      <c r="N556" s="108"/>
      <c r="O556" s="110"/>
      <c r="P556" s="110"/>
      <c r="Q556" s="110"/>
      <c r="R556" s="113"/>
      <c r="S556" s="114"/>
      <c r="T556" s="110"/>
    </row>
    <row r="557" spans="4:20" ht="15.75" customHeight="1" x14ac:dyDescent="0.25">
      <c r="D557" s="108"/>
      <c r="E557" s="109"/>
      <c r="F557" s="108"/>
      <c r="G557" s="108"/>
      <c r="H557" s="108"/>
      <c r="I557" s="108"/>
      <c r="J557" s="108"/>
      <c r="K557" s="108"/>
      <c r="L557" s="108"/>
      <c r="M557" s="108"/>
      <c r="N557" s="108"/>
      <c r="O557" s="110"/>
      <c r="P557" s="110"/>
      <c r="Q557" s="110"/>
      <c r="R557" s="113"/>
      <c r="S557" s="114"/>
      <c r="T557" s="110"/>
    </row>
    <row r="558" spans="4:20" ht="15.75" customHeight="1" x14ac:dyDescent="0.25">
      <c r="D558" s="108"/>
      <c r="E558" s="109"/>
      <c r="F558" s="108"/>
      <c r="G558" s="108"/>
      <c r="H558" s="108"/>
      <c r="I558" s="108"/>
      <c r="J558" s="108"/>
      <c r="K558" s="108"/>
      <c r="L558" s="108"/>
      <c r="M558" s="108"/>
      <c r="N558" s="108"/>
      <c r="O558" s="110"/>
      <c r="P558" s="110"/>
      <c r="Q558" s="110"/>
      <c r="R558" s="113"/>
      <c r="S558" s="114"/>
      <c r="T558" s="110"/>
    </row>
    <row r="559" spans="4:20" ht="15.75" customHeight="1" x14ac:dyDescent="0.25">
      <c r="D559" s="108"/>
      <c r="E559" s="109"/>
      <c r="F559" s="108"/>
      <c r="G559" s="108"/>
      <c r="H559" s="108"/>
      <c r="I559" s="108"/>
      <c r="J559" s="108"/>
      <c r="K559" s="108"/>
      <c r="L559" s="108"/>
      <c r="M559" s="108"/>
      <c r="N559" s="108"/>
      <c r="O559" s="110"/>
      <c r="P559" s="110"/>
      <c r="Q559" s="110"/>
      <c r="R559" s="113"/>
      <c r="S559" s="114"/>
      <c r="T559" s="110"/>
    </row>
    <row r="560" spans="4:20" ht="15.75" customHeight="1" x14ac:dyDescent="0.25">
      <c r="D560" s="108"/>
      <c r="E560" s="109"/>
      <c r="F560" s="108"/>
      <c r="G560" s="108"/>
      <c r="H560" s="108"/>
      <c r="I560" s="108"/>
      <c r="J560" s="108"/>
      <c r="K560" s="108"/>
      <c r="L560" s="108"/>
      <c r="M560" s="108"/>
      <c r="N560" s="108"/>
      <c r="O560" s="110"/>
      <c r="P560" s="110"/>
      <c r="Q560" s="110"/>
      <c r="R560" s="113"/>
      <c r="S560" s="114"/>
      <c r="T560" s="110"/>
    </row>
    <row r="561" spans="4:20" ht="15.75" customHeight="1" x14ac:dyDescent="0.25">
      <c r="D561" s="108"/>
      <c r="E561" s="109"/>
      <c r="F561" s="108"/>
      <c r="G561" s="108"/>
      <c r="H561" s="108"/>
      <c r="I561" s="108"/>
      <c r="J561" s="108"/>
      <c r="K561" s="108"/>
      <c r="L561" s="108"/>
      <c r="M561" s="108"/>
      <c r="N561" s="108"/>
      <c r="O561" s="110"/>
      <c r="P561" s="110"/>
      <c r="Q561" s="110"/>
      <c r="R561" s="113"/>
      <c r="S561" s="114"/>
      <c r="T561" s="110"/>
    </row>
    <row r="562" spans="4:20" ht="15.75" customHeight="1" x14ac:dyDescent="0.25">
      <c r="D562" s="108"/>
      <c r="E562" s="109"/>
      <c r="F562" s="108"/>
      <c r="G562" s="108"/>
      <c r="H562" s="108"/>
      <c r="I562" s="108"/>
      <c r="J562" s="108"/>
      <c r="K562" s="108"/>
      <c r="L562" s="108"/>
      <c r="M562" s="108"/>
      <c r="N562" s="108"/>
      <c r="O562" s="110"/>
      <c r="P562" s="110"/>
      <c r="Q562" s="110"/>
      <c r="R562" s="113"/>
      <c r="S562" s="114"/>
      <c r="T562" s="110"/>
    </row>
    <row r="563" spans="4:20" ht="15.75" customHeight="1" x14ac:dyDescent="0.25">
      <c r="D563" s="108"/>
      <c r="E563" s="109"/>
      <c r="F563" s="108"/>
      <c r="G563" s="108"/>
      <c r="H563" s="108"/>
      <c r="I563" s="108"/>
      <c r="J563" s="108"/>
      <c r="K563" s="108"/>
      <c r="L563" s="108"/>
      <c r="M563" s="108"/>
      <c r="N563" s="108"/>
      <c r="O563" s="110"/>
      <c r="P563" s="110"/>
      <c r="Q563" s="110"/>
      <c r="R563" s="113"/>
      <c r="S563" s="114"/>
      <c r="T563" s="110"/>
    </row>
    <row r="564" spans="4:20" ht="15.75" customHeight="1" x14ac:dyDescent="0.25">
      <c r="D564" s="108"/>
      <c r="E564" s="109"/>
      <c r="F564" s="108"/>
      <c r="G564" s="108"/>
      <c r="H564" s="108"/>
      <c r="I564" s="108"/>
      <c r="J564" s="108"/>
      <c r="K564" s="108"/>
      <c r="L564" s="108"/>
      <c r="M564" s="108"/>
      <c r="N564" s="108"/>
      <c r="O564" s="110"/>
      <c r="P564" s="110"/>
      <c r="Q564" s="110"/>
      <c r="R564" s="113"/>
      <c r="S564" s="114"/>
      <c r="T564" s="110"/>
    </row>
    <row r="565" spans="4:20" ht="15.75" customHeight="1" x14ac:dyDescent="0.25">
      <c r="D565" s="108"/>
      <c r="E565" s="109"/>
      <c r="F565" s="108"/>
      <c r="G565" s="108"/>
      <c r="H565" s="108"/>
      <c r="I565" s="108"/>
      <c r="J565" s="108"/>
      <c r="K565" s="108"/>
      <c r="L565" s="108"/>
      <c r="M565" s="108"/>
      <c r="N565" s="108"/>
      <c r="O565" s="110"/>
      <c r="P565" s="110"/>
      <c r="Q565" s="110"/>
      <c r="R565" s="113"/>
      <c r="S565" s="114"/>
      <c r="T565" s="110"/>
    </row>
    <row r="566" spans="4:20" ht="15.75" customHeight="1" x14ac:dyDescent="0.25">
      <c r="D566" s="108"/>
      <c r="E566" s="109"/>
      <c r="F566" s="108"/>
      <c r="G566" s="108"/>
      <c r="H566" s="108"/>
      <c r="I566" s="108"/>
      <c r="J566" s="108"/>
      <c r="K566" s="108"/>
      <c r="L566" s="108"/>
      <c r="M566" s="108"/>
      <c r="N566" s="108"/>
      <c r="O566" s="110"/>
      <c r="P566" s="110"/>
      <c r="Q566" s="110"/>
      <c r="R566" s="113"/>
      <c r="S566" s="114"/>
      <c r="T566" s="110"/>
    </row>
    <row r="567" spans="4:20" ht="15.75" customHeight="1" x14ac:dyDescent="0.25">
      <c r="D567" s="108"/>
      <c r="E567" s="109"/>
      <c r="F567" s="108"/>
      <c r="G567" s="108"/>
      <c r="H567" s="108"/>
      <c r="I567" s="108"/>
      <c r="J567" s="108"/>
      <c r="K567" s="108"/>
      <c r="L567" s="108"/>
      <c r="M567" s="108"/>
      <c r="N567" s="108"/>
      <c r="O567" s="110"/>
      <c r="P567" s="110"/>
      <c r="Q567" s="110"/>
      <c r="R567" s="113"/>
      <c r="S567" s="114"/>
      <c r="T567" s="110"/>
    </row>
    <row r="568" spans="4:20" ht="15.75" customHeight="1" x14ac:dyDescent="0.25">
      <c r="D568" s="108"/>
      <c r="E568" s="109"/>
      <c r="F568" s="108"/>
      <c r="G568" s="108"/>
      <c r="H568" s="108"/>
      <c r="I568" s="108"/>
      <c r="J568" s="108"/>
      <c r="K568" s="108"/>
      <c r="L568" s="108"/>
      <c r="M568" s="108"/>
      <c r="N568" s="108"/>
      <c r="O568" s="110"/>
      <c r="P568" s="110"/>
      <c r="Q568" s="110"/>
      <c r="R568" s="113"/>
      <c r="S568" s="114"/>
      <c r="T568" s="110"/>
    </row>
    <row r="569" spans="4:20" ht="15.75" customHeight="1" x14ac:dyDescent="0.25">
      <c r="D569" s="108"/>
      <c r="E569" s="109"/>
      <c r="F569" s="108"/>
      <c r="G569" s="108"/>
      <c r="H569" s="108"/>
      <c r="I569" s="108"/>
      <c r="J569" s="108"/>
      <c r="K569" s="108"/>
      <c r="L569" s="108"/>
      <c r="M569" s="108"/>
      <c r="N569" s="108"/>
      <c r="O569" s="110"/>
      <c r="P569" s="110"/>
      <c r="Q569" s="110"/>
      <c r="R569" s="113"/>
      <c r="S569" s="114"/>
      <c r="T569" s="110"/>
    </row>
    <row r="570" spans="4:20" ht="15.75" customHeight="1" x14ac:dyDescent="0.25">
      <c r="D570" s="108"/>
      <c r="E570" s="109"/>
      <c r="F570" s="108"/>
      <c r="G570" s="108"/>
      <c r="H570" s="108"/>
      <c r="I570" s="108"/>
      <c r="J570" s="108"/>
      <c r="K570" s="108"/>
      <c r="L570" s="108"/>
      <c r="M570" s="108"/>
      <c r="N570" s="108"/>
      <c r="O570" s="110"/>
      <c r="P570" s="110"/>
      <c r="Q570" s="110"/>
      <c r="R570" s="113"/>
      <c r="S570" s="114"/>
      <c r="T570" s="110"/>
    </row>
    <row r="571" spans="4:20" ht="15.75" customHeight="1" x14ac:dyDescent="0.25">
      <c r="D571" s="108"/>
      <c r="E571" s="109"/>
      <c r="F571" s="108"/>
      <c r="G571" s="108"/>
      <c r="H571" s="108"/>
      <c r="I571" s="108"/>
      <c r="J571" s="108"/>
      <c r="K571" s="108"/>
      <c r="L571" s="108"/>
      <c r="M571" s="108"/>
      <c r="N571" s="108"/>
      <c r="O571" s="110"/>
      <c r="P571" s="110"/>
      <c r="Q571" s="110"/>
      <c r="R571" s="113"/>
      <c r="S571" s="114"/>
      <c r="T571" s="110"/>
    </row>
    <row r="572" spans="4:20" ht="15.75" customHeight="1" x14ac:dyDescent="0.25">
      <c r="D572" s="108"/>
      <c r="E572" s="109"/>
      <c r="F572" s="108"/>
      <c r="G572" s="108"/>
      <c r="H572" s="108"/>
      <c r="I572" s="108"/>
      <c r="J572" s="108"/>
      <c r="K572" s="108"/>
      <c r="L572" s="108"/>
      <c r="M572" s="108"/>
      <c r="N572" s="108"/>
      <c r="O572" s="110"/>
      <c r="P572" s="110"/>
      <c r="Q572" s="110"/>
      <c r="R572" s="113"/>
      <c r="S572" s="114"/>
      <c r="T572" s="110"/>
    </row>
    <row r="573" spans="4:20" ht="15.75" customHeight="1" x14ac:dyDescent="0.25">
      <c r="D573" s="108"/>
      <c r="E573" s="109"/>
      <c r="F573" s="108"/>
      <c r="G573" s="108"/>
      <c r="H573" s="108"/>
      <c r="I573" s="108"/>
      <c r="J573" s="108"/>
      <c r="K573" s="108"/>
      <c r="L573" s="108"/>
      <c r="M573" s="108"/>
      <c r="N573" s="108"/>
      <c r="O573" s="110"/>
      <c r="P573" s="110"/>
      <c r="Q573" s="110"/>
      <c r="R573" s="113"/>
      <c r="S573" s="114"/>
      <c r="T573" s="110"/>
    </row>
    <row r="574" spans="4:20" ht="15.75" customHeight="1" x14ac:dyDescent="0.25">
      <c r="D574" s="108"/>
      <c r="E574" s="109"/>
      <c r="F574" s="108"/>
      <c r="G574" s="108"/>
      <c r="H574" s="108"/>
      <c r="I574" s="108"/>
      <c r="J574" s="108"/>
      <c r="K574" s="108"/>
      <c r="L574" s="108"/>
      <c r="M574" s="108"/>
      <c r="N574" s="108"/>
      <c r="O574" s="110"/>
      <c r="P574" s="110"/>
      <c r="Q574" s="110"/>
      <c r="R574" s="113"/>
      <c r="S574" s="114"/>
      <c r="T574" s="110"/>
    </row>
    <row r="575" spans="4:20" ht="15.75" customHeight="1" x14ac:dyDescent="0.25">
      <c r="D575" s="108"/>
      <c r="E575" s="109"/>
      <c r="F575" s="108"/>
      <c r="G575" s="108"/>
      <c r="H575" s="108"/>
      <c r="I575" s="108"/>
      <c r="J575" s="108"/>
      <c r="K575" s="108"/>
      <c r="L575" s="108"/>
      <c r="M575" s="108"/>
      <c r="N575" s="108"/>
      <c r="O575" s="110"/>
      <c r="P575" s="110"/>
      <c r="Q575" s="110"/>
      <c r="R575" s="113"/>
      <c r="S575" s="114"/>
      <c r="T575" s="110"/>
    </row>
    <row r="576" spans="4:20" ht="15.75" customHeight="1" x14ac:dyDescent="0.25">
      <c r="D576" s="108"/>
      <c r="E576" s="109"/>
      <c r="F576" s="108"/>
      <c r="G576" s="108"/>
      <c r="H576" s="108"/>
      <c r="I576" s="108"/>
      <c r="J576" s="108"/>
      <c r="K576" s="108"/>
      <c r="L576" s="108"/>
      <c r="M576" s="108"/>
      <c r="N576" s="108"/>
      <c r="O576" s="110"/>
      <c r="P576" s="110"/>
      <c r="Q576" s="110"/>
      <c r="R576" s="113"/>
      <c r="S576" s="114"/>
      <c r="T576" s="110"/>
    </row>
    <row r="577" spans="4:20" ht="15.75" customHeight="1" x14ac:dyDescent="0.25">
      <c r="D577" s="108"/>
      <c r="E577" s="109"/>
      <c r="F577" s="108"/>
      <c r="G577" s="108"/>
      <c r="H577" s="108"/>
      <c r="I577" s="108"/>
      <c r="J577" s="108"/>
      <c r="K577" s="108"/>
      <c r="L577" s="108"/>
      <c r="M577" s="108"/>
      <c r="N577" s="108"/>
      <c r="O577" s="110"/>
      <c r="P577" s="110"/>
      <c r="Q577" s="110"/>
      <c r="R577" s="113"/>
      <c r="S577" s="114"/>
      <c r="T577" s="110"/>
    </row>
    <row r="578" spans="4:20" ht="15.75" customHeight="1" x14ac:dyDescent="0.25">
      <c r="D578" s="108"/>
      <c r="E578" s="109"/>
      <c r="F578" s="108"/>
      <c r="G578" s="108"/>
      <c r="H578" s="108"/>
      <c r="I578" s="108"/>
      <c r="J578" s="108"/>
      <c r="K578" s="108"/>
      <c r="L578" s="108"/>
      <c r="M578" s="108"/>
      <c r="N578" s="108"/>
      <c r="O578" s="110"/>
      <c r="P578" s="110"/>
      <c r="Q578" s="110"/>
      <c r="R578" s="113"/>
      <c r="S578" s="114"/>
      <c r="T578" s="110"/>
    </row>
    <row r="579" spans="4:20" ht="15.75" customHeight="1" x14ac:dyDescent="0.25">
      <c r="D579" s="108"/>
      <c r="E579" s="109"/>
      <c r="F579" s="108"/>
      <c r="G579" s="108"/>
      <c r="H579" s="108"/>
      <c r="I579" s="108"/>
      <c r="J579" s="108"/>
      <c r="K579" s="108"/>
      <c r="L579" s="108"/>
      <c r="M579" s="108"/>
      <c r="N579" s="108"/>
      <c r="O579" s="110"/>
      <c r="P579" s="110"/>
      <c r="Q579" s="110"/>
      <c r="R579" s="113"/>
      <c r="S579" s="114"/>
      <c r="T579" s="110"/>
    </row>
    <row r="580" spans="4:20" ht="15.75" customHeight="1" x14ac:dyDescent="0.25">
      <c r="D580" s="108"/>
      <c r="E580" s="109"/>
      <c r="F580" s="108"/>
      <c r="G580" s="108"/>
      <c r="H580" s="108"/>
      <c r="I580" s="108"/>
      <c r="J580" s="108"/>
      <c r="K580" s="108"/>
      <c r="L580" s="108"/>
      <c r="M580" s="108"/>
      <c r="N580" s="108"/>
      <c r="O580" s="110"/>
      <c r="P580" s="110"/>
      <c r="Q580" s="110"/>
      <c r="R580" s="113"/>
      <c r="S580" s="114"/>
      <c r="T580" s="110"/>
    </row>
    <row r="581" spans="4:20" ht="15.75" customHeight="1" x14ac:dyDescent="0.25">
      <c r="D581" s="108"/>
      <c r="E581" s="109"/>
      <c r="F581" s="108"/>
      <c r="G581" s="108"/>
      <c r="H581" s="108"/>
      <c r="I581" s="108"/>
      <c r="J581" s="108"/>
      <c r="K581" s="108"/>
      <c r="L581" s="108"/>
      <c r="M581" s="108"/>
      <c r="N581" s="108"/>
      <c r="O581" s="110"/>
      <c r="P581" s="110"/>
      <c r="Q581" s="110"/>
      <c r="R581" s="113"/>
      <c r="S581" s="114"/>
      <c r="T581" s="110"/>
    </row>
    <row r="582" spans="4:20" ht="15.75" customHeight="1" x14ac:dyDescent="0.25">
      <c r="D582" s="108"/>
      <c r="E582" s="109"/>
      <c r="F582" s="108"/>
      <c r="G582" s="108"/>
      <c r="H582" s="108"/>
      <c r="I582" s="108"/>
      <c r="J582" s="108"/>
      <c r="K582" s="108"/>
      <c r="L582" s="108"/>
      <c r="M582" s="108"/>
      <c r="N582" s="108"/>
      <c r="O582" s="110"/>
      <c r="P582" s="110"/>
      <c r="Q582" s="110"/>
      <c r="R582" s="113"/>
      <c r="S582" s="114"/>
      <c r="T582" s="110"/>
    </row>
    <row r="583" spans="4:20" ht="15.75" customHeight="1" x14ac:dyDescent="0.25">
      <c r="D583" s="108"/>
      <c r="E583" s="109"/>
      <c r="F583" s="108"/>
      <c r="G583" s="108"/>
      <c r="H583" s="108"/>
      <c r="I583" s="108"/>
      <c r="J583" s="108"/>
      <c r="K583" s="108"/>
      <c r="L583" s="108"/>
      <c r="M583" s="108"/>
      <c r="N583" s="108"/>
      <c r="O583" s="110"/>
      <c r="P583" s="110"/>
      <c r="Q583" s="110"/>
      <c r="R583" s="113"/>
      <c r="S583" s="114"/>
      <c r="T583" s="110"/>
    </row>
    <row r="584" spans="4:20" ht="15.75" customHeight="1" x14ac:dyDescent="0.25">
      <c r="D584" s="108"/>
      <c r="E584" s="109"/>
      <c r="F584" s="108"/>
      <c r="G584" s="108"/>
      <c r="H584" s="108"/>
      <c r="I584" s="108"/>
      <c r="J584" s="108"/>
      <c r="K584" s="108"/>
      <c r="L584" s="108"/>
      <c r="M584" s="108"/>
      <c r="N584" s="108"/>
      <c r="O584" s="110"/>
      <c r="P584" s="110"/>
      <c r="Q584" s="110"/>
      <c r="R584" s="113"/>
      <c r="S584" s="114"/>
      <c r="T584" s="110"/>
    </row>
    <row r="585" spans="4:20" ht="15.75" customHeight="1" x14ac:dyDescent="0.25">
      <c r="D585" s="108"/>
      <c r="E585" s="109"/>
      <c r="F585" s="108"/>
      <c r="G585" s="108"/>
      <c r="H585" s="108"/>
      <c r="I585" s="108"/>
      <c r="J585" s="108"/>
      <c r="K585" s="108"/>
      <c r="L585" s="108"/>
      <c r="M585" s="108"/>
      <c r="N585" s="108"/>
      <c r="O585" s="110"/>
      <c r="P585" s="110"/>
      <c r="Q585" s="110"/>
      <c r="R585" s="113"/>
      <c r="S585" s="114"/>
      <c r="T585" s="110"/>
    </row>
    <row r="586" spans="4:20" ht="15.75" customHeight="1" x14ac:dyDescent="0.25">
      <c r="D586" s="108"/>
      <c r="E586" s="109"/>
      <c r="F586" s="108"/>
      <c r="G586" s="108"/>
      <c r="H586" s="108"/>
      <c r="I586" s="108"/>
      <c r="J586" s="108"/>
      <c r="K586" s="108"/>
      <c r="L586" s="108"/>
      <c r="M586" s="108"/>
      <c r="N586" s="108"/>
      <c r="O586" s="110"/>
      <c r="P586" s="110"/>
      <c r="Q586" s="110"/>
      <c r="R586" s="113"/>
      <c r="S586" s="114"/>
      <c r="T586" s="110"/>
    </row>
    <row r="587" spans="4:20" ht="15.75" customHeight="1" x14ac:dyDescent="0.25">
      <c r="D587" s="108"/>
      <c r="E587" s="109"/>
      <c r="F587" s="108"/>
      <c r="G587" s="108"/>
      <c r="H587" s="108"/>
      <c r="I587" s="108"/>
      <c r="J587" s="108"/>
      <c r="K587" s="108"/>
      <c r="L587" s="108"/>
      <c r="M587" s="108"/>
      <c r="N587" s="108"/>
      <c r="O587" s="110"/>
      <c r="P587" s="110"/>
      <c r="Q587" s="110"/>
      <c r="R587" s="113"/>
      <c r="S587" s="114"/>
      <c r="T587" s="110"/>
    </row>
    <row r="588" spans="4:20" ht="15.75" customHeight="1" x14ac:dyDescent="0.25">
      <c r="D588" s="108"/>
      <c r="E588" s="109"/>
      <c r="F588" s="108"/>
      <c r="G588" s="108"/>
      <c r="H588" s="108"/>
      <c r="I588" s="108"/>
      <c r="J588" s="108"/>
      <c r="K588" s="108"/>
      <c r="L588" s="108"/>
      <c r="M588" s="108"/>
      <c r="N588" s="108"/>
      <c r="O588" s="110"/>
      <c r="P588" s="110"/>
      <c r="Q588" s="110"/>
      <c r="R588" s="113"/>
      <c r="S588" s="114"/>
      <c r="T588" s="110"/>
    </row>
    <row r="589" spans="4:20" ht="15.75" customHeight="1" x14ac:dyDescent="0.25">
      <c r="D589" s="108"/>
      <c r="E589" s="109"/>
      <c r="F589" s="108"/>
      <c r="G589" s="108"/>
      <c r="H589" s="108"/>
      <c r="I589" s="108"/>
      <c r="J589" s="108"/>
      <c r="K589" s="108"/>
      <c r="L589" s="108"/>
      <c r="M589" s="108"/>
      <c r="N589" s="108"/>
      <c r="O589" s="110"/>
      <c r="P589" s="110"/>
      <c r="Q589" s="110"/>
      <c r="R589" s="113"/>
      <c r="S589" s="114"/>
      <c r="T589" s="110"/>
    </row>
    <row r="590" spans="4:20" ht="15.75" customHeight="1" x14ac:dyDescent="0.25">
      <c r="D590" s="108"/>
      <c r="E590" s="109"/>
      <c r="F590" s="108"/>
      <c r="G590" s="108"/>
      <c r="H590" s="108"/>
      <c r="I590" s="108"/>
      <c r="J590" s="108"/>
      <c r="K590" s="108"/>
      <c r="L590" s="108"/>
      <c r="M590" s="108"/>
      <c r="N590" s="108"/>
      <c r="O590" s="110"/>
      <c r="P590" s="110"/>
      <c r="Q590" s="110"/>
      <c r="R590" s="113"/>
      <c r="S590" s="114"/>
      <c r="T590" s="110"/>
    </row>
    <row r="591" spans="4:20" ht="15.75" customHeight="1" x14ac:dyDescent="0.25">
      <c r="D591" s="108"/>
      <c r="E591" s="109"/>
      <c r="F591" s="108"/>
      <c r="G591" s="108"/>
      <c r="H591" s="108"/>
      <c r="I591" s="108"/>
      <c r="J591" s="108"/>
      <c r="K591" s="108"/>
      <c r="L591" s="108"/>
      <c r="M591" s="108"/>
      <c r="N591" s="108"/>
      <c r="O591" s="110"/>
      <c r="P591" s="110"/>
      <c r="Q591" s="110"/>
      <c r="R591" s="113"/>
      <c r="S591" s="114"/>
      <c r="T591" s="110"/>
    </row>
    <row r="592" spans="4:20" ht="15.75" customHeight="1" x14ac:dyDescent="0.25">
      <c r="D592" s="108"/>
      <c r="E592" s="109"/>
      <c r="F592" s="108"/>
      <c r="G592" s="108"/>
      <c r="H592" s="108"/>
      <c r="I592" s="108"/>
      <c r="J592" s="108"/>
      <c r="K592" s="108"/>
      <c r="L592" s="108"/>
      <c r="M592" s="108"/>
      <c r="N592" s="108"/>
      <c r="O592" s="110"/>
      <c r="P592" s="110"/>
      <c r="Q592" s="110"/>
      <c r="R592" s="113"/>
      <c r="S592" s="114"/>
      <c r="T592" s="110"/>
    </row>
    <row r="593" spans="4:20" ht="15.75" customHeight="1" x14ac:dyDescent="0.25">
      <c r="D593" s="108"/>
      <c r="E593" s="109"/>
      <c r="F593" s="108"/>
      <c r="G593" s="108"/>
      <c r="H593" s="108"/>
      <c r="I593" s="108"/>
      <c r="J593" s="108"/>
      <c r="K593" s="108"/>
      <c r="L593" s="108"/>
      <c r="M593" s="108"/>
      <c r="N593" s="108"/>
      <c r="O593" s="110"/>
      <c r="P593" s="110"/>
      <c r="Q593" s="110"/>
      <c r="R593" s="113"/>
      <c r="S593" s="114"/>
      <c r="T593" s="110"/>
    </row>
    <row r="594" spans="4:20" ht="15.75" customHeight="1" x14ac:dyDescent="0.25">
      <c r="D594" s="108"/>
      <c r="E594" s="109"/>
      <c r="F594" s="108"/>
      <c r="G594" s="108"/>
      <c r="H594" s="108"/>
      <c r="I594" s="108"/>
      <c r="J594" s="108"/>
      <c r="K594" s="108"/>
      <c r="L594" s="108"/>
      <c r="M594" s="108"/>
      <c r="N594" s="108"/>
      <c r="O594" s="110"/>
      <c r="P594" s="110"/>
      <c r="Q594" s="110"/>
      <c r="R594" s="113"/>
      <c r="S594" s="114"/>
      <c r="T594" s="110"/>
    </row>
    <row r="595" spans="4:20" ht="15.75" customHeight="1" x14ac:dyDescent="0.25">
      <c r="D595" s="108"/>
      <c r="E595" s="109"/>
      <c r="F595" s="108"/>
      <c r="G595" s="108"/>
      <c r="H595" s="108"/>
      <c r="I595" s="108"/>
      <c r="J595" s="108"/>
      <c r="K595" s="108"/>
      <c r="L595" s="108"/>
      <c r="M595" s="108"/>
      <c r="N595" s="108"/>
      <c r="O595" s="110"/>
      <c r="P595" s="110"/>
      <c r="Q595" s="110"/>
      <c r="R595" s="113"/>
      <c r="S595" s="114"/>
      <c r="T595" s="110"/>
    </row>
    <row r="596" spans="4:20" ht="15.75" customHeight="1" x14ac:dyDescent="0.25">
      <c r="D596" s="108"/>
      <c r="E596" s="109"/>
      <c r="F596" s="108"/>
      <c r="G596" s="108"/>
      <c r="H596" s="108"/>
      <c r="I596" s="108"/>
      <c r="J596" s="108"/>
      <c r="K596" s="108"/>
      <c r="L596" s="108"/>
      <c r="M596" s="108"/>
      <c r="N596" s="108"/>
      <c r="O596" s="110"/>
      <c r="P596" s="110"/>
      <c r="Q596" s="110"/>
      <c r="R596" s="113"/>
      <c r="S596" s="114"/>
      <c r="T596" s="110"/>
    </row>
    <row r="597" spans="4:20" ht="15.75" customHeight="1" x14ac:dyDescent="0.25">
      <c r="D597" s="108"/>
      <c r="E597" s="109"/>
      <c r="F597" s="108"/>
      <c r="G597" s="108"/>
      <c r="H597" s="108"/>
      <c r="I597" s="108"/>
      <c r="J597" s="108"/>
      <c r="K597" s="108"/>
      <c r="L597" s="108"/>
      <c r="M597" s="108"/>
      <c r="N597" s="108"/>
      <c r="O597" s="110"/>
      <c r="P597" s="110"/>
      <c r="Q597" s="110"/>
      <c r="R597" s="113"/>
      <c r="S597" s="114"/>
      <c r="T597" s="110"/>
    </row>
    <row r="598" spans="4:20" ht="15.75" customHeight="1" x14ac:dyDescent="0.25">
      <c r="D598" s="108"/>
      <c r="E598" s="109"/>
      <c r="F598" s="108"/>
      <c r="G598" s="108"/>
      <c r="H598" s="108"/>
      <c r="I598" s="108"/>
      <c r="J598" s="108"/>
      <c r="K598" s="108"/>
      <c r="L598" s="108"/>
      <c r="M598" s="108"/>
      <c r="N598" s="108"/>
      <c r="O598" s="110"/>
      <c r="P598" s="110"/>
      <c r="Q598" s="110"/>
      <c r="R598" s="113"/>
      <c r="S598" s="114"/>
      <c r="T598" s="110"/>
    </row>
    <row r="599" spans="4:20" ht="15.75" customHeight="1" x14ac:dyDescent="0.25">
      <c r="D599" s="108"/>
      <c r="E599" s="109"/>
      <c r="F599" s="108"/>
      <c r="G599" s="108"/>
      <c r="H599" s="108"/>
      <c r="I599" s="108"/>
      <c r="J599" s="108"/>
      <c r="K599" s="108"/>
      <c r="L599" s="108"/>
      <c r="M599" s="108"/>
      <c r="N599" s="108"/>
      <c r="O599" s="110"/>
      <c r="P599" s="110"/>
      <c r="Q599" s="110"/>
      <c r="R599" s="113"/>
      <c r="S599" s="114"/>
      <c r="T599" s="110"/>
    </row>
    <row r="600" spans="4:20" ht="15.75" customHeight="1" x14ac:dyDescent="0.25">
      <c r="D600" s="108"/>
      <c r="E600" s="109"/>
      <c r="F600" s="108"/>
      <c r="G600" s="108"/>
      <c r="H600" s="108"/>
      <c r="I600" s="108"/>
      <c r="J600" s="108"/>
      <c r="K600" s="108"/>
      <c r="L600" s="108"/>
      <c r="M600" s="108"/>
      <c r="N600" s="108"/>
      <c r="O600" s="110"/>
      <c r="P600" s="110"/>
      <c r="Q600" s="110"/>
      <c r="R600" s="113"/>
      <c r="S600" s="114"/>
      <c r="T600" s="110"/>
    </row>
    <row r="601" spans="4:20" ht="15.75" customHeight="1" x14ac:dyDescent="0.25">
      <c r="D601" s="108"/>
      <c r="E601" s="109"/>
      <c r="F601" s="108"/>
      <c r="G601" s="108"/>
      <c r="H601" s="108"/>
      <c r="I601" s="108"/>
      <c r="J601" s="108"/>
      <c r="K601" s="108"/>
      <c r="L601" s="108"/>
      <c r="M601" s="108"/>
      <c r="N601" s="108"/>
      <c r="O601" s="110"/>
      <c r="P601" s="110"/>
      <c r="Q601" s="110"/>
      <c r="R601" s="113"/>
      <c r="S601" s="114"/>
      <c r="T601" s="110"/>
    </row>
    <row r="602" spans="4:20" ht="15.75" customHeight="1" x14ac:dyDescent="0.25">
      <c r="D602" s="108"/>
      <c r="E602" s="109"/>
      <c r="F602" s="108"/>
      <c r="G602" s="108"/>
      <c r="H602" s="108"/>
      <c r="I602" s="108"/>
      <c r="J602" s="108"/>
      <c r="K602" s="108"/>
      <c r="L602" s="108"/>
      <c r="M602" s="108"/>
      <c r="N602" s="108"/>
      <c r="O602" s="110"/>
      <c r="P602" s="110"/>
      <c r="Q602" s="110"/>
      <c r="R602" s="113"/>
      <c r="S602" s="114"/>
      <c r="T602" s="110"/>
    </row>
    <row r="603" spans="4:20" ht="15.75" customHeight="1" x14ac:dyDescent="0.25">
      <c r="D603" s="108"/>
      <c r="E603" s="109"/>
      <c r="F603" s="108"/>
      <c r="G603" s="108"/>
      <c r="H603" s="108"/>
      <c r="I603" s="108"/>
      <c r="J603" s="108"/>
      <c r="K603" s="108"/>
      <c r="L603" s="108"/>
      <c r="M603" s="108"/>
      <c r="N603" s="108"/>
      <c r="O603" s="110"/>
      <c r="P603" s="110"/>
      <c r="Q603" s="110"/>
      <c r="R603" s="113"/>
      <c r="S603" s="114"/>
      <c r="T603" s="110"/>
    </row>
    <row r="604" spans="4:20" ht="15.75" customHeight="1" x14ac:dyDescent="0.25">
      <c r="D604" s="108"/>
      <c r="E604" s="109"/>
      <c r="F604" s="108"/>
      <c r="G604" s="108"/>
      <c r="H604" s="108"/>
      <c r="I604" s="108"/>
      <c r="J604" s="108"/>
      <c r="K604" s="108"/>
      <c r="L604" s="108"/>
      <c r="M604" s="108"/>
      <c r="N604" s="108"/>
      <c r="O604" s="110"/>
      <c r="P604" s="110"/>
      <c r="Q604" s="110"/>
      <c r="R604" s="113"/>
      <c r="S604" s="114"/>
      <c r="T604" s="110"/>
    </row>
    <row r="605" spans="4:20" ht="15.75" customHeight="1" x14ac:dyDescent="0.25">
      <c r="D605" s="108"/>
      <c r="E605" s="109"/>
      <c r="F605" s="108"/>
      <c r="G605" s="108"/>
      <c r="H605" s="108"/>
      <c r="I605" s="108"/>
      <c r="J605" s="108"/>
      <c r="K605" s="108"/>
      <c r="L605" s="108"/>
      <c r="M605" s="108"/>
      <c r="N605" s="108"/>
      <c r="O605" s="110"/>
      <c r="P605" s="110"/>
      <c r="Q605" s="110"/>
      <c r="R605" s="113"/>
      <c r="S605" s="114"/>
      <c r="T605" s="110"/>
    </row>
    <row r="606" spans="4:20" ht="15.75" customHeight="1" x14ac:dyDescent="0.25">
      <c r="D606" s="108"/>
      <c r="E606" s="109"/>
      <c r="F606" s="108"/>
      <c r="G606" s="108"/>
      <c r="H606" s="108"/>
      <c r="I606" s="108"/>
      <c r="J606" s="108"/>
      <c r="K606" s="108"/>
      <c r="L606" s="108"/>
      <c r="M606" s="108"/>
      <c r="N606" s="108"/>
      <c r="O606" s="110"/>
      <c r="P606" s="110"/>
      <c r="Q606" s="110"/>
      <c r="R606" s="113"/>
      <c r="S606" s="114"/>
      <c r="T606" s="110"/>
    </row>
    <row r="607" spans="4:20" ht="15.75" customHeight="1" x14ac:dyDescent="0.25">
      <c r="D607" s="108"/>
      <c r="E607" s="109"/>
      <c r="F607" s="108"/>
      <c r="G607" s="108"/>
      <c r="H607" s="108"/>
      <c r="I607" s="108"/>
      <c r="J607" s="108"/>
      <c r="K607" s="108"/>
      <c r="L607" s="108"/>
      <c r="M607" s="108"/>
      <c r="N607" s="108"/>
      <c r="O607" s="110"/>
      <c r="P607" s="110"/>
      <c r="Q607" s="110"/>
      <c r="R607" s="113"/>
      <c r="S607" s="114"/>
      <c r="T607" s="110"/>
    </row>
    <row r="608" spans="4:20" ht="15.75" customHeight="1" x14ac:dyDescent="0.25">
      <c r="D608" s="108"/>
      <c r="E608" s="109"/>
      <c r="F608" s="108"/>
      <c r="G608" s="108"/>
      <c r="H608" s="108"/>
      <c r="I608" s="108"/>
      <c r="J608" s="108"/>
      <c r="K608" s="108"/>
      <c r="L608" s="108"/>
      <c r="M608" s="108"/>
      <c r="N608" s="108"/>
      <c r="O608" s="110"/>
      <c r="P608" s="110"/>
      <c r="Q608" s="110"/>
      <c r="R608" s="113"/>
      <c r="S608" s="114"/>
      <c r="T608" s="110"/>
    </row>
    <row r="609" spans="4:20" ht="15.75" customHeight="1" x14ac:dyDescent="0.25">
      <c r="D609" s="108"/>
      <c r="E609" s="109"/>
      <c r="F609" s="108"/>
      <c r="G609" s="108"/>
      <c r="H609" s="108"/>
      <c r="I609" s="108"/>
      <c r="J609" s="108"/>
      <c r="K609" s="108"/>
      <c r="L609" s="108"/>
      <c r="M609" s="108"/>
      <c r="N609" s="108"/>
      <c r="O609" s="110"/>
      <c r="P609" s="110"/>
      <c r="Q609" s="110"/>
      <c r="R609" s="113"/>
      <c r="S609" s="114"/>
      <c r="T609" s="110"/>
    </row>
    <row r="610" spans="4:20" ht="15.75" customHeight="1" x14ac:dyDescent="0.25">
      <c r="D610" s="108"/>
      <c r="E610" s="109"/>
      <c r="F610" s="108"/>
      <c r="G610" s="108"/>
      <c r="H610" s="108"/>
      <c r="I610" s="108"/>
      <c r="J610" s="108"/>
      <c r="K610" s="108"/>
      <c r="L610" s="108"/>
      <c r="M610" s="108"/>
      <c r="N610" s="108"/>
      <c r="O610" s="110"/>
      <c r="P610" s="110"/>
      <c r="Q610" s="110"/>
      <c r="R610" s="113"/>
      <c r="S610" s="114"/>
      <c r="T610" s="110"/>
    </row>
    <row r="611" spans="4:20" ht="15.75" customHeight="1" x14ac:dyDescent="0.25">
      <c r="D611" s="108"/>
      <c r="E611" s="109"/>
      <c r="F611" s="108"/>
      <c r="G611" s="108"/>
      <c r="H611" s="108"/>
      <c r="I611" s="108"/>
      <c r="J611" s="108"/>
      <c r="K611" s="108"/>
      <c r="L611" s="108"/>
      <c r="M611" s="108"/>
      <c r="N611" s="108"/>
      <c r="O611" s="110"/>
      <c r="P611" s="110"/>
      <c r="Q611" s="110"/>
      <c r="R611" s="113"/>
      <c r="S611" s="114"/>
      <c r="T611" s="110"/>
    </row>
    <row r="612" spans="4:20" ht="15.75" customHeight="1" x14ac:dyDescent="0.25">
      <c r="D612" s="108"/>
      <c r="E612" s="109"/>
      <c r="F612" s="108"/>
      <c r="G612" s="108"/>
      <c r="H612" s="108"/>
      <c r="I612" s="108"/>
      <c r="J612" s="108"/>
      <c r="K612" s="108"/>
      <c r="L612" s="108"/>
      <c r="M612" s="108"/>
      <c r="N612" s="108"/>
      <c r="O612" s="110"/>
      <c r="P612" s="110"/>
      <c r="Q612" s="110"/>
      <c r="R612" s="113"/>
      <c r="S612" s="114"/>
      <c r="T612" s="110"/>
    </row>
    <row r="613" spans="4:20" ht="15.75" customHeight="1" x14ac:dyDescent="0.25">
      <c r="D613" s="108"/>
      <c r="E613" s="109"/>
      <c r="F613" s="108"/>
      <c r="G613" s="108"/>
      <c r="H613" s="108"/>
      <c r="I613" s="108"/>
      <c r="J613" s="108"/>
      <c r="K613" s="108"/>
      <c r="L613" s="108"/>
      <c r="M613" s="108"/>
      <c r="N613" s="108"/>
      <c r="O613" s="110"/>
      <c r="P613" s="110"/>
      <c r="Q613" s="110"/>
      <c r="R613" s="113"/>
      <c r="S613" s="114"/>
      <c r="T613" s="110"/>
    </row>
    <row r="614" spans="4:20" ht="15.75" customHeight="1" x14ac:dyDescent="0.25">
      <c r="D614" s="108"/>
      <c r="E614" s="109"/>
      <c r="F614" s="108"/>
      <c r="G614" s="108"/>
      <c r="H614" s="108"/>
      <c r="I614" s="108"/>
      <c r="J614" s="108"/>
      <c r="K614" s="108"/>
      <c r="L614" s="108"/>
      <c r="M614" s="108"/>
      <c r="N614" s="108"/>
      <c r="O614" s="110"/>
      <c r="P614" s="110"/>
      <c r="Q614" s="110"/>
      <c r="R614" s="113"/>
      <c r="S614" s="114"/>
      <c r="T614" s="110"/>
    </row>
    <row r="615" spans="4:20" ht="15.75" customHeight="1" x14ac:dyDescent="0.25">
      <c r="D615" s="108"/>
      <c r="E615" s="109"/>
      <c r="F615" s="108"/>
      <c r="G615" s="108"/>
      <c r="H615" s="108"/>
      <c r="I615" s="108"/>
      <c r="J615" s="108"/>
      <c r="K615" s="108"/>
      <c r="L615" s="108"/>
      <c r="M615" s="108"/>
      <c r="N615" s="108"/>
      <c r="O615" s="110"/>
      <c r="P615" s="110"/>
      <c r="Q615" s="110"/>
      <c r="R615" s="113"/>
      <c r="S615" s="114"/>
      <c r="T615" s="110"/>
    </row>
    <row r="616" spans="4:20" ht="15.75" customHeight="1" x14ac:dyDescent="0.25">
      <c r="D616" s="108"/>
      <c r="E616" s="109"/>
      <c r="F616" s="108"/>
      <c r="G616" s="108"/>
      <c r="H616" s="108"/>
      <c r="I616" s="108"/>
      <c r="J616" s="108"/>
      <c r="K616" s="108"/>
      <c r="L616" s="108"/>
      <c r="M616" s="108"/>
      <c r="N616" s="108"/>
      <c r="O616" s="110"/>
      <c r="P616" s="110"/>
      <c r="Q616" s="110"/>
      <c r="R616" s="113"/>
      <c r="S616" s="114"/>
      <c r="T616" s="110"/>
    </row>
    <row r="617" spans="4:20" ht="15.75" customHeight="1" x14ac:dyDescent="0.25">
      <c r="D617" s="108"/>
      <c r="E617" s="109"/>
      <c r="F617" s="108"/>
      <c r="G617" s="108"/>
      <c r="H617" s="108"/>
      <c r="I617" s="108"/>
      <c r="J617" s="108"/>
      <c r="K617" s="108"/>
      <c r="L617" s="108"/>
      <c r="M617" s="108"/>
      <c r="N617" s="108"/>
      <c r="O617" s="110"/>
      <c r="P617" s="110"/>
      <c r="Q617" s="110"/>
      <c r="R617" s="113"/>
      <c r="S617" s="114"/>
      <c r="T617" s="110"/>
    </row>
    <row r="618" spans="4:20" ht="15.75" customHeight="1" x14ac:dyDescent="0.25">
      <c r="D618" s="108"/>
      <c r="E618" s="109"/>
      <c r="F618" s="108"/>
      <c r="G618" s="108"/>
      <c r="H618" s="108"/>
      <c r="I618" s="108"/>
      <c r="J618" s="108"/>
      <c r="K618" s="108"/>
      <c r="L618" s="108"/>
      <c r="M618" s="108"/>
      <c r="N618" s="108"/>
      <c r="O618" s="110"/>
      <c r="P618" s="110"/>
      <c r="Q618" s="110"/>
      <c r="R618" s="113"/>
      <c r="S618" s="114"/>
      <c r="T618" s="110"/>
    </row>
    <row r="619" spans="4:20" ht="15.75" customHeight="1" x14ac:dyDescent="0.25">
      <c r="D619" s="108"/>
      <c r="E619" s="109"/>
      <c r="F619" s="108"/>
      <c r="G619" s="108"/>
      <c r="H619" s="108"/>
      <c r="I619" s="108"/>
      <c r="J619" s="108"/>
      <c r="K619" s="108"/>
      <c r="L619" s="108"/>
      <c r="M619" s="108"/>
      <c r="N619" s="108"/>
      <c r="O619" s="110"/>
      <c r="P619" s="110"/>
      <c r="Q619" s="110"/>
      <c r="R619" s="113"/>
      <c r="S619" s="114"/>
      <c r="T619" s="110"/>
    </row>
    <row r="620" spans="4:20" ht="15.75" customHeight="1" x14ac:dyDescent="0.25">
      <c r="D620" s="108"/>
      <c r="E620" s="109"/>
      <c r="F620" s="108"/>
      <c r="G620" s="108"/>
      <c r="H620" s="108"/>
      <c r="I620" s="108"/>
      <c r="J620" s="108"/>
      <c r="K620" s="108"/>
      <c r="L620" s="108"/>
      <c r="M620" s="108"/>
      <c r="N620" s="108"/>
      <c r="O620" s="110"/>
      <c r="P620" s="110"/>
      <c r="Q620" s="110"/>
      <c r="R620" s="113"/>
      <c r="S620" s="114"/>
      <c r="T620" s="110"/>
    </row>
    <row r="621" spans="4:20" ht="15.75" customHeight="1" x14ac:dyDescent="0.25">
      <c r="D621" s="108"/>
      <c r="E621" s="109"/>
      <c r="F621" s="108"/>
      <c r="G621" s="108"/>
      <c r="H621" s="108"/>
      <c r="I621" s="108"/>
      <c r="J621" s="108"/>
      <c r="K621" s="108"/>
      <c r="L621" s="108"/>
      <c r="M621" s="108"/>
      <c r="N621" s="108"/>
      <c r="O621" s="110"/>
      <c r="P621" s="110"/>
      <c r="Q621" s="110"/>
      <c r="R621" s="113"/>
      <c r="S621" s="114"/>
      <c r="T621" s="110"/>
    </row>
    <row r="622" spans="4:20" ht="15.75" customHeight="1" x14ac:dyDescent="0.25">
      <c r="D622" s="108"/>
      <c r="E622" s="109"/>
      <c r="F622" s="108"/>
      <c r="G622" s="108"/>
      <c r="H622" s="108"/>
      <c r="I622" s="108"/>
      <c r="J622" s="108"/>
      <c r="K622" s="108"/>
      <c r="L622" s="108"/>
      <c r="M622" s="108"/>
      <c r="N622" s="108"/>
      <c r="O622" s="110"/>
      <c r="P622" s="110"/>
      <c r="Q622" s="110"/>
      <c r="R622" s="113"/>
      <c r="S622" s="114"/>
      <c r="T622" s="110"/>
    </row>
    <row r="623" spans="4:20" ht="15.75" customHeight="1" x14ac:dyDescent="0.25">
      <c r="D623" s="108"/>
      <c r="E623" s="109"/>
      <c r="F623" s="108"/>
      <c r="G623" s="108"/>
      <c r="H623" s="108"/>
      <c r="I623" s="108"/>
      <c r="J623" s="108"/>
      <c r="K623" s="108"/>
      <c r="L623" s="108"/>
      <c r="M623" s="108"/>
      <c r="N623" s="108"/>
      <c r="O623" s="110"/>
      <c r="P623" s="110"/>
      <c r="Q623" s="110"/>
      <c r="R623" s="113"/>
      <c r="S623" s="114"/>
      <c r="T623" s="110"/>
    </row>
    <row r="624" spans="4:20" ht="15.75" customHeight="1" x14ac:dyDescent="0.25">
      <c r="D624" s="108"/>
      <c r="E624" s="109"/>
      <c r="F624" s="108"/>
      <c r="G624" s="108"/>
      <c r="H624" s="108"/>
      <c r="I624" s="108"/>
      <c r="J624" s="108"/>
      <c r="K624" s="108"/>
      <c r="L624" s="108"/>
      <c r="M624" s="108"/>
      <c r="N624" s="108"/>
      <c r="O624" s="110"/>
      <c r="P624" s="110"/>
      <c r="Q624" s="110"/>
      <c r="R624" s="113"/>
      <c r="S624" s="114"/>
      <c r="T624" s="110"/>
    </row>
    <row r="625" spans="4:20" ht="15.75" customHeight="1" x14ac:dyDescent="0.25">
      <c r="D625" s="108"/>
      <c r="E625" s="109"/>
      <c r="F625" s="108"/>
      <c r="G625" s="108"/>
      <c r="H625" s="108"/>
      <c r="I625" s="108"/>
      <c r="J625" s="108"/>
      <c r="K625" s="108"/>
      <c r="L625" s="108"/>
      <c r="M625" s="108"/>
      <c r="N625" s="108"/>
      <c r="O625" s="110"/>
      <c r="P625" s="110"/>
      <c r="Q625" s="110"/>
      <c r="R625" s="113"/>
      <c r="S625" s="114"/>
      <c r="T625" s="110"/>
    </row>
    <row r="626" spans="4:20" ht="15.75" customHeight="1" x14ac:dyDescent="0.25">
      <c r="D626" s="108"/>
      <c r="E626" s="109"/>
      <c r="F626" s="108"/>
      <c r="G626" s="108"/>
      <c r="H626" s="108"/>
      <c r="I626" s="108"/>
      <c r="J626" s="108"/>
      <c r="K626" s="108"/>
      <c r="L626" s="108"/>
      <c r="M626" s="108"/>
      <c r="N626" s="108"/>
      <c r="O626" s="110"/>
      <c r="P626" s="110"/>
      <c r="Q626" s="110"/>
      <c r="R626" s="113"/>
      <c r="S626" s="114"/>
      <c r="T626" s="110"/>
    </row>
    <row r="627" spans="4:20" ht="15.75" customHeight="1" x14ac:dyDescent="0.25">
      <c r="D627" s="108"/>
      <c r="E627" s="109"/>
      <c r="F627" s="108"/>
      <c r="G627" s="108"/>
      <c r="H627" s="108"/>
      <c r="I627" s="108"/>
      <c r="J627" s="108"/>
      <c r="K627" s="108"/>
      <c r="L627" s="108"/>
      <c r="M627" s="108"/>
      <c r="N627" s="108"/>
      <c r="O627" s="110"/>
      <c r="P627" s="110"/>
      <c r="Q627" s="110"/>
      <c r="R627" s="113"/>
      <c r="S627" s="114"/>
      <c r="T627" s="110"/>
    </row>
    <row r="628" spans="4:20" ht="15.75" customHeight="1" x14ac:dyDescent="0.25">
      <c r="D628" s="108"/>
      <c r="E628" s="109"/>
      <c r="F628" s="108"/>
      <c r="G628" s="108"/>
      <c r="H628" s="108"/>
      <c r="I628" s="108"/>
      <c r="J628" s="108"/>
      <c r="K628" s="108"/>
      <c r="L628" s="108"/>
      <c r="M628" s="108"/>
      <c r="N628" s="108"/>
      <c r="O628" s="110"/>
      <c r="P628" s="110"/>
      <c r="Q628" s="110"/>
      <c r="R628" s="113"/>
      <c r="S628" s="114"/>
      <c r="T628" s="110"/>
    </row>
    <row r="629" spans="4:20" ht="15.75" customHeight="1" x14ac:dyDescent="0.25">
      <c r="D629" s="108"/>
      <c r="E629" s="109"/>
      <c r="F629" s="108"/>
      <c r="G629" s="108"/>
      <c r="H629" s="108"/>
      <c r="I629" s="108"/>
      <c r="J629" s="108"/>
      <c r="K629" s="108"/>
      <c r="L629" s="108"/>
      <c r="M629" s="108"/>
      <c r="N629" s="108"/>
      <c r="O629" s="110"/>
      <c r="P629" s="110"/>
      <c r="Q629" s="110"/>
      <c r="R629" s="113"/>
      <c r="S629" s="114"/>
      <c r="T629" s="110"/>
    </row>
    <row r="630" spans="4:20" ht="15.75" customHeight="1" x14ac:dyDescent="0.25">
      <c r="D630" s="108"/>
      <c r="E630" s="109"/>
      <c r="F630" s="108"/>
      <c r="G630" s="108"/>
      <c r="H630" s="108"/>
      <c r="I630" s="108"/>
      <c r="J630" s="108"/>
      <c r="K630" s="108"/>
      <c r="L630" s="108"/>
      <c r="M630" s="108"/>
      <c r="N630" s="108"/>
      <c r="O630" s="110"/>
      <c r="P630" s="110"/>
      <c r="Q630" s="110"/>
      <c r="R630" s="113"/>
      <c r="S630" s="114"/>
      <c r="T630" s="110"/>
    </row>
    <row r="631" spans="4:20" ht="15.75" customHeight="1" x14ac:dyDescent="0.25">
      <c r="D631" s="108"/>
      <c r="E631" s="109"/>
      <c r="F631" s="108"/>
      <c r="G631" s="108"/>
      <c r="H631" s="108"/>
      <c r="I631" s="108"/>
      <c r="J631" s="108"/>
      <c r="K631" s="108"/>
      <c r="L631" s="108"/>
      <c r="M631" s="108"/>
      <c r="N631" s="108"/>
      <c r="O631" s="110"/>
      <c r="P631" s="110"/>
      <c r="Q631" s="110"/>
      <c r="R631" s="113"/>
      <c r="S631" s="114"/>
      <c r="T631" s="110"/>
    </row>
    <row r="632" spans="4:20" ht="15.75" customHeight="1" x14ac:dyDescent="0.25">
      <c r="D632" s="108"/>
      <c r="E632" s="109"/>
      <c r="F632" s="108"/>
      <c r="G632" s="108"/>
      <c r="H632" s="108"/>
      <c r="I632" s="108"/>
      <c r="J632" s="108"/>
      <c r="K632" s="108"/>
      <c r="L632" s="108"/>
      <c r="M632" s="108"/>
      <c r="N632" s="108"/>
      <c r="O632" s="110"/>
      <c r="P632" s="110"/>
      <c r="Q632" s="110"/>
      <c r="R632" s="113"/>
      <c r="S632" s="114"/>
      <c r="T632" s="110"/>
    </row>
    <row r="633" spans="4:20" ht="15.75" customHeight="1" x14ac:dyDescent="0.25">
      <c r="D633" s="108"/>
      <c r="E633" s="109"/>
      <c r="F633" s="108"/>
      <c r="G633" s="108"/>
      <c r="H633" s="108"/>
      <c r="I633" s="108"/>
      <c r="J633" s="108"/>
      <c r="K633" s="108"/>
      <c r="L633" s="108"/>
      <c r="M633" s="108"/>
      <c r="N633" s="108"/>
      <c r="O633" s="110"/>
      <c r="P633" s="110"/>
      <c r="Q633" s="110"/>
      <c r="R633" s="113"/>
      <c r="S633" s="114"/>
      <c r="T633" s="110"/>
    </row>
    <row r="634" spans="4:20" ht="15.75" customHeight="1" x14ac:dyDescent="0.25">
      <c r="D634" s="108"/>
      <c r="E634" s="109"/>
      <c r="F634" s="108"/>
      <c r="G634" s="108"/>
      <c r="H634" s="108"/>
      <c r="I634" s="108"/>
      <c r="J634" s="108"/>
      <c r="K634" s="108"/>
      <c r="L634" s="108"/>
      <c r="M634" s="108"/>
      <c r="N634" s="108"/>
      <c r="O634" s="110"/>
      <c r="P634" s="110"/>
      <c r="Q634" s="110"/>
      <c r="R634" s="113"/>
      <c r="S634" s="114"/>
      <c r="T634" s="110"/>
    </row>
    <row r="635" spans="4:20" ht="15.75" customHeight="1" x14ac:dyDescent="0.25">
      <c r="D635" s="108"/>
      <c r="E635" s="109"/>
      <c r="F635" s="108"/>
      <c r="G635" s="108"/>
      <c r="H635" s="108"/>
      <c r="I635" s="108"/>
      <c r="J635" s="108"/>
      <c r="K635" s="108"/>
      <c r="L635" s="108"/>
      <c r="M635" s="108"/>
      <c r="N635" s="108"/>
      <c r="O635" s="110"/>
      <c r="P635" s="110"/>
      <c r="Q635" s="110"/>
      <c r="R635" s="113"/>
      <c r="S635" s="114"/>
      <c r="T635" s="110"/>
    </row>
    <row r="636" spans="4:20" ht="15.75" customHeight="1" x14ac:dyDescent="0.25">
      <c r="D636" s="108"/>
      <c r="E636" s="109"/>
      <c r="F636" s="108"/>
      <c r="G636" s="108"/>
      <c r="H636" s="108"/>
      <c r="I636" s="108"/>
      <c r="J636" s="108"/>
      <c r="K636" s="108"/>
      <c r="L636" s="108"/>
      <c r="M636" s="108"/>
      <c r="N636" s="108"/>
      <c r="O636" s="110"/>
      <c r="P636" s="110"/>
      <c r="Q636" s="110"/>
      <c r="R636" s="113"/>
      <c r="S636" s="114"/>
      <c r="T636" s="110"/>
    </row>
    <row r="637" spans="4:20" ht="15.75" customHeight="1" x14ac:dyDescent="0.25">
      <c r="D637" s="108"/>
      <c r="E637" s="109"/>
      <c r="F637" s="108"/>
      <c r="G637" s="108"/>
      <c r="H637" s="108"/>
      <c r="I637" s="108"/>
      <c r="J637" s="108"/>
      <c r="K637" s="108"/>
      <c r="L637" s="108"/>
      <c r="M637" s="108"/>
      <c r="N637" s="108"/>
      <c r="O637" s="110"/>
      <c r="P637" s="110"/>
      <c r="Q637" s="110"/>
      <c r="R637" s="113"/>
      <c r="S637" s="114"/>
      <c r="T637" s="110"/>
    </row>
    <row r="638" spans="4:20" ht="15.75" customHeight="1" x14ac:dyDescent="0.25">
      <c r="D638" s="108"/>
      <c r="E638" s="109"/>
      <c r="F638" s="108"/>
      <c r="G638" s="108"/>
      <c r="H638" s="108"/>
      <c r="I638" s="108"/>
      <c r="J638" s="108"/>
      <c r="K638" s="108"/>
      <c r="L638" s="108"/>
      <c r="M638" s="108"/>
      <c r="N638" s="108"/>
      <c r="O638" s="110"/>
      <c r="P638" s="110"/>
      <c r="Q638" s="110"/>
      <c r="R638" s="113"/>
      <c r="S638" s="114"/>
      <c r="T638" s="110"/>
    </row>
    <row r="639" spans="4:20" ht="15.75" customHeight="1" x14ac:dyDescent="0.25">
      <c r="D639" s="108"/>
      <c r="E639" s="109"/>
      <c r="F639" s="108"/>
      <c r="G639" s="108"/>
      <c r="H639" s="108"/>
      <c r="I639" s="108"/>
      <c r="J639" s="108"/>
      <c r="K639" s="108"/>
      <c r="L639" s="108"/>
      <c r="M639" s="108"/>
      <c r="N639" s="108"/>
      <c r="O639" s="110"/>
      <c r="P639" s="110"/>
      <c r="Q639" s="110"/>
      <c r="R639" s="113"/>
      <c r="S639" s="114"/>
      <c r="T639" s="110"/>
    </row>
    <row r="640" spans="4:20" ht="15.75" customHeight="1" x14ac:dyDescent="0.25">
      <c r="D640" s="108"/>
      <c r="E640" s="109"/>
      <c r="F640" s="108"/>
      <c r="G640" s="108"/>
      <c r="H640" s="108"/>
      <c r="I640" s="108"/>
      <c r="J640" s="108"/>
      <c r="K640" s="108"/>
      <c r="L640" s="108"/>
      <c r="M640" s="108"/>
      <c r="N640" s="108"/>
      <c r="O640" s="110"/>
      <c r="P640" s="110"/>
      <c r="Q640" s="110"/>
      <c r="R640" s="113"/>
      <c r="S640" s="114"/>
      <c r="T640" s="110"/>
    </row>
    <row r="641" spans="4:20" ht="15.75" customHeight="1" x14ac:dyDescent="0.25">
      <c r="D641" s="108"/>
      <c r="E641" s="109"/>
      <c r="F641" s="108"/>
      <c r="G641" s="108"/>
      <c r="H641" s="108"/>
      <c r="I641" s="108"/>
      <c r="J641" s="108"/>
      <c r="K641" s="108"/>
      <c r="L641" s="108"/>
      <c r="M641" s="108"/>
      <c r="N641" s="108"/>
      <c r="O641" s="110"/>
      <c r="P641" s="110"/>
      <c r="Q641" s="110"/>
      <c r="R641" s="113"/>
      <c r="S641" s="114"/>
      <c r="T641" s="110"/>
    </row>
    <row r="642" spans="4:20" ht="15.75" customHeight="1" x14ac:dyDescent="0.25">
      <c r="D642" s="108"/>
      <c r="E642" s="109"/>
      <c r="F642" s="108"/>
      <c r="G642" s="108"/>
      <c r="H642" s="108"/>
      <c r="I642" s="108"/>
      <c r="J642" s="108"/>
      <c r="K642" s="108"/>
      <c r="L642" s="108"/>
      <c r="M642" s="108"/>
      <c r="N642" s="108"/>
      <c r="O642" s="110"/>
      <c r="P642" s="110"/>
      <c r="Q642" s="110"/>
      <c r="R642" s="113"/>
      <c r="S642" s="114"/>
      <c r="T642" s="110"/>
    </row>
    <row r="643" spans="4:20" ht="15.75" customHeight="1" x14ac:dyDescent="0.25">
      <c r="D643" s="108"/>
      <c r="E643" s="109"/>
      <c r="F643" s="108"/>
      <c r="G643" s="108"/>
      <c r="H643" s="108"/>
      <c r="I643" s="108"/>
      <c r="J643" s="108"/>
      <c r="K643" s="108"/>
      <c r="L643" s="108"/>
      <c r="M643" s="108"/>
      <c r="N643" s="108"/>
      <c r="O643" s="110"/>
      <c r="P643" s="110"/>
      <c r="Q643" s="110"/>
      <c r="R643" s="113"/>
      <c r="S643" s="114"/>
      <c r="T643" s="110"/>
    </row>
    <row r="644" spans="4:20" ht="15.75" customHeight="1" x14ac:dyDescent="0.25">
      <c r="D644" s="108"/>
      <c r="E644" s="109"/>
      <c r="F644" s="108"/>
      <c r="G644" s="108"/>
      <c r="H644" s="108"/>
      <c r="I644" s="108"/>
      <c r="J644" s="108"/>
      <c r="K644" s="108"/>
      <c r="L644" s="108"/>
      <c r="M644" s="108"/>
      <c r="N644" s="108"/>
      <c r="O644" s="110"/>
      <c r="P644" s="110"/>
      <c r="Q644" s="110"/>
      <c r="R644" s="113"/>
      <c r="S644" s="114"/>
      <c r="T644" s="110"/>
    </row>
    <row r="645" spans="4:20" ht="15.75" customHeight="1" x14ac:dyDescent="0.25">
      <c r="D645" s="108"/>
      <c r="E645" s="109"/>
      <c r="F645" s="108"/>
      <c r="G645" s="108"/>
      <c r="H645" s="108"/>
      <c r="I645" s="108"/>
      <c r="J645" s="108"/>
      <c r="K645" s="108"/>
      <c r="L645" s="108"/>
      <c r="M645" s="108"/>
      <c r="N645" s="108"/>
      <c r="O645" s="110"/>
      <c r="P645" s="110"/>
      <c r="Q645" s="110"/>
      <c r="R645" s="113"/>
      <c r="S645" s="114"/>
      <c r="T645" s="110"/>
    </row>
    <row r="646" spans="4:20" ht="15.75" customHeight="1" x14ac:dyDescent="0.25">
      <c r="D646" s="108"/>
      <c r="E646" s="109"/>
      <c r="F646" s="108"/>
      <c r="G646" s="108"/>
      <c r="H646" s="108"/>
      <c r="I646" s="108"/>
      <c r="J646" s="108"/>
      <c r="K646" s="108"/>
      <c r="L646" s="108"/>
      <c r="M646" s="108"/>
      <c r="N646" s="108"/>
      <c r="O646" s="110"/>
      <c r="P646" s="110"/>
      <c r="Q646" s="110"/>
      <c r="R646" s="113"/>
      <c r="S646" s="114"/>
      <c r="T646" s="110"/>
    </row>
    <row r="647" spans="4:20" ht="15.75" customHeight="1" x14ac:dyDescent="0.25">
      <c r="D647" s="108"/>
      <c r="E647" s="109"/>
      <c r="F647" s="108"/>
      <c r="G647" s="108"/>
      <c r="H647" s="108"/>
      <c r="I647" s="108"/>
      <c r="J647" s="108"/>
      <c r="K647" s="108"/>
      <c r="L647" s="108"/>
      <c r="M647" s="108"/>
      <c r="N647" s="108"/>
      <c r="O647" s="110"/>
      <c r="P647" s="110"/>
      <c r="Q647" s="110"/>
      <c r="R647" s="113"/>
      <c r="S647" s="114"/>
      <c r="T647" s="110"/>
    </row>
    <row r="648" spans="4:20" ht="15.75" customHeight="1" x14ac:dyDescent="0.25">
      <c r="D648" s="108"/>
      <c r="E648" s="109"/>
      <c r="F648" s="108"/>
      <c r="G648" s="108"/>
      <c r="H648" s="108"/>
      <c r="I648" s="108"/>
      <c r="J648" s="108"/>
      <c r="K648" s="108"/>
      <c r="L648" s="108"/>
      <c r="M648" s="108"/>
      <c r="N648" s="108"/>
      <c r="O648" s="110"/>
      <c r="P648" s="110"/>
      <c r="Q648" s="110"/>
      <c r="R648" s="113"/>
      <c r="S648" s="114"/>
      <c r="T648" s="110"/>
    </row>
    <row r="649" spans="4:20" ht="15.75" customHeight="1" x14ac:dyDescent="0.25">
      <c r="D649" s="108"/>
      <c r="E649" s="109"/>
      <c r="F649" s="108"/>
      <c r="G649" s="108"/>
      <c r="H649" s="108"/>
      <c r="I649" s="108"/>
      <c r="J649" s="108"/>
      <c r="K649" s="108"/>
      <c r="L649" s="108"/>
      <c r="M649" s="108"/>
      <c r="N649" s="108"/>
      <c r="O649" s="110"/>
      <c r="P649" s="110"/>
      <c r="Q649" s="110"/>
      <c r="R649" s="113"/>
      <c r="S649" s="114"/>
      <c r="T649" s="110"/>
    </row>
    <row r="650" spans="4:20" ht="15.75" customHeight="1" x14ac:dyDescent="0.25">
      <c r="D650" s="108"/>
      <c r="E650" s="109"/>
      <c r="F650" s="108"/>
      <c r="G650" s="108"/>
      <c r="H650" s="108"/>
      <c r="I650" s="108"/>
      <c r="J650" s="108"/>
      <c r="K650" s="108"/>
      <c r="L650" s="108"/>
      <c r="M650" s="108"/>
      <c r="N650" s="108"/>
      <c r="O650" s="110"/>
      <c r="P650" s="110"/>
      <c r="Q650" s="110"/>
      <c r="R650" s="113"/>
      <c r="S650" s="114"/>
      <c r="T650" s="110"/>
    </row>
    <row r="651" spans="4:20" ht="15.75" customHeight="1" x14ac:dyDescent="0.25">
      <c r="D651" s="108"/>
      <c r="E651" s="109"/>
      <c r="F651" s="108"/>
      <c r="G651" s="108"/>
      <c r="H651" s="108"/>
      <c r="I651" s="108"/>
      <c r="J651" s="108"/>
      <c r="K651" s="108"/>
      <c r="L651" s="108"/>
      <c r="M651" s="108"/>
      <c r="N651" s="108"/>
      <c r="O651" s="110"/>
      <c r="P651" s="110"/>
      <c r="Q651" s="110"/>
      <c r="R651" s="113"/>
      <c r="S651" s="114"/>
      <c r="T651" s="110"/>
    </row>
    <row r="652" spans="4:20" ht="15.75" customHeight="1" x14ac:dyDescent="0.25">
      <c r="D652" s="108"/>
      <c r="E652" s="109"/>
      <c r="F652" s="108"/>
      <c r="G652" s="108"/>
      <c r="H652" s="108"/>
      <c r="I652" s="108"/>
      <c r="J652" s="108"/>
      <c r="K652" s="108"/>
      <c r="L652" s="108"/>
      <c r="M652" s="108"/>
      <c r="N652" s="108"/>
      <c r="O652" s="110"/>
      <c r="P652" s="110"/>
      <c r="Q652" s="110"/>
      <c r="R652" s="113"/>
      <c r="S652" s="114"/>
      <c r="T652" s="110"/>
    </row>
    <row r="653" spans="4:20" ht="15.75" customHeight="1" x14ac:dyDescent="0.25">
      <c r="D653" s="108"/>
      <c r="E653" s="109"/>
      <c r="F653" s="108"/>
      <c r="G653" s="108"/>
      <c r="H653" s="108"/>
      <c r="I653" s="108"/>
      <c r="J653" s="108"/>
      <c r="K653" s="108"/>
      <c r="L653" s="108"/>
      <c r="M653" s="108"/>
      <c r="N653" s="108"/>
      <c r="O653" s="110"/>
      <c r="P653" s="110"/>
      <c r="Q653" s="110"/>
      <c r="R653" s="113"/>
      <c r="S653" s="114"/>
      <c r="T653" s="110"/>
    </row>
    <row r="654" spans="4:20" ht="15.75" customHeight="1" x14ac:dyDescent="0.25">
      <c r="D654" s="108"/>
      <c r="E654" s="109"/>
      <c r="F654" s="108"/>
      <c r="G654" s="108"/>
      <c r="H654" s="108"/>
      <c r="I654" s="108"/>
      <c r="J654" s="108"/>
      <c r="K654" s="108"/>
      <c r="L654" s="108"/>
      <c r="M654" s="108"/>
      <c r="N654" s="108"/>
      <c r="O654" s="110"/>
      <c r="P654" s="110"/>
      <c r="Q654" s="110"/>
      <c r="R654" s="113"/>
      <c r="S654" s="114"/>
      <c r="T654" s="110"/>
    </row>
    <row r="655" spans="4:20" ht="15.75" customHeight="1" x14ac:dyDescent="0.25">
      <c r="D655" s="108"/>
      <c r="E655" s="109"/>
      <c r="F655" s="108"/>
      <c r="G655" s="108"/>
      <c r="H655" s="108"/>
      <c r="I655" s="108"/>
      <c r="J655" s="108"/>
      <c r="K655" s="108"/>
      <c r="L655" s="108"/>
      <c r="M655" s="108"/>
      <c r="N655" s="108"/>
      <c r="O655" s="110"/>
      <c r="P655" s="110"/>
      <c r="Q655" s="110"/>
      <c r="R655" s="113"/>
      <c r="S655" s="114"/>
      <c r="T655" s="110"/>
    </row>
    <row r="656" spans="4:20" ht="15.75" customHeight="1" x14ac:dyDescent="0.25">
      <c r="D656" s="108"/>
      <c r="E656" s="109"/>
      <c r="F656" s="108"/>
      <c r="G656" s="108"/>
      <c r="H656" s="108"/>
      <c r="I656" s="108"/>
      <c r="J656" s="108"/>
      <c r="K656" s="108"/>
      <c r="L656" s="108"/>
      <c r="M656" s="108"/>
      <c r="N656" s="108"/>
      <c r="O656" s="110"/>
      <c r="P656" s="110"/>
      <c r="Q656" s="110"/>
      <c r="R656" s="113"/>
      <c r="S656" s="114"/>
      <c r="T656" s="110"/>
    </row>
    <row r="657" spans="4:20" ht="15.75" customHeight="1" x14ac:dyDescent="0.25">
      <c r="D657" s="108"/>
      <c r="E657" s="109"/>
      <c r="F657" s="108"/>
      <c r="G657" s="108"/>
      <c r="H657" s="108"/>
      <c r="I657" s="108"/>
      <c r="J657" s="108"/>
      <c r="K657" s="108"/>
      <c r="L657" s="108"/>
      <c r="M657" s="108"/>
      <c r="N657" s="108"/>
      <c r="O657" s="110"/>
      <c r="P657" s="110"/>
      <c r="Q657" s="110"/>
      <c r="R657" s="113"/>
      <c r="S657" s="114"/>
      <c r="T657" s="110"/>
    </row>
    <row r="658" spans="4:20" ht="15.75" customHeight="1" x14ac:dyDescent="0.25">
      <c r="D658" s="108"/>
      <c r="E658" s="109"/>
      <c r="F658" s="108"/>
      <c r="G658" s="108"/>
      <c r="H658" s="108"/>
      <c r="I658" s="108"/>
      <c r="J658" s="108"/>
      <c r="K658" s="108"/>
      <c r="L658" s="108"/>
      <c r="M658" s="108"/>
      <c r="N658" s="108"/>
      <c r="O658" s="110"/>
      <c r="P658" s="110"/>
      <c r="Q658" s="110"/>
      <c r="R658" s="113"/>
      <c r="S658" s="114"/>
      <c r="T658" s="110"/>
    </row>
    <row r="659" spans="4:20" ht="15.75" customHeight="1" x14ac:dyDescent="0.25">
      <c r="D659" s="108"/>
      <c r="E659" s="109"/>
      <c r="F659" s="108"/>
      <c r="G659" s="108"/>
      <c r="H659" s="108"/>
      <c r="I659" s="108"/>
      <c r="J659" s="108"/>
      <c r="K659" s="108"/>
      <c r="L659" s="108"/>
      <c r="M659" s="108"/>
      <c r="N659" s="108"/>
      <c r="O659" s="110"/>
      <c r="P659" s="110"/>
      <c r="Q659" s="110"/>
      <c r="R659" s="113"/>
      <c r="S659" s="114"/>
      <c r="T659" s="110"/>
    </row>
    <row r="660" spans="4:20" ht="15.75" customHeight="1" x14ac:dyDescent="0.25">
      <c r="D660" s="108"/>
      <c r="E660" s="109"/>
      <c r="F660" s="108"/>
      <c r="G660" s="108"/>
      <c r="H660" s="108"/>
      <c r="I660" s="108"/>
      <c r="J660" s="108"/>
      <c r="K660" s="108"/>
      <c r="L660" s="108"/>
      <c r="M660" s="108"/>
      <c r="N660" s="108"/>
      <c r="O660" s="110"/>
      <c r="P660" s="110"/>
      <c r="Q660" s="110"/>
      <c r="R660" s="113"/>
      <c r="S660" s="114"/>
      <c r="T660" s="110"/>
    </row>
    <row r="661" spans="4:20" ht="15.75" customHeight="1" x14ac:dyDescent="0.25">
      <c r="D661" s="108"/>
      <c r="E661" s="109"/>
      <c r="F661" s="108"/>
      <c r="G661" s="108"/>
      <c r="H661" s="108"/>
      <c r="I661" s="108"/>
      <c r="J661" s="108"/>
      <c r="K661" s="108"/>
      <c r="L661" s="108"/>
      <c r="M661" s="108"/>
      <c r="N661" s="108"/>
      <c r="O661" s="110"/>
      <c r="P661" s="110"/>
      <c r="Q661" s="110"/>
      <c r="R661" s="113"/>
      <c r="S661" s="114"/>
      <c r="T661" s="110"/>
    </row>
    <row r="662" spans="4:20" ht="15.75" customHeight="1" x14ac:dyDescent="0.25">
      <c r="D662" s="108"/>
      <c r="E662" s="109"/>
      <c r="F662" s="108"/>
      <c r="G662" s="108"/>
      <c r="H662" s="108"/>
      <c r="I662" s="108"/>
      <c r="J662" s="108"/>
      <c r="K662" s="108"/>
      <c r="L662" s="108"/>
      <c r="M662" s="108"/>
      <c r="N662" s="108"/>
      <c r="O662" s="110"/>
      <c r="P662" s="110"/>
      <c r="Q662" s="110"/>
      <c r="R662" s="113"/>
      <c r="S662" s="114"/>
      <c r="T662" s="110"/>
    </row>
    <row r="663" spans="4:20" ht="15.75" customHeight="1" x14ac:dyDescent="0.25">
      <c r="D663" s="108"/>
      <c r="E663" s="109"/>
      <c r="F663" s="108"/>
      <c r="G663" s="108"/>
      <c r="H663" s="108"/>
      <c r="I663" s="108"/>
      <c r="J663" s="108"/>
      <c r="K663" s="108"/>
      <c r="L663" s="108"/>
      <c r="M663" s="108"/>
      <c r="N663" s="108"/>
      <c r="O663" s="110"/>
      <c r="P663" s="110"/>
      <c r="Q663" s="110"/>
      <c r="R663" s="113"/>
      <c r="S663" s="114"/>
      <c r="T663" s="110"/>
    </row>
    <row r="664" spans="4:20" ht="15.75" customHeight="1" x14ac:dyDescent="0.25">
      <c r="D664" s="108"/>
      <c r="E664" s="109"/>
      <c r="F664" s="108"/>
      <c r="G664" s="108"/>
      <c r="H664" s="108"/>
      <c r="I664" s="108"/>
      <c r="J664" s="108"/>
      <c r="K664" s="108"/>
      <c r="L664" s="108"/>
      <c r="M664" s="108"/>
      <c r="N664" s="108"/>
      <c r="O664" s="110"/>
      <c r="P664" s="110"/>
      <c r="Q664" s="110"/>
      <c r="R664" s="113"/>
      <c r="S664" s="114"/>
      <c r="T664" s="110"/>
    </row>
    <row r="665" spans="4:20" ht="15.75" customHeight="1" x14ac:dyDescent="0.25">
      <c r="D665" s="108"/>
      <c r="E665" s="109"/>
      <c r="F665" s="108"/>
      <c r="G665" s="108"/>
      <c r="H665" s="108"/>
      <c r="I665" s="108"/>
      <c r="J665" s="108"/>
      <c r="K665" s="108"/>
      <c r="L665" s="108"/>
      <c r="M665" s="108"/>
      <c r="N665" s="108"/>
      <c r="O665" s="110"/>
      <c r="P665" s="110"/>
      <c r="Q665" s="110"/>
      <c r="R665" s="113"/>
      <c r="S665" s="114"/>
      <c r="T665" s="110"/>
    </row>
    <row r="666" spans="4:20" ht="15.75" customHeight="1" x14ac:dyDescent="0.25">
      <c r="D666" s="108"/>
      <c r="E666" s="109"/>
      <c r="F666" s="108"/>
      <c r="G666" s="108"/>
      <c r="H666" s="108"/>
      <c r="I666" s="108"/>
      <c r="J666" s="108"/>
      <c r="K666" s="108"/>
      <c r="L666" s="108"/>
      <c r="M666" s="108"/>
      <c r="N666" s="108"/>
      <c r="O666" s="110"/>
      <c r="P666" s="110"/>
      <c r="Q666" s="110"/>
      <c r="R666" s="113"/>
      <c r="S666" s="114"/>
      <c r="T666" s="110"/>
    </row>
    <row r="667" spans="4:20" ht="15.75" customHeight="1" x14ac:dyDescent="0.25">
      <c r="D667" s="108"/>
      <c r="E667" s="109"/>
      <c r="F667" s="108"/>
      <c r="G667" s="108"/>
      <c r="H667" s="108"/>
      <c r="I667" s="108"/>
      <c r="J667" s="108"/>
      <c r="K667" s="108"/>
      <c r="L667" s="108"/>
      <c r="M667" s="108"/>
      <c r="N667" s="108"/>
      <c r="O667" s="110"/>
      <c r="P667" s="110"/>
      <c r="Q667" s="110"/>
      <c r="R667" s="113"/>
      <c r="S667" s="114"/>
      <c r="T667" s="110"/>
    </row>
    <row r="668" spans="4:20" ht="15.75" customHeight="1" x14ac:dyDescent="0.25">
      <c r="D668" s="108"/>
      <c r="E668" s="109"/>
      <c r="F668" s="108"/>
      <c r="G668" s="108"/>
      <c r="H668" s="108"/>
      <c r="I668" s="108"/>
      <c r="J668" s="108"/>
      <c r="K668" s="108"/>
      <c r="L668" s="108"/>
      <c r="M668" s="108"/>
      <c r="N668" s="108"/>
      <c r="O668" s="110"/>
      <c r="P668" s="110"/>
      <c r="Q668" s="110"/>
      <c r="R668" s="113"/>
      <c r="S668" s="114"/>
      <c r="T668" s="110"/>
    </row>
    <row r="669" spans="4:20" ht="15.75" customHeight="1" x14ac:dyDescent="0.25">
      <c r="D669" s="108"/>
      <c r="E669" s="109"/>
      <c r="F669" s="108"/>
      <c r="G669" s="108"/>
      <c r="H669" s="108"/>
      <c r="I669" s="108"/>
      <c r="J669" s="108"/>
      <c r="K669" s="108"/>
      <c r="L669" s="108"/>
      <c r="M669" s="108"/>
      <c r="N669" s="108"/>
      <c r="O669" s="110"/>
      <c r="P669" s="110"/>
      <c r="Q669" s="110"/>
      <c r="R669" s="113"/>
      <c r="S669" s="114"/>
      <c r="T669" s="110"/>
    </row>
    <row r="670" spans="4:20" ht="15.75" customHeight="1" x14ac:dyDescent="0.25">
      <c r="D670" s="108"/>
      <c r="E670" s="109"/>
      <c r="F670" s="108"/>
      <c r="G670" s="108"/>
      <c r="H670" s="108"/>
      <c r="I670" s="108"/>
      <c r="J670" s="108"/>
      <c r="K670" s="108"/>
      <c r="L670" s="108"/>
      <c r="M670" s="108"/>
      <c r="N670" s="108"/>
      <c r="O670" s="110"/>
      <c r="P670" s="110"/>
      <c r="Q670" s="110"/>
      <c r="R670" s="113"/>
      <c r="S670" s="114"/>
      <c r="T670" s="110"/>
    </row>
    <row r="671" spans="4:20" ht="15.75" customHeight="1" x14ac:dyDescent="0.25">
      <c r="D671" s="108"/>
      <c r="E671" s="109"/>
      <c r="F671" s="108"/>
      <c r="G671" s="108"/>
      <c r="H671" s="108"/>
      <c r="I671" s="108"/>
      <c r="J671" s="108"/>
      <c r="K671" s="108"/>
      <c r="L671" s="108"/>
      <c r="M671" s="108"/>
      <c r="N671" s="108"/>
      <c r="O671" s="110"/>
      <c r="P671" s="110"/>
      <c r="Q671" s="110"/>
      <c r="R671" s="113"/>
      <c r="S671" s="114"/>
      <c r="T671" s="110"/>
    </row>
    <row r="672" spans="4:20" ht="15.75" customHeight="1" x14ac:dyDescent="0.25">
      <c r="D672" s="108"/>
      <c r="E672" s="109"/>
      <c r="F672" s="108"/>
      <c r="G672" s="108"/>
      <c r="H672" s="108"/>
      <c r="I672" s="108"/>
      <c r="J672" s="108"/>
      <c r="K672" s="108"/>
      <c r="L672" s="108"/>
      <c r="M672" s="108"/>
      <c r="N672" s="108"/>
      <c r="O672" s="110"/>
      <c r="P672" s="110"/>
      <c r="Q672" s="110"/>
      <c r="R672" s="113"/>
      <c r="S672" s="114"/>
      <c r="T672" s="110"/>
    </row>
    <row r="673" spans="4:20" ht="15.75" customHeight="1" x14ac:dyDescent="0.25">
      <c r="D673" s="108"/>
      <c r="E673" s="109"/>
      <c r="F673" s="108"/>
      <c r="G673" s="108"/>
      <c r="H673" s="108"/>
      <c r="I673" s="108"/>
      <c r="J673" s="108"/>
      <c r="K673" s="108"/>
      <c r="L673" s="108"/>
      <c r="M673" s="108"/>
      <c r="N673" s="108"/>
      <c r="O673" s="110"/>
      <c r="P673" s="110"/>
      <c r="Q673" s="110"/>
      <c r="R673" s="113"/>
      <c r="S673" s="114"/>
      <c r="T673" s="110"/>
    </row>
    <row r="674" spans="4:20" ht="15.75" customHeight="1" x14ac:dyDescent="0.25">
      <c r="D674" s="108"/>
      <c r="E674" s="109"/>
      <c r="F674" s="108"/>
      <c r="G674" s="108"/>
      <c r="H674" s="108"/>
      <c r="I674" s="108"/>
      <c r="J674" s="108"/>
      <c r="K674" s="108"/>
      <c r="L674" s="108"/>
      <c r="M674" s="108"/>
      <c r="N674" s="108"/>
      <c r="O674" s="110"/>
      <c r="P674" s="110"/>
      <c r="Q674" s="110"/>
      <c r="R674" s="113"/>
      <c r="S674" s="114"/>
      <c r="T674" s="110"/>
    </row>
    <row r="675" spans="4:20" ht="15.75" customHeight="1" x14ac:dyDescent="0.25">
      <c r="D675" s="108"/>
      <c r="E675" s="109"/>
      <c r="F675" s="108"/>
      <c r="G675" s="108"/>
      <c r="H675" s="108"/>
      <c r="I675" s="108"/>
      <c r="J675" s="108"/>
      <c r="K675" s="108"/>
      <c r="L675" s="108"/>
      <c r="M675" s="108"/>
      <c r="N675" s="108"/>
      <c r="O675" s="110"/>
      <c r="P675" s="110"/>
      <c r="Q675" s="110"/>
      <c r="R675" s="113"/>
      <c r="S675" s="114"/>
      <c r="T675" s="110"/>
    </row>
    <row r="676" spans="4:20" ht="15.75" customHeight="1" x14ac:dyDescent="0.25">
      <c r="D676" s="108"/>
      <c r="E676" s="109"/>
      <c r="F676" s="108"/>
      <c r="G676" s="108"/>
      <c r="H676" s="108"/>
      <c r="I676" s="108"/>
      <c r="J676" s="108"/>
      <c r="K676" s="108"/>
      <c r="L676" s="108"/>
      <c r="M676" s="108"/>
      <c r="N676" s="108"/>
      <c r="O676" s="110"/>
      <c r="P676" s="110"/>
      <c r="Q676" s="110"/>
      <c r="R676" s="113"/>
      <c r="S676" s="114"/>
      <c r="T676" s="110"/>
    </row>
    <row r="677" spans="4:20" ht="15.75" customHeight="1" x14ac:dyDescent="0.25">
      <c r="D677" s="108"/>
      <c r="E677" s="109"/>
      <c r="F677" s="108"/>
      <c r="G677" s="108"/>
      <c r="H677" s="108"/>
      <c r="I677" s="108"/>
      <c r="J677" s="108"/>
      <c r="K677" s="108"/>
      <c r="L677" s="108"/>
      <c r="M677" s="108"/>
      <c r="N677" s="108"/>
      <c r="O677" s="110"/>
      <c r="P677" s="110"/>
      <c r="Q677" s="110"/>
      <c r="R677" s="113"/>
      <c r="S677" s="114"/>
      <c r="T677" s="110"/>
    </row>
    <row r="678" spans="4:20" ht="15.75" customHeight="1" x14ac:dyDescent="0.25">
      <c r="D678" s="108"/>
      <c r="E678" s="109"/>
      <c r="F678" s="108"/>
      <c r="G678" s="108"/>
      <c r="H678" s="108"/>
      <c r="I678" s="108"/>
      <c r="J678" s="108"/>
      <c r="K678" s="108"/>
      <c r="L678" s="108"/>
      <c r="M678" s="108"/>
      <c r="N678" s="108"/>
      <c r="O678" s="110"/>
      <c r="P678" s="110"/>
      <c r="Q678" s="110"/>
      <c r="R678" s="113"/>
      <c r="S678" s="114"/>
      <c r="T678" s="110"/>
    </row>
    <row r="679" spans="4:20" ht="15.75" customHeight="1" x14ac:dyDescent="0.25">
      <c r="D679" s="108"/>
      <c r="E679" s="109"/>
      <c r="F679" s="108"/>
      <c r="G679" s="108"/>
      <c r="H679" s="108"/>
      <c r="I679" s="108"/>
      <c r="J679" s="108"/>
      <c r="K679" s="108"/>
      <c r="L679" s="108"/>
      <c r="M679" s="108"/>
      <c r="N679" s="108"/>
      <c r="O679" s="110"/>
      <c r="P679" s="110"/>
      <c r="Q679" s="110"/>
      <c r="R679" s="113"/>
      <c r="S679" s="114"/>
      <c r="T679" s="110"/>
    </row>
    <row r="680" spans="4:20" ht="15.75" customHeight="1" x14ac:dyDescent="0.25">
      <c r="D680" s="108"/>
      <c r="E680" s="109"/>
      <c r="F680" s="108"/>
      <c r="G680" s="108"/>
      <c r="H680" s="108"/>
      <c r="I680" s="108"/>
      <c r="J680" s="108"/>
      <c r="K680" s="108"/>
      <c r="L680" s="108"/>
      <c r="M680" s="108"/>
      <c r="N680" s="108"/>
      <c r="O680" s="110"/>
      <c r="P680" s="110"/>
      <c r="Q680" s="110"/>
      <c r="R680" s="113"/>
      <c r="S680" s="114"/>
      <c r="T680" s="110"/>
    </row>
    <row r="681" spans="4:20" ht="15.75" customHeight="1" x14ac:dyDescent="0.25">
      <c r="D681" s="108"/>
      <c r="E681" s="109"/>
      <c r="F681" s="108"/>
      <c r="G681" s="108"/>
      <c r="H681" s="108"/>
      <c r="I681" s="108"/>
      <c r="J681" s="108"/>
      <c r="K681" s="108"/>
      <c r="L681" s="108"/>
      <c r="M681" s="108"/>
      <c r="N681" s="108"/>
      <c r="O681" s="110"/>
      <c r="P681" s="110"/>
      <c r="Q681" s="110"/>
      <c r="R681" s="113"/>
      <c r="S681" s="114"/>
      <c r="T681" s="110"/>
    </row>
    <row r="682" spans="4:20" ht="15.75" customHeight="1" x14ac:dyDescent="0.25">
      <c r="D682" s="108"/>
      <c r="E682" s="109"/>
      <c r="F682" s="108"/>
      <c r="G682" s="108"/>
      <c r="H682" s="108"/>
      <c r="I682" s="108"/>
      <c r="J682" s="108"/>
      <c r="K682" s="108"/>
      <c r="L682" s="108"/>
      <c r="M682" s="108"/>
      <c r="N682" s="108"/>
      <c r="O682" s="110"/>
      <c r="P682" s="110"/>
      <c r="Q682" s="110"/>
      <c r="R682" s="113"/>
      <c r="S682" s="114"/>
      <c r="T682" s="110"/>
    </row>
    <row r="683" spans="4:20" ht="15.75" customHeight="1" x14ac:dyDescent="0.25">
      <c r="D683" s="108"/>
      <c r="E683" s="109"/>
      <c r="F683" s="108"/>
      <c r="G683" s="108"/>
      <c r="H683" s="108"/>
      <c r="I683" s="108"/>
      <c r="J683" s="108"/>
      <c r="K683" s="108"/>
      <c r="L683" s="108"/>
      <c r="M683" s="108"/>
      <c r="N683" s="108"/>
      <c r="O683" s="110"/>
      <c r="P683" s="110"/>
      <c r="Q683" s="110"/>
      <c r="R683" s="113"/>
      <c r="S683" s="114"/>
      <c r="T683" s="110"/>
    </row>
    <row r="684" spans="4:20" ht="15.75" customHeight="1" x14ac:dyDescent="0.25">
      <c r="D684" s="108"/>
      <c r="E684" s="109"/>
      <c r="F684" s="108"/>
      <c r="G684" s="108"/>
      <c r="H684" s="108"/>
      <c r="I684" s="108"/>
      <c r="J684" s="108"/>
      <c r="K684" s="108"/>
      <c r="L684" s="108"/>
      <c r="M684" s="108"/>
      <c r="N684" s="108"/>
      <c r="O684" s="110"/>
      <c r="P684" s="110"/>
      <c r="Q684" s="110"/>
      <c r="R684" s="113"/>
      <c r="S684" s="114"/>
      <c r="T684" s="110"/>
    </row>
    <row r="685" spans="4:20" ht="15.75" customHeight="1" x14ac:dyDescent="0.25">
      <c r="D685" s="108"/>
      <c r="E685" s="109"/>
      <c r="F685" s="108"/>
      <c r="G685" s="108"/>
      <c r="H685" s="108"/>
      <c r="I685" s="108"/>
      <c r="J685" s="108"/>
      <c r="K685" s="108"/>
      <c r="L685" s="108"/>
      <c r="M685" s="108"/>
      <c r="N685" s="108"/>
      <c r="O685" s="110"/>
      <c r="P685" s="110"/>
      <c r="Q685" s="110"/>
      <c r="R685" s="113"/>
      <c r="S685" s="114"/>
      <c r="T685" s="110"/>
    </row>
    <row r="686" spans="4:20" ht="15.75" customHeight="1" x14ac:dyDescent="0.25">
      <c r="D686" s="108"/>
      <c r="E686" s="109"/>
      <c r="F686" s="108"/>
      <c r="G686" s="108"/>
      <c r="H686" s="108"/>
      <c r="I686" s="108"/>
      <c r="J686" s="108"/>
      <c r="K686" s="108"/>
      <c r="L686" s="108"/>
      <c r="M686" s="108"/>
      <c r="N686" s="108"/>
      <c r="O686" s="110"/>
      <c r="P686" s="110"/>
      <c r="Q686" s="110"/>
      <c r="R686" s="113"/>
      <c r="S686" s="114"/>
      <c r="T686" s="110"/>
    </row>
    <row r="687" spans="4:20" ht="15.75" customHeight="1" x14ac:dyDescent="0.25">
      <c r="D687" s="108"/>
      <c r="E687" s="109"/>
      <c r="F687" s="108"/>
      <c r="G687" s="108"/>
      <c r="H687" s="108"/>
      <c r="I687" s="108"/>
      <c r="J687" s="108"/>
      <c r="K687" s="108"/>
      <c r="L687" s="108"/>
      <c r="M687" s="108"/>
      <c r="N687" s="108"/>
      <c r="O687" s="110"/>
      <c r="P687" s="110"/>
      <c r="Q687" s="110"/>
      <c r="R687" s="113"/>
      <c r="S687" s="114"/>
      <c r="T687" s="110"/>
    </row>
    <row r="688" spans="4:20" ht="15.75" customHeight="1" x14ac:dyDescent="0.25">
      <c r="D688" s="108"/>
      <c r="E688" s="109"/>
      <c r="F688" s="108"/>
      <c r="G688" s="108"/>
      <c r="H688" s="108"/>
      <c r="I688" s="108"/>
      <c r="J688" s="108"/>
      <c r="K688" s="108"/>
      <c r="L688" s="108"/>
      <c r="M688" s="108"/>
      <c r="N688" s="108"/>
      <c r="O688" s="110"/>
      <c r="P688" s="110"/>
      <c r="Q688" s="110"/>
      <c r="R688" s="113"/>
      <c r="S688" s="114"/>
      <c r="T688" s="110"/>
    </row>
    <row r="689" spans="4:20" ht="15.75" customHeight="1" x14ac:dyDescent="0.25">
      <c r="D689" s="108"/>
      <c r="E689" s="109"/>
      <c r="F689" s="108"/>
      <c r="G689" s="108"/>
      <c r="H689" s="108"/>
      <c r="I689" s="108"/>
      <c r="J689" s="108"/>
      <c r="K689" s="108"/>
      <c r="L689" s="108"/>
      <c r="M689" s="108"/>
      <c r="N689" s="108"/>
      <c r="O689" s="110"/>
      <c r="P689" s="110"/>
      <c r="Q689" s="110"/>
      <c r="R689" s="113"/>
      <c r="S689" s="114"/>
      <c r="T689" s="110"/>
    </row>
    <row r="690" spans="4:20" ht="15.75" customHeight="1" x14ac:dyDescent="0.25">
      <c r="D690" s="108"/>
      <c r="E690" s="109"/>
      <c r="F690" s="108"/>
      <c r="G690" s="108"/>
      <c r="H690" s="108"/>
      <c r="I690" s="108"/>
      <c r="J690" s="108"/>
      <c r="K690" s="108"/>
      <c r="L690" s="108"/>
      <c r="M690" s="108"/>
      <c r="N690" s="108"/>
      <c r="O690" s="110"/>
      <c r="P690" s="110"/>
      <c r="Q690" s="110"/>
      <c r="R690" s="113"/>
      <c r="S690" s="114"/>
      <c r="T690" s="110"/>
    </row>
    <row r="691" spans="4:20" ht="15.75" customHeight="1" x14ac:dyDescent="0.25">
      <c r="D691" s="108"/>
      <c r="E691" s="109"/>
      <c r="F691" s="108"/>
      <c r="G691" s="108"/>
      <c r="H691" s="108"/>
      <c r="I691" s="108"/>
      <c r="J691" s="108"/>
      <c r="K691" s="108"/>
      <c r="L691" s="108"/>
      <c r="M691" s="108"/>
      <c r="N691" s="108"/>
      <c r="O691" s="110"/>
      <c r="P691" s="110"/>
      <c r="Q691" s="110"/>
      <c r="R691" s="113"/>
      <c r="S691" s="114"/>
      <c r="T691" s="110"/>
    </row>
    <row r="692" spans="4:20" ht="15.75" customHeight="1" x14ac:dyDescent="0.25">
      <c r="D692" s="108"/>
      <c r="E692" s="109"/>
      <c r="F692" s="108"/>
      <c r="G692" s="108"/>
      <c r="H692" s="108"/>
      <c r="I692" s="108"/>
      <c r="J692" s="108"/>
      <c r="K692" s="108"/>
      <c r="L692" s="108"/>
      <c r="M692" s="108"/>
      <c r="N692" s="108"/>
      <c r="O692" s="110"/>
      <c r="P692" s="110"/>
      <c r="Q692" s="110"/>
      <c r="R692" s="113"/>
      <c r="S692" s="114"/>
      <c r="T692" s="110"/>
    </row>
    <row r="693" spans="4:20" ht="15.75" customHeight="1" x14ac:dyDescent="0.25">
      <c r="D693" s="108"/>
      <c r="E693" s="109"/>
      <c r="F693" s="108"/>
      <c r="G693" s="108"/>
      <c r="H693" s="108"/>
      <c r="I693" s="108"/>
      <c r="J693" s="108"/>
      <c r="K693" s="108"/>
      <c r="L693" s="108"/>
      <c r="M693" s="108"/>
      <c r="N693" s="108"/>
      <c r="O693" s="110"/>
      <c r="P693" s="110"/>
      <c r="Q693" s="110"/>
      <c r="R693" s="113"/>
      <c r="S693" s="114"/>
      <c r="T693" s="110"/>
    </row>
    <row r="694" spans="4:20" ht="15.75" customHeight="1" x14ac:dyDescent="0.25">
      <c r="D694" s="108"/>
      <c r="E694" s="109"/>
      <c r="F694" s="108"/>
      <c r="G694" s="108"/>
      <c r="H694" s="108"/>
      <c r="I694" s="108"/>
      <c r="J694" s="108"/>
      <c r="K694" s="108"/>
      <c r="L694" s="108"/>
      <c r="M694" s="108"/>
      <c r="N694" s="108"/>
      <c r="O694" s="110"/>
      <c r="P694" s="110"/>
      <c r="Q694" s="110"/>
      <c r="R694" s="113"/>
      <c r="S694" s="114"/>
      <c r="T694" s="110"/>
    </row>
    <row r="695" spans="4:20" ht="15.75" customHeight="1" x14ac:dyDescent="0.25">
      <c r="D695" s="108"/>
      <c r="E695" s="109"/>
      <c r="F695" s="108"/>
      <c r="G695" s="108"/>
      <c r="H695" s="108"/>
      <c r="I695" s="108"/>
      <c r="J695" s="108"/>
      <c r="K695" s="108"/>
      <c r="L695" s="108"/>
      <c r="M695" s="108"/>
      <c r="N695" s="108"/>
      <c r="O695" s="110"/>
      <c r="P695" s="110"/>
      <c r="Q695" s="110"/>
      <c r="R695" s="113"/>
      <c r="S695" s="114"/>
      <c r="T695" s="110"/>
    </row>
    <row r="696" spans="4:20" ht="15.75" customHeight="1" x14ac:dyDescent="0.25">
      <c r="D696" s="108"/>
      <c r="E696" s="109"/>
      <c r="F696" s="108"/>
      <c r="G696" s="108"/>
      <c r="H696" s="108"/>
      <c r="I696" s="108"/>
      <c r="J696" s="108"/>
      <c r="K696" s="108"/>
      <c r="L696" s="108"/>
      <c r="M696" s="108"/>
      <c r="N696" s="108"/>
      <c r="O696" s="110"/>
      <c r="P696" s="110"/>
      <c r="Q696" s="110"/>
      <c r="R696" s="113"/>
      <c r="S696" s="114"/>
      <c r="T696" s="110"/>
    </row>
    <row r="697" spans="4:20" ht="15.75" customHeight="1" x14ac:dyDescent="0.25">
      <c r="D697" s="108"/>
      <c r="E697" s="109"/>
      <c r="F697" s="108"/>
      <c r="G697" s="108"/>
      <c r="H697" s="108"/>
      <c r="I697" s="108"/>
      <c r="J697" s="108"/>
      <c r="K697" s="108"/>
      <c r="L697" s="108"/>
      <c r="M697" s="108"/>
      <c r="N697" s="108"/>
      <c r="O697" s="110"/>
      <c r="P697" s="110"/>
      <c r="Q697" s="110"/>
      <c r="R697" s="113"/>
      <c r="S697" s="114"/>
      <c r="T697" s="110"/>
    </row>
    <row r="698" spans="4:20" ht="15.75" customHeight="1" x14ac:dyDescent="0.25">
      <c r="D698" s="108"/>
      <c r="E698" s="109"/>
      <c r="F698" s="108"/>
      <c r="G698" s="108"/>
      <c r="H698" s="108"/>
      <c r="I698" s="108"/>
      <c r="J698" s="108"/>
      <c r="K698" s="108"/>
      <c r="L698" s="108"/>
      <c r="M698" s="108"/>
      <c r="N698" s="108"/>
      <c r="O698" s="110"/>
      <c r="P698" s="110"/>
      <c r="Q698" s="110"/>
      <c r="R698" s="113"/>
      <c r="S698" s="114"/>
      <c r="T698" s="110"/>
    </row>
    <row r="699" spans="4:20" ht="15.75" customHeight="1" x14ac:dyDescent="0.25">
      <c r="D699" s="108"/>
      <c r="E699" s="109"/>
      <c r="F699" s="108"/>
      <c r="G699" s="108"/>
      <c r="H699" s="108"/>
      <c r="I699" s="108"/>
      <c r="J699" s="108"/>
      <c r="K699" s="108"/>
      <c r="L699" s="108"/>
      <c r="M699" s="108"/>
      <c r="N699" s="108"/>
      <c r="O699" s="110"/>
      <c r="P699" s="110"/>
      <c r="Q699" s="110"/>
      <c r="R699" s="113"/>
      <c r="S699" s="114"/>
      <c r="T699" s="110"/>
    </row>
    <row r="700" spans="4:20" ht="15.75" customHeight="1" x14ac:dyDescent="0.25">
      <c r="D700" s="108"/>
      <c r="E700" s="109"/>
      <c r="F700" s="108"/>
      <c r="G700" s="108"/>
      <c r="H700" s="108"/>
      <c r="I700" s="108"/>
      <c r="J700" s="108"/>
      <c r="K700" s="108"/>
      <c r="L700" s="108"/>
      <c r="M700" s="108"/>
      <c r="N700" s="108"/>
      <c r="O700" s="110"/>
      <c r="P700" s="110"/>
      <c r="Q700" s="110"/>
      <c r="R700" s="113"/>
      <c r="S700" s="114"/>
      <c r="T700" s="110"/>
    </row>
    <row r="701" spans="4:20" ht="15.75" customHeight="1" x14ac:dyDescent="0.25">
      <c r="D701" s="108"/>
      <c r="E701" s="109"/>
      <c r="F701" s="108"/>
      <c r="G701" s="108"/>
      <c r="H701" s="108"/>
      <c r="I701" s="108"/>
      <c r="J701" s="108"/>
      <c r="K701" s="108"/>
      <c r="L701" s="108"/>
      <c r="M701" s="108"/>
      <c r="N701" s="108"/>
      <c r="O701" s="110"/>
      <c r="P701" s="110"/>
      <c r="Q701" s="110"/>
      <c r="R701" s="113"/>
      <c r="S701" s="114"/>
      <c r="T701" s="110"/>
    </row>
    <row r="702" spans="4:20" ht="15.75" customHeight="1" x14ac:dyDescent="0.25">
      <c r="D702" s="108"/>
      <c r="E702" s="109"/>
      <c r="F702" s="108"/>
      <c r="G702" s="108"/>
      <c r="H702" s="108"/>
      <c r="I702" s="108"/>
      <c r="J702" s="108"/>
      <c r="K702" s="108"/>
      <c r="L702" s="108"/>
      <c r="M702" s="108"/>
      <c r="N702" s="108"/>
      <c r="O702" s="110"/>
      <c r="P702" s="110"/>
      <c r="Q702" s="110"/>
      <c r="R702" s="113"/>
      <c r="S702" s="114"/>
      <c r="T702" s="110"/>
    </row>
    <row r="703" spans="4:20" ht="15.75" customHeight="1" x14ac:dyDescent="0.25">
      <c r="D703" s="108"/>
      <c r="E703" s="109"/>
      <c r="F703" s="108"/>
      <c r="G703" s="108"/>
      <c r="H703" s="108"/>
      <c r="I703" s="108"/>
      <c r="J703" s="108"/>
      <c r="K703" s="108"/>
      <c r="L703" s="108"/>
      <c r="M703" s="108"/>
      <c r="N703" s="108"/>
      <c r="O703" s="110"/>
      <c r="P703" s="110"/>
      <c r="Q703" s="110"/>
      <c r="R703" s="113"/>
      <c r="S703" s="114"/>
      <c r="T703" s="110"/>
    </row>
    <row r="704" spans="4:20" ht="15.75" customHeight="1" x14ac:dyDescent="0.25">
      <c r="D704" s="108"/>
      <c r="E704" s="109"/>
      <c r="F704" s="108"/>
      <c r="G704" s="108"/>
      <c r="H704" s="108"/>
      <c r="I704" s="108"/>
      <c r="J704" s="108"/>
      <c r="K704" s="108"/>
      <c r="L704" s="108"/>
      <c r="M704" s="108"/>
      <c r="N704" s="108"/>
      <c r="O704" s="110"/>
      <c r="P704" s="110"/>
      <c r="Q704" s="110"/>
      <c r="R704" s="113"/>
      <c r="S704" s="114"/>
      <c r="T704" s="110"/>
    </row>
    <row r="705" spans="4:20" ht="15.75" customHeight="1" x14ac:dyDescent="0.25">
      <c r="D705" s="108"/>
      <c r="E705" s="109"/>
      <c r="F705" s="108"/>
      <c r="G705" s="108"/>
      <c r="H705" s="108"/>
      <c r="I705" s="108"/>
      <c r="J705" s="108"/>
      <c r="K705" s="108"/>
      <c r="L705" s="108"/>
      <c r="M705" s="108"/>
      <c r="N705" s="108"/>
      <c r="O705" s="110"/>
      <c r="P705" s="110"/>
      <c r="Q705" s="110"/>
      <c r="R705" s="113"/>
      <c r="S705" s="114"/>
      <c r="T705" s="110"/>
    </row>
    <row r="706" spans="4:20" ht="15.75" customHeight="1" x14ac:dyDescent="0.25">
      <c r="D706" s="108"/>
      <c r="E706" s="109"/>
      <c r="F706" s="108"/>
      <c r="G706" s="108"/>
      <c r="H706" s="108"/>
      <c r="I706" s="108"/>
      <c r="J706" s="108"/>
      <c r="K706" s="108"/>
      <c r="L706" s="108"/>
      <c r="M706" s="108"/>
      <c r="N706" s="108"/>
      <c r="O706" s="110"/>
      <c r="P706" s="110"/>
      <c r="Q706" s="110"/>
      <c r="R706" s="113"/>
      <c r="S706" s="114"/>
      <c r="T706" s="110"/>
    </row>
    <row r="707" spans="4:20" ht="15.75" customHeight="1" x14ac:dyDescent="0.25">
      <c r="D707" s="108"/>
      <c r="E707" s="109"/>
      <c r="F707" s="108"/>
      <c r="G707" s="108"/>
      <c r="H707" s="108"/>
      <c r="I707" s="108"/>
      <c r="J707" s="108"/>
      <c r="K707" s="108"/>
      <c r="L707" s="108"/>
      <c r="M707" s="108"/>
      <c r="N707" s="108"/>
      <c r="O707" s="110"/>
      <c r="P707" s="110"/>
      <c r="Q707" s="110"/>
      <c r="R707" s="113"/>
      <c r="S707" s="114"/>
      <c r="T707" s="110"/>
    </row>
    <row r="708" spans="4:20" ht="15.75" customHeight="1" x14ac:dyDescent="0.25">
      <c r="D708" s="108"/>
      <c r="E708" s="109"/>
      <c r="F708" s="108"/>
      <c r="G708" s="108"/>
      <c r="H708" s="108"/>
      <c r="I708" s="108"/>
      <c r="J708" s="108"/>
      <c r="K708" s="108"/>
      <c r="L708" s="108"/>
      <c r="M708" s="108"/>
      <c r="N708" s="108"/>
      <c r="O708" s="110"/>
      <c r="P708" s="110"/>
      <c r="Q708" s="110"/>
      <c r="R708" s="113"/>
      <c r="S708" s="114"/>
      <c r="T708" s="110"/>
    </row>
    <row r="709" spans="4:20" ht="15.75" customHeight="1" x14ac:dyDescent="0.25">
      <c r="D709" s="108"/>
      <c r="E709" s="109"/>
      <c r="F709" s="108"/>
      <c r="G709" s="108"/>
      <c r="H709" s="108"/>
      <c r="I709" s="108"/>
      <c r="J709" s="108"/>
      <c r="K709" s="108"/>
      <c r="L709" s="108"/>
      <c r="M709" s="108"/>
      <c r="N709" s="108"/>
      <c r="O709" s="110"/>
      <c r="P709" s="110"/>
      <c r="Q709" s="110"/>
      <c r="R709" s="113"/>
      <c r="S709" s="114"/>
      <c r="T709" s="110"/>
    </row>
    <row r="710" spans="4:20" ht="15.75" customHeight="1" x14ac:dyDescent="0.25">
      <c r="D710" s="108"/>
      <c r="E710" s="109"/>
      <c r="F710" s="108"/>
      <c r="G710" s="108"/>
      <c r="H710" s="108"/>
      <c r="I710" s="108"/>
      <c r="J710" s="108"/>
      <c r="K710" s="108"/>
      <c r="L710" s="108"/>
      <c r="M710" s="108"/>
      <c r="N710" s="108"/>
      <c r="O710" s="110"/>
      <c r="P710" s="110"/>
      <c r="Q710" s="110"/>
      <c r="R710" s="113"/>
      <c r="S710" s="114"/>
      <c r="T710" s="110"/>
    </row>
    <row r="711" spans="4:20" ht="15.75" customHeight="1" x14ac:dyDescent="0.25">
      <c r="D711" s="108"/>
      <c r="E711" s="109"/>
      <c r="F711" s="108"/>
      <c r="G711" s="108"/>
      <c r="H711" s="108"/>
      <c r="I711" s="108"/>
      <c r="J711" s="108"/>
      <c r="K711" s="108"/>
      <c r="L711" s="108"/>
      <c r="M711" s="108"/>
      <c r="N711" s="108"/>
      <c r="O711" s="110"/>
      <c r="P711" s="110"/>
      <c r="Q711" s="110"/>
      <c r="R711" s="113"/>
      <c r="S711" s="114"/>
      <c r="T711" s="110"/>
    </row>
    <row r="712" spans="4:20" ht="15.75" customHeight="1" x14ac:dyDescent="0.25">
      <c r="D712" s="108"/>
      <c r="E712" s="109"/>
      <c r="F712" s="108"/>
      <c r="G712" s="108"/>
      <c r="H712" s="108"/>
      <c r="I712" s="108"/>
      <c r="J712" s="108"/>
      <c r="K712" s="108"/>
      <c r="L712" s="108"/>
      <c r="M712" s="108"/>
      <c r="N712" s="108"/>
      <c r="O712" s="110"/>
      <c r="P712" s="110"/>
      <c r="Q712" s="110"/>
      <c r="R712" s="113"/>
      <c r="S712" s="114"/>
      <c r="T712" s="110"/>
    </row>
    <row r="713" spans="4:20" ht="15.75" customHeight="1" x14ac:dyDescent="0.25">
      <c r="D713" s="108"/>
      <c r="E713" s="109"/>
      <c r="F713" s="108"/>
      <c r="G713" s="108"/>
      <c r="H713" s="108"/>
      <c r="I713" s="108"/>
      <c r="J713" s="108"/>
      <c r="K713" s="108"/>
      <c r="L713" s="108"/>
      <c r="M713" s="108"/>
      <c r="N713" s="108"/>
      <c r="O713" s="110"/>
      <c r="P713" s="110"/>
      <c r="Q713" s="110"/>
      <c r="R713" s="113"/>
      <c r="S713" s="114"/>
      <c r="T713" s="110"/>
    </row>
    <row r="714" spans="4:20" ht="15.75" customHeight="1" x14ac:dyDescent="0.25">
      <c r="D714" s="108"/>
      <c r="E714" s="109"/>
      <c r="F714" s="108"/>
      <c r="G714" s="108"/>
      <c r="H714" s="108"/>
      <c r="I714" s="108"/>
      <c r="J714" s="108"/>
      <c r="K714" s="108"/>
      <c r="L714" s="108"/>
      <c r="M714" s="108"/>
      <c r="N714" s="108"/>
      <c r="O714" s="110"/>
      <c r="P714" s="110"/>
      <c r="Q714" s="110"/>
      <c r="R714" s="113"/>
      <c r="S714" s="114"/>
      <c r="T714" s="110"/>
    </row>
    <row r="715" spans="4:20" ht="15.75" customHeight="1" x14ac:dyDescent="0.25">
      <c r="D715" s="108"/>
      <c r="E715" s="109"/>
      <c r="F715" s="108"/>
      <c r="G715" s="108"/>
      <c r="H715" s="108"/>
      <c r="I715" s="108"/>
      <c r="J715" s="108"/>
      <c r="K715" s="108"/>
      <c r="L715" s="108"/>
      <c r="M715" s="108"/>
      <c r="N715" s="108"/>
      <c r="O715" s="110"/>
      <c r="P715" s="110"/>
      <c r="Q715" s="110"/>
      <c r="R715" s="113"/>
      <c r="S715" s="114"/>
      <c r="T715" s="110"/>
    </row>
    <row r="716" spans="4:20" ht="15.75" customHeight="1" x14ac:dyDescent="0.25">
      <c r="D716" s="108"/>
      <c r="E716" s="109"/>
      <c r="F716" s="108"/>
      <c r="G716" s="108"/>
      <c r="H716" s="108"/>
      <c r="I716" s="108"/>
      <c r="J716" s="108"/>
      <c r="K716" s="108"/>
      <c r="L716" s="108"/>
      <c r="M716" s="108"/>
      <c r="N716" s="108"/>
      <c r="O716" s="110"/>
      <c r="P716" s="110"/>
      <c r="Q716" s="110"/>
      <c r="R716" s="113"/>
      <c r="S716" s="114"/>
      <c r="T716" s="110"/>
    </row>
    <row r="717" spans="4:20" ht="15.75" customHeight="1" x14ac:dyDescent="0.25">
      <c r="D717" s="108"/>
      <c r="E717" s="109"/>
      <c r="F717" s="108"/>
      <c r="G717" s="108"/>
      <c r="H717" s="108"/>
      <c r="I717" s="108"/>
      <c r="J717" s="108"/>
      <c r="K717" s="108"/>
      <c r="L717" s="108"/>
      <c r="M717" s="108"/>
      <c r="N717" s="108"/>
      <c r="O717" s="110"/>
      <c r="P717" s="110"/>
      <c r="Q717" s="110"/>
      <c r="R717" s="113"/>
      <c r="S717" s="114"/>
      <c r="T717" s="110"/>
    </row>
    <row r="718" spans="4:20" ht="15.75" customHeight="1" x14ac:dyDescent="0.25">
      <c r="D718" s="108"/>
      <c r="E718" s="109"/>
      <c r="F718" s="108"/>
      <c r="G718" s="108"/>
      <c r="H718" s="108"/>
      <c r="I718" s="108"/>
      <c r="J718" s="108"/>
      <c r="K718" s="108"/>
      <c r="L718" s="108"/>
      <c r="M718" s="108"/>
      <c r="N718" s="108"/>
      <c r="O718" s="110"/>
      <c r="P718" s="110"/>
      <c r="Q718" s="110"/>
      <c r="R718" s="113"/>
      <c r="S718" s="114"/>
      <c r="T718" s="110"/>
    </row>
    <row r="719" spans="4:20" ht="15.75" customHeight="1" x14ac:dyDescent="0.25">
      <c r="D719" s="108"/>
      <c r="E719" s="109"/>
      <c r="F719" s="108"/>
      <c r="G719" s="108"/>
      <c r="H719" s="108"/>
      <c r="I719" s="108"/>
      <c r="J719" s="108"/>
      <c r="K719" s="108"/>
      <c r="L719" s="108"/>
      <c r="M719" s="108"/>
      <c r="N719" s="108"/>
      <c r="O719" s="110"/>
      <c r="P719" s="110"/>
      <c r="Q719" s="110"/>
      <c r="R719" s="113"/>
      <c r="S719" s="114"/>
      <c r="T719" s="110"/>
    </row>
    <row r="720" spans="4:20" ht="15.75" customHeight="1" x14ac:dyDescent="0.25">
      <c r="D720" s="108"/>
      <c r="E720" s="109"/>
      <c r="F720" s="108"/>
      <c r="G720" s="108"/>
      <c r="H720" s="108"/>
      <c r="I720" s="108"/>
      <c r="J720" s="108"/>
      <c r="K720" s="108"/>
      <c r="L720" s="108"/>
      <c r="M720" s="108"/>
      <c r="N720" s="108"/>
      <c r="O720" s="110"/>
      <c r="P720" s="110"/>
      <c r="Q720" s="110"/>
      <c r="R720" s="113"/>
      <c r="S720" s="114"/>
      <c r="T720" s="110"/>
    </row>
    <row r="721" spans="4:20" ht="15.75" customHeight="1" x14ac:dyDescent="0.25">
      <c r="D721" s="108"/>
      <c r="E721" s="109"/>
      <c r="F721" s="108"/>
      <c r="G721" s="108"/>
      <c r="H721" s="108"/>
      <c r="I721" s="108"/>
      <c r="J721" s="108"/>
      <c r="K721" s="108"/>
      <c r="L721" s="108"/>
      <c r="M721" s="108"/>
      <c r="N721" s="108"/>
      <c r="O721" s="110"/>
      <c r="P721" s="110"/>
      <c r="Q721" s="110"/>
      <c r="R721" s="113"/>
      <c r="S721" s="114"/>
      <c r="T721" s="110"/>
    </row>
    <row r="722" spans="4:20" ht="15.75" customHeight="1" x14ac:dyDescent="0.25">
      <c r="D722" s="108"/>
      <c r="E722" s="109"/>
      <c r="F722" s="108"/>
      <c r="G722" s="108"/>
      <c r="H722" s="108"/>
      <c r="I722" s="108"/>
      <c r="J722" s="108"/>
      <c r="K722" s="108"/>
      <c r="L722" s="108"/>
      <c r="M722" s="108"/>
      <c r="N722" s="108"/>
      <c r="O722" s="110"/>
      <c r="P722" s="110"/>
      <c r="Q722" s="110"/>
      <c r="R722" s="113"/>
      <c r="S722" s="114"/>
      <c r="T722" s="110"/>
    </row>
    <row r="723" spans="4:20" ht="15.75" customHeight="1" x14ac:dyDescent="0.25">
      <c r="D723" s="108"/>
      <c r="E723" s="109"/>
      <c r="F723" s="108"/>
      <c r="G723" s="108"/>
      <c r="H723" s="108"/>
      <c r="I723" s="108"/>
      <c r="J723" s="108"/>
      <c r="K723" s="108"/>
      <c r="L723" s="108"/>
      <c r="M723" s="108"/>
      <c r="N723" s="108"/>
      <c r="O723" s="110"/>
      <c r="P723" s="110"/>
      <c r="Q723" s="110"/>
      <c r="R723" s="113"/>
      <c r="S723" s="114"/>
      <c r="T723" s="110"/>
    </row>
    <row r="724" spans="4:20" ht="15.75" customHeight="1" x14ac:dyDescent="0.25">
      <c r="D724" s="108"/>
      <c r="E724" s="109"/>
      <c r="F724" s="108"/>
      <c r="G724" s="108"/>
      <c r="H724" s="108"/>
      <c r="I724" s="108"/>
      <c r="J724" s="108"/>
      <c r="K724" s="108"/>
      <c r="L724" s="108"/>
      <c r="M724" s="108"/>
      <c r="N724" s="108"/>
      <c r="O724" s="110"/>
      <c r="P724" s="110"/>
      <c r="Q724" s="110"/>
      <c r="R724" s="113"/>
      <c r="S724" s="114"/>
      <c r="T724" s="110"/>
    </row>
    <row r="725" spans="4:20" ht="15.75" customHeight="1" x14ac:dyDescent="0.25">
      <c r="D725" s="108"/>
      <c r="E725" s="109"/>
      <c r="F725" s="108"/>
      <c r="G725" s="108"/>
      <c r="H725" s="108"/>
      <c r="I725" s="108"/>
      <c r="J725" s="108"/>
      <c r="K725" s="108"/>
      <c r="L725" s="108"/>
      <c r="M725" s="108"/>
      <c r="N725" s="108"/>
      <c r="O725" s="110"/>
      <c r="P725" s="110"/>
      <c r="Q725" s="110"/>
      <c r="R725" s="113"/>
      <c r="S725" s="114"/>
      <c r="T725" s="110"/>
    </row>
    <row r="726" spans="4:20" ht="15.75" customHeight="1" x14ac:dyDescent="0.25">
      <c r="D726" s="108"/>
      <c r="E726" s="109"/>
      <c r="F726" s="108"/>
      <c r="G726" s="108"/>
      <c r="H726" s="108"/>
      <c r="I726" s="108"/>
      <c r="J726" s="108"/>
      <c r="K726" s="108"/>
      <c r="L726" s="108"/>
      <c r="M726" s="108"/>
      <c r="N726" s="108"/>
      <c r="O726" s="110"/>
      <c r="P726" s="110"/>
      <c r="Q726" s="110"/>
      <c r="R726" s="113"/>
      <c r="S726" s="114"/>
      <c r="T726" s="110"/>
    </row>
    <row r="727" spans="4:20" ht="15.75" customHeight="1" x14ac:dyDescent="0.25">
      <c r="D727" s="108"/>
      <c r="E727" s="109"/>
      <c r="F727" s="108"/>
      <c r="G727" s="108"/>
      <c r="H727" s="108"/>
      <c r="I727" s="108"/>
      <c r="J727" s="108"/>
      <c r="K727" s="108"/>
      <c r="L727" s="108"/>
      <c r="M727" s="108"/>
      <c r="N727" s="108"/>
      <c r="O727" s="110"/>
      <c r="P727" s="110"/>
      <c r="Q727" s="110"/>
      <c r="R727" s="113"/>
      <c r="S727" s="114"/>
      <c r="T727" s="110"/>
    </row>
    <row r="728" spans="4:20" ht="15.75" customHeight="1" x14ac:dyDescent="0.25">
      <c r="D728" s="108"/>
      <c r="E728" s="109"/>
      <c r="F728" s="108"/>
      <c r="G728" s="108"/>
      <c r="H728" s="108"/>
      <c r="I728" s="108"/>
      <c r="J728" s="108"/>
      <c r="K728" s="108"/>
      <c r="L728" s="108"/>
      <c r="M728" s="108"/>
      <c r="N728" s="108"/>
      <c r="O728" s="110"/>
      <c r="P728" s="110"/>
      <c r="Q728" s="110"/>
      <c r="R728" s="113"/>
      <c r="S728" s="114"/>
      <c r="T728" s="110"/>
    </row>
    <row r="729" spans="4:20" ht="15.75" customHeight="1" x14ac:dyDescent="0.25">
      <c r="D729" s="108"/>
      <c r="E729" s="109"/>
      <c r="F729" s="108"/>
      <c r="G729" s="108"/>
      <c r="H729" s="108"/>
      <c r="I729" s="108"/>
      <c r="J729" s="108"/>
      <c r="K729" s="108"/>
      <c r="L729" s="108"/>
      <c r="M729" s="108"/>
      <c r="N729" s="108"/>
      <c r="O729" s="110"/>
      <c r="P729" s="110"/>
      <c r="Q729" s="110"/>
      <c r="R729" s="113"/>
      <c r="S729" s="114"/>
      <c r="T729" s="110"/>
    </row>
    <row r="730" spans="4:20" ht="15.75" customHeight="1" x14ac:dyDescent="0.25">
      <c r="D730" s="108"/>
      <c r="E730" s="109"/>
      <c r="F730" s="108"/>
      <c r="G730" s="108"/>
      <c r="H730" s="108"/>
      <c r="I730" s="108"/>
      <c r="J730" s="108"/>
      <c r="K730" s="108"/>
      <c r="L730" s="108"/>
      <c r="M730" s="108"/>
      <c r="N730" s="108"/>
      <c r="O730" s="110"/>
      <c r="P730" s="110"/>
      <c r="Q730" s="110"/>
      <c r="R730" s="113"/>
      <c r="S730" s="114"/>
      <c r="T730" s="110"/>
    </row>
    <row r="731" spans="4:20" ht="15.75" customHeight="1" x14ac:dyDescent="0.25">
      <c r="D731" s="108"/>
      <c r="E731" s="109"/>
      <c r="F731" s="108"/>
      <c r="G731" s="108"/>
      <c r="H731" s="108"/>
      <c r="I731" s="108"/>
      <c r="J731" s="108"/>
      <c r="K731" s="108"/>
      <c r="L731" s="108"/>
      <c r="M731" s="108"/>
      <c r="N731" s="108"/>
      <c r="O731" s="110"/>
      <c r="P731" s="110"/>
      <c r="Q731" s="110"/>
      <c r="R731" s="113"/>
      <c r="S731" s="114"/>
      <c r="T731" s="110"/>
    </row>
    <row r="732" spans="4:20" ht="15.75" customHeight="1" x14ac:dyDescent="0.25">
      <c r="D732" s="108"/>
      <c r="E732" s="109"/>
      <c r="F732" s="108"/>
      <c r="G732" s="108"/>
      <c r="H732" s="108"/>
      <c r="I732" s="108"/>
      <c r="J732" s="108"/>
      <c r="K732" s="108"/>
      <c r="L732" s="108"/>
      <c r="M732" s="108"/>
      <c r="N732" s="108"/>
      <c r="O732" s="110"/>
      <c r="P732" s="110"/>
      <c r="Q732" s="110"/>
      <c r="R732" s="113"/>
      <c r="S732" s="114"/>
      <c r="T732" s="110"/>
    </row>
    <row r="733" spans="4:20" ht="15.75" customHeight="1" x14ac:dyDescent="0.25">
      <c r="D733" s="108"/>
      <c r="E733" s="109"/>
      <c r="F733" s="108"/>
      <c r="G733" s="108"/>
      <c r="H733" s="108"/>
      <c r="I733" s="108"/>
      <c r="J733" s="108"/>
      <c r="K733" s="108"/>
      <c r="L733" s="108"/>
      <c r="M733" s="108"/>
      <c r="N733" s="108"/>
      <c r="O733" s="110"/>
      <c r="P733" s="110"/>
      <c r="Q733" s="110"/>
      <c r="R733" s="113"/>
      <c r="S733" s="114"/>
      <c r="T733" s="110"/>
    </row>
    <row r="734" spans="4:20" ht="15.75" customHeight="1" x14ac:dyDescent="0.25">
      <c r="D734" s="108"/>
      <c r="E734" s="109"/>
      <c r="F734" s="108"/>
      <c r="G734" s="108"/>
      <c r="H734" s="108"/>
      <c r="I734" s="108"/>
      <c r="J734" s="108"/>
      <c r="K734" s="108"/>
      <c r="L734" s="108"/>
      <c r="M734" s="108"/>
      <c r="N734" s="108"/>
      <c r="O734" s="110"/>
      <c r="P734" s="110"/>
      <c r="Q734" s="110"/>
      <c r="R734" s="113"/>
      <c r="S734" s="114"/>
      <c r="T734" s="110"/>
    </row>
    <row r="735" spans="4:20" ht="15.75" customHeight="1" x14ac:dyDescent="0.25">
      <c r="D735" s="108"/>
      <c r="E735" s="109"/>
      <c r="F735" s="108"/>
      <c r="G735" s="108"/>
      <c r="H735" s="108"/>
      <c r="I735" s="108"/>
      <c r="J735" s="108"/>
      <c r="K735" s="108"/>
      <c r="L735" s="108"/>
      <c r="M735" s="108"/>
      <c r="N735" s="108"/>
      <c r="O735" s="110"/>
      <c r="P735" s="110"/>
      <c r="Q735" s="110"/>
      <c r="R735" s="113"/>
      <c r="S735" s="114"/>
      <c r="T735" s="110"/>
    </row>
    <row r="736" spans="4:20" ht="15.75" customHeight="1" x14ac:dyDescent="0.25">
      <c r="D736" s="108"/>
      <c r="E736" s="109"/>
      <c r="F736" s="108"/>
      <c r="G736" s="108"/>
      <c r="H736" s="108"/>
      <c r="I736" s="108"/>
      <c r="J736" s="108"/>
      <c r="K736" s="108"/>
      <c r="L736" s="108"/>
      <c r="M736" s="108"/>
      <c r="N736" s="108"/>
      <c r="O736" s="110"/>
      <c r="P736" s="110"/>
      <c r="Q736" s="110"/>
      <c r="R736" s="113"/>
      <c r="S736" s="114"/>
      <c r="T736" s="110"/>
    </row>
    <row r="737" spans="4:20" ht="15.75" customHeight="1" x14ac:dyDescent="0.25">
      <c r="D737" s="108"/>
      <c r="E737" s="109"/>
      <c r="F737" s="108"/>
      <c r="G737" s="108"/>
      <c r="H737" s="108"/>
      <c r="I737" s="108"/>
      <c r="J737" s="108"/>
      <c r="K737" s="108"/>
      <c r="L737" s="108"/>
      <c r="M737" s="108"/>
      <c r="N737" s="108"/>
      <c r="O737" s="110"/>
      <c r="P737" s="110"/>
      <c r="Q737" s="110"/>
      <c r="R737" s="113"/>
      <c r="S737" s="114"/>
      <c r="T737" s="110"/>
    </row>
    <row r="738" spans="4:20" ht="15.75" customHeight="1" x14ac:dyDescent="0.25">
      <c r="D738" s="108"/>
      <c r="E738" s="109"/>
      <c r="F738" s="108"/>
      <c r="G738" s="108"/>
      <c r="H738" s="108"/>
      <c r="I738" s="108"/>
      <c r="J738" s="108"/>
      <c r="K738" s="108"/>
      <c r="L738" s="108"/>
      <c r="M738" s="108"/>
      <c r="N738" s="108"/>
      <c r="O738" s="110"/>
      <c r="P738" s="110"/>
      <c r="Q738" s="110"/>
      <c r="R738" s="113"/>
      <c r="S738" s="114"/>
      <c r="T738" s="110"/>
    </row>
    <row r="739" spans="4:20" ht="15.75" customHeight="1" x14ac:dyDescent="0.25">
      <c r="D739" s="108"/>
      <c r="E739" s="109"/>
      <c r="F739" s="108"/>
      <c r="G739" s="108"/>
      <c r="H739" s="108"/>
      <c r="I739" s="108"/>
      <c r="J739" s="108"/>
      <c r="K739" s="108"/>
      <c r="L739" s="108"/>
      <c r="M739" s="108"/>
      <c r="N739" s="108"/>
      <c r="O739" s="110"/>
      <c r="P739" s="110"/>
      <c r="Q739" s="110"/>
      <c r="R739" s="113"/>
      <c r="S739" s="114"/>
      <c r="T739" s="110"/>
    </row>
    <row r="740" spans="4:20" ht="15.75" customHeight="1" x14ac:dyDescent="0.25">
      <c r="D740" s="108"/>
      <c r="E740" s="109"/>
      <c r="F740" s="108"/>
      <c r="G740" s="108"/>
      <c r="H740" s="108"/>
      <c r="I740" s="108"/>
      <c r="J740" s="108"/>
      <c r="K740" s="108"/>
      <c r="L740" s="108"/>
      <c r="M740" s="108"/>
      <c r="N740" s="108"/>
      <c r="O740" s="110"/>
      <c r="P740" s="110"/>
      <c r="Q740" s="110"/>
      <c r="R740" s="113"/>
      <c r="S740" s="114"/>
      <c r="T740" s="110"/>
    </row>
    <row r="741" spans="4:20" ht="15.75" customHeight="1" x14ac:dyDescent="0.25">
      <c r="D741" s="108"/>
      <c r="E741" s="109"/>
      <c r="F741" s="108"/>
      <c r="G741" s="108"/>
      <c r="H741" s="108"/>
      <c r="I741" s="108"/>
      <c r="J741" s="108"/>
      <c r="K741" s="108"/>
      <c r="L741" s="108"/>
      <c r="M741" s="108"/>
      <c r="N741" s="108"/>
      <c r="O741" s="110"/>
      <c r="P741" s="110"/>
      <c r="Q741" s="110"/>
      <c r="R741" s="113"/>
      <c r="S741" s="114"/>
      <c r="T741" s="110"/>
    </row>
    <row r="742" spans="4:20" ht="15.75" customHeight="1" x14ac:dyDescent="0.25">
      <c r="D742" s="108"/>
      <c r="E742" s="109"/>
      <c r="F742" s="108"/>
      <c r="G742" s="108"/>
      <c r="H742" s="108"/>
      <c r="I742" s="108"/>
      <c r="J742" s="108"/>
      <c r="K742" s="108"/>
      <c r="L742" s="108"/>
      <c r="M742" s="108"/>
      <c r="N742" s="108"/>
      <c r="O742" s="110"/>
      <c r="P742" s="110"/>
      <c r="Q742" s="110"/>
      <c r="R742" s="113"/>
      <c r="S742" s="114"/>
      <c r="T742" s="110"/>
    </row>
    <row r="743" spans="4:20" ht="15.75" customHeight="1" x14ac:dyDescent="0.25">
      <c r="D743" s="108"/>
      <c r="E743" s="109"/>
      <c r="F743" s="108"/>
      <c r="G743" s="108"/>
      <c r="H743" s="108"/>
      <c r="I743" s="108"/>
      <c r="J743" s="108"/>
      <c r="K743" s="108"/>
      <c r="L743" s="108"/>
      <c r="M743" s="108"/>
      <c r="N743" s="108"/>
      <c r="O743" s="110"/>
      <c r="P743" s="110"/>
      <c r="Q743" s="110"/>
      <c r="R743" s="113"/>
      <c r="S743" s="114"/>
      <c r="T743" s="110"/>
    </row>
    <row r="744" spans="4:20" ht="15.75" customHeight="1" x14ac:dyDescent="0.25">
      <c r="D744" s="108"/>
      <c r="E744" s="109"/>
      <c r="F744" s="108"/>
      <c r="G744" s="108"/>
      <c r="H744" s="108"/>
      <c r="I744" s="108"/>
      <c r="J744" s="108"/>
      <c r="K744" s="108"/>
      <c r="L744" s="108"/>
      <c r="M744" s="108"/>
      <c r="N744" s="108"/>
      <c r="O744" s="110"/>
      <c r="P744" s="110"/>
      <c r="Q744" s="110"/>
      <c r="R744" s="113"/>
      <c r="S744" s="114"/>
      <c r="T744" s="110"/>
    </row>
    <row r="745" spans="4:20" ht="15.75" customHeight="1" x14ac:dyDescent="0.25">
      <c r="D745" s="108"/>
      <c r="E745" s="109"/>
      <c r="F745" s="108"/>
      <c r="G745" s="108"/>
      <c r="H745" s="108"/>
      <c r="I745" s="108"/>
      <c r="J745" s="108"/>
      <c r="K745" s="108"/>
      <c r="L745" s="108"/>
      <c r="M745" s="108"/>
      <c r="N745" s="108"/>
      <c r="O745" s="110"/>
      <c r="P745" s="110"/>
      <c r="Q745" s="110"/>
      <c r="R745" s="113"/>
      <c r="S745" s="114"/>
      <c r="T745" s="110"/>
    </row>
    <row r="746" spans="4:20" ht="15.75" customHeight="1" x14ac:dyDescent="0.25">
      <c r="D746" s="108"/>
      <c r="E746" s="109"/>
      <c r="F746" s="108"/>
      <c r="G746" s="108"/>
      <c r="H746" s="108"/>
      <c r="I746" s="108"/>
      <c r="J746" s="108"/>
      <c r="K746" s="108"/>
      <c r="L746" s="108"/>
      <c r="M746" s="108"/>
      <c r="N746" s="108"/>
      <c r="O746" s="110"/>
      <c r="P746" s="110"/>
      <c r="Q746" s="110"/>
      <c r="R746" s="113"/>
      <c r="S746" s="114"/>
      <c r="T746" s="110"/>
    </row>
    <row r="747" spans="4:20" ht="15.75" customHeight="1" x14ac:dyDescent="0.25">
      <c r="D747" s="108"/>
      <c r="E747" s="109"/>
      <c r="F747" s="108"/>
      <c r="G747" s="108"/>
      <c r="H747" s="108"/>
      <c r="I747" s="108"/>
      <c r="J747" s="108"/>
      <c r="K747" s="108"/>
      <c r="L747" s="108"/>
      <c r="M747" s="108"/>
      <c r="N747" s="108"/>
      <c r="O747" s="110"/>
      <c r="P747" s="110"/>
      <c r="Q747" s="110"/>
      <c r="R747" s="113"/>
      <c r="S747" s="114"/>
      <c r="T747" s="110"/>
    </row>
    <row r="748" spans="4:20" ht="15.75" customHeight="1" x14ac:dyDescent="0.25">
      <c r="D748" s="108"/>
      <c r="E748" s="109"/>
      <c r="F748" s="108"/>
      <c r="G748" s="108"/>
      <c r="H748" s="108"/>
      <c r="I748" s="108"/>
      <c r="J748" s="108"/>
      <c r="K748" s="108"/>
      <c r="L748" s="108"/>
      <c r="M748" s="108"/>
      <c r="N748" s="108"/>
      <c r="O748" s="110"/>
      <c r="P748" s="110"/>
      <c r="Q748" s="110"/>
      <c r="R748" s="113"/>
      <c r="S748" s="114"/>
      <c r="T748" s="110"/>
    </row>
    <row r="749" spans="4:20" ht="15.75" customHeight="1" x14ac:dyDescent="0.25">
      <c r="D749" s="108"/>
      <c r="E749" s="109"/>
      <c r="F749" s="108"/>
      <c r="G749" s="108"/>
      <c r="H749" s="108"/>
      <c r="I749" s="108"/>
      <c r="J749" s="108"/>
      <c r="K749" s="108"/>
      <c r="L749" s="108"/>
      <c r="M749" s="108"/>
      <c r="N749" s="108"/>
      <c r="O749" s="110"/>
      <c r="P749" s="110"/>
      <c r="Q749" s="110"/>
      <c r="R749" s="113"/>
      <c r="S749" s="114"/>
      <c r="T749" s="110"/>
    </row>
    <row r="750" spans="4:20" ht="15.75" customHeight="1" x14ac:dyDescent="0.25">
      <c r="D750" s="108"/>
      <c r="E750" s="109"/>
      <c r="F750" s="108"/>
      <c r="G750" s="108"/>
      <c r="H750" s="108"/>
      <c r="I750" s="108"/>
      <c r="J750" s="108"/>
      <c r="K750" s="108"/>
      <c r="L750" s="108"/>
      <c r="M750" s="108"/>
      <c r="N750" s="108"/>
      <c r="O750" s="110"/>
      <c r="P750" s="110"/>
      <c r="Q750" s="110"/>
      <c r="R750" s="113"/>
      <c r="S750" s="114"/>
      <c r="T750" s="110"/>
    </row>
    <row r="751" spans="4:20" ht="15.75" customHeight="1" x14ac:dyDescent="0.25">
      <c r="D751" s="108"/>
      <c r="E751" s="109"/>
      <c r="F751" s="108"/>
      <c r="G751" s="108"/>
      <c r="H751" s="108"/>
      <c r="I751" s="108"/>
      <c r="J751" s="108"/>
      <c r="K751" s="108"/>
      <c r="L751" s="108"/>
      <c r="M751" s="108"/>
      <c r="N751" s="108"/>
      <c r="O751" s="110"/>
      <c r="P751" s="110"/>
      <c r="Q751" s="110"/>
      <c r="R751" s="113"/>
      <c r="S751" s="114"/>
      <c r="T751" s="110"/>
    </row>
    <row r="752" spans="4:20" ht="15.75" customHeight="1" x14ac:dyDescent="0.25">
      <c r="D752" s="108"/>
      <c r="E752" s="109"/>
      <c r="F752" s="108"/>
      <c r="G752" s="108"/>
      <c r="H752" s="108"/>
      <c r="I752" s="108"/>
      <c r="J752" s="108"/>
      <c r="K752" s="108"/>
      <c r="L752" s="108"/>
      <c r="M752" s="108"/>
      <c r="N752" s="108"/>
      <c r="O752" s="110"/>
      <c r="P752" s="110"/>
      <c r="Q752" s="110"/>
      <c r="R752" s="113"/>
      <c r="S752" s="114"/>
      <c r="T752" s="110"/>
    </row>
    <row r="753" spans="4:20" ht="15.75" customHeight="1" x14ac:dyDescent="0.25">
      <c r="D753" s="108"/>
      <c r="E753" s="109"/>
      <c r="F753" s="108"/>
      <c r="G753" s="108"/>
      <c r="H753" s="108"/>
      <c r="I753" s="108"/>
      <c r="J753" s="108"/>
      <c r="K753" s="108"/>
      <c r="L753" s="108"/>
      <c r="M753" s="108"/>
      <c r="N753" s="108"/>
      <c r="O753" s="110"/>
      <c r="P753" s="110"/>
      <c r="Q753" s="110"/>
      <c r="R753" s="113"/>
      <c r="S753" s="114"/>
      <c r="T753" s="110"/>
    </row>
    <row r="754" spans="4:20" ht="15.75" customHeight="1" x14ac:dyDescent="0.25">
      <c r="D754" s="108"/>
      <c r="E754" s="109"/>
      <c r="F754" s="108"/>
      <c r="G754" s="108"/>
      <c r="H754" s="108"/>
      <c r="I754" s="108"/>
      <c r="J754" s="108"/>
      <c r="K754" s="108"/>
      <c r="L754" s="108"/>
      <c r="M754" s="108"/>
      <c r="N754" s="108"/>
      <c r="O754" s="110"/>
      <c r="P754" s="110"/>
      <c r="Q754" s="110"/>
      <c r="R754" s="113"/>
      <c r="S754" s="114"/>
      <c r="T754" s="110"/>
    </row>
    <row r="755" spans="4:20" ht="15.75" customHeight="1" x14ac:dyDescent="0.25">
      <c r="D755" s="108"/>
      <c r="E755" s="109"/>
      <c r="F755" s="108"/>
      <c r="G755" s="108"/>
      <c r="H755" s="108"/>
      <c r="I755" s="108"/>
      <c r="J755" s="108"/>
      <c r="K755" s="108"/>
      <c r="L755" s="108"/>
      <c r="M755" s="108"/>
      <c r="N755" s="108"/>
      <c r="O755" s="110"/>
      <c r="P755" s="110"/>
      <c r="Q755" s="110"/>
      <c r="R755" s="113"/>
      <c r="S755" s="114"/>
      <c r="T755" s="110"/>
    </row>
    <row r="756" spans="4:20" ht="15.75" customHeight="1" x14ac:dyDescent="0.25">
      <c r="D756" s="108"/>
      <c r="E756" s="109"/>
      <c r="F756" s="108"/>
      <c r="G756" s="108"/>
      <c r="H756" s="108"/>
      <c r="I756" s="108"/>
      <c r="J756" s="108"/>
      <c r="K756" s="108"/>
      <c r="L756" s="108"/>
      <c r="M756" s="108"/>
      <c r="N756" s="108"/>
      <c r="O756" s="110"/>
      <c r="P756" s="110"/>
      <c r="Q756" s="110"/>
      <c r="R756" s="113"/>
      <c r="S756" s="114"/>
      <c r="T756" s="110"/>
    </row>
    <row r="757" spans="4:20" ht="15.75" customHeight="1" x14ac:dyDescent="0.25">
      <c r="D757" s="108"/>
      <c r="E757" s="109"/>
      <c r="F757" s="108"/>
      <c r="G757" s="108"/>
      <c r="H757" s="108"/>
      <c r="I757" s="108"/>
      <c r="J757" s="108"/>
      <c r="K757" s="108"/>
      <c r="L757" s="108"/>
      <c r="M757" s="108"/>
      <c r="N757" s="108"/>
      <c r="O757" s="110"/>
      <c r="P757" s="110"/>
      <c r="Q757" s="110"/>
      <c r="R757" s="113"/>
      <c r="S757" s="114"/>
      <c r="T757" s="110"/>
    </row>
    <row r="758" spans="4:20" ht="15.75" customHeight="1" x14ac:dyDescent="0.25">
      <c r="D758" s="108"/>
      <c r="E758" s="109"/>
      <c r="F758" s="108"/>
      <c r="G758" s="108"/>
      <c r="H758" s="108"/>
      <c r="I758" s="108"/>
      <c r="J758" s="108"/>
      <c r="K758" s="108"/>
      <c r="L758" s="108"/>
      <c r="M758" s="108"/>
      <c r="N758" s="108"/>
      <c r="O758" s="110"/>
      <c r="P758" s="110"/>
      <c r="Q758" s="110"/>
      <c r="R758" s="113"/>
      <c r="S758" s="114"/>
      <c r="T758" s="110"/>
    </row>
    <row r="759" spans="4:20" ht="15.75" customHeight="1" x14ac:dyDescent="0.25">
      <c r="D759" s="108"/>
      <c r="E759" s="109"/>
      <c r="F759" s="108"/>
      <c r="G759" s="108"/>
      <c r="H759" s="108"/>
      <c r="I759" s="108"/>
      <c r="J759" s="108"/>
      <c r="K759" s="108"/>
      <c r="L759" s="108"/>
      <c r="M759" s="108"/>
      <c r="N759" s="108"/>
      <c r="O759" s="110"/>
      <c r="P759" s="110"/>
      <c r="Q759" s="110"/>
      <c r="R759" s="113"/>
      <c r="S759" s="114"/>
      <c r="T759" s="110"/>
    </row>
    <row r="760" spans="4:20" ht="15.75" customHeight="1" x14ac:dyDescent="0.25">
      <c r="D760" s="108"/>
      <c r="E760" s="109"/>
      <c r="F760" s="108"/>
      <c r="G760" s="108"/>
      <c r="H760" s="108"/>
      <c r="I760" s="108"/>
      <c r="J760" s="108"/>
      <c r="K760" s="108"/>
      <c r="L760" s="108"/>
      <c r="M760" s="108"/>
      <c r="N760" s="108"/>
      <c r="O760" s="110"/>
      <c r="P760" s="110"/>
      <c r="Q760" s="110"/>
      <c r="R760" s="113"/>
      <c r="S760" s="114"/>
      <c r="T760" s="110"/>
    </row>
    <row r="761" spans="4:20" ht="15.75" customHeight="1" x14ac:dyDescent="0.25">
      <c r="D761" s="108"/>
      <c r="E761" s="109"/>
      <c r="F761" s="108"/>
      <c r="G761" s="108"/>
      <c r="H761" s="108"/>
      <c r="I761" s="108"/>
      <c r="J761" s="108"/>
      <c r="K761" s="108"/>
      <c r="L761" s="108"/>
      <c r="M761" s="108"/>
      <c r="N761" s="108"/>
      <c r="O761" s="110"/>
      <c r="P761" s="110"/>
      <c r="Q761" s="110"/>
      <c r="R761" s="113"/>
      <c r="S761" s="114"/>
      <c r="T761" s="110"/>
    </row>
    <row r="762" spans="4:20" ht="15.75" customHeight="1" x14ac:dyDescent="0.25">
      <c r="D762" s="108"/>
      <c r="E762" s="109"/>
      <c r="F762" s="108"/>
      <c r="G762" s="108"/>
      <c r="H762" s="108"/>
      <c r="I762" s="108"/>
      <c r="J762" s="108"/>
      <c r="K762" s="108"/>
      <c r="L762" s="108"/>
      <c r="M762" s="108"/>
      <c r="N762" s="108"/>
      <c r="O762" s="110"/>
      <c r="P762" s="110"/>
      <c r="Q762" s="110"/>
      <c r="R762" s="113"/>
      <c r="S762" s="114"/>
      <c r="T762" s="110"/>
    </row>
    <row r="763" spans="4:20" ht="15.75" customHeight="1" x14ac:dyDescent="0.25">
      <c r="D763" s="108"/>
      <c r="E763" s="109"/>
      <c r="F763" s="108"/>
      <c r="G763" s="108"/>
      <c r="H763" s="108"/>
      <c r="I763" s="108"/>
      <c r="J763" s="108"/>
      <c r="K763" s="108"/>
      <c r="L763" s="108"/>
      <c r="M763" s="108"/>
      <c r="N763" s="108"/>
      <c r="O763" s="110"/>
      <c r="P763" s="110"/>
      <c r="Q763" s="110"/>
      <c r="R763" s="113"/>
      <c r="S763" s="114"/>
      <c r="T763" s="110"/>
    </row>
    <row r="764" spans="4:20" ht="15.75" customHeight="1" x14ac:dyDescent="0.25">
      <c r="D764" s="108"/>
      <c r="E764" s="109"/>
      <c r="F764" s="108"/>
      <c r="G764" s="108"/>
      <c r="H764" s="108"/>
      <c r="I764" s="108"/>
      <c r="J764" s="108"/>
      <c r="K764" s="108"/>
      <c r="L764" s="108"/>
      <c r="M764" s="108"/>
      <c r="N764" s="108"/>
      <c r="O764" s="110"/>
      <c r="P764" s="110"/>
      <c r="Q764" s="110"/>
      <c r="R764" s="113"/>
      <c r="S764" s="114"/>
      <c r="T764" s="110"/>
    </row>
    <row r="765" spans="4:20" ht="15.75" customHeight="1" x14ac:dyDescent="0.25">
      <c r="D765" s="108"/>
      <c r="E765" s="109"/>
      <c r="F765" s="108"/>
      <c r="G765" s="108"/>
      <c r="H765" s="108"/>
      <c r="I765" s="108"/>
      <c r="J765" s="108"/>
      <c r="K765" s="108"/>
      <c r="L765" s="108"/>
      <c r="M765" s="108"/>
      <c r="N765" s="108"/>
      <c r="O765" s="110"/>
      <c r="P765" s="110"/>
      <c r="Q765" s="110"/>
      <c r="R765" s="113"/>
      <c r="S765" s="114"/>
      <c r="T765" s="110"/>
    </row>
    <row r="766" spans="4:20" ht="15.75" customHeight="1" x14ac:dyDescent="0.25">
      <c r="D766" s="108"/>
      <c r="E766" s="109"/>
      <c r="F766" s="108"/>
      <c r="G766" s="108"/>
      <c r="H766" s="108"/>
      <c r="I766" s="108"/>
      <c r="J766" s="108"/>
      <c r="K766" s="108"/>
      <c r="L766" s="108"/>
      <c r="M766" s="108"/>
      <c r="N766" s="108"/>
      <c r="O766" s="110"/>
      <c r="P766" s="110"/>
      <c r="Q766" s="110"/>
      <c r="R766" s="113"/>
      <c r="S766" s="114"/>
      <c r="T766" s="110"/>
    </row>
    <row r="767" spans="4:20" ht="15.75" customHeight="1" x14ac:dyDescent="0.25">
      <c r="D767" s="108"/>
      <c r="E767" s="109"/>
      <c r="F767" s="108"/>
      <c r="G767" s="108"/>
      <c r="H767" s="108"/>
      <c r="I767" s="108"/>
      <c r="J767" s="108"/>
      <c r="K767" s="108"/>
      <c r="L767" s="108"/>
      <c r="M767" s="108"/>
      <c r="N767" s="108"/>
      <c r="O767" s="110"/>
      <c r="P767" s="110"/>
      <c r="Q767" s="110"/>
      <c r="R767" s="113"/>
      <c r="S767" s="114"/>
      <c r="T767" s="110"/>
    </row>
    <row r="768" spans="4:20" ht="15.75" customHeight="1" x14ac:dyDescent="0.25">
      <c r="D768" s="108"/>
      <c r="E768" s="109"/>
      <c r="F768" s="108"/>
      <c r="G768" s="108"/>
      <c r="H768" s="108"/>
      <c r="I768" s="108"/>
      <c r="J768" s="108"/>
      <c r="K768" s="108"/>
      <c r="L768" s="108"/>
      <c r="M768" s="108"/>
      <c r="N768" s="108"/>
      <c r="O768" s="110"/>
      <c r="P768" s="110"/>
      <c r="Q768" s="110"/>
      <c r="R768" s="113"/>
      <c r="S768" s="114"/>
      <c r="T768" s="110"/>
    </row>
    <row r="769" spans="4:20" ht="15.75" customHeight="1" x14ac:dyDescent="0.25">
      <c r="D769" s="108"/>
      <c r="E769" s="109"/>
      <c r="F769" s="108"/>
      <c r="G769" s="108"/>
      <c r="H769" s="108"/>
      <c r="I769" s="108"/>
      <c r="J769" s="108"/>
      <c r="K769" s="108"/>
      <c r="L769" s="108"/>
      <c r="M769" s="108"/>
      <c r="N769" s="108"/>
      <c r="O769" s="110"/>
      <c r="P769" s="110"/>
      <c r="Q769" s="110"/>
      <c r="R769" s="113"/>
      <c r="S769" s="114"/>
      <c r="T769" s="110"/>
    </row>
    <row r="770" spans="4:20" ht="15.75" customHeight="1" x14ac:dyDescent="0.25">
      <c r="D770" s="108"/>
      <c r="E770" s="109"/>
      <c r="F770" s="108"/>
      <c r="G770" s="108"/>
      <c r="H770" s="108"/>
      <c r="I770" s="108"/>
      <c r="J770" s="108"/>
      <c r="K770" s="108"/>
      <c r="L770" s="108"/>
      <c r="M770" s="108"/>
      <c r="N770" s="108"/>
      <c r="O770" s="110"/>
      <c r="P770" s="110"/>
      <c r="Q770" s="110"/>
      <c r="R770" s="113"/>
      <c r="S770" s="114"/>
      <c r="T770" s="110"/>
    </row>
    <row r="771" spans="4:20" ht="15.75" customHeight="1" x14ac:dyDescent="0.25">
      <c r="D771" s="108"/>
      <c r="E771" s="109"/>
      <c r="F771" s="108"/>
      <c r="G771" s="108"/>
      <c r="H771" s="108"/>
      <c r="I771" s="108"/>
      <c r="J771" s="108"/>
      <c r="K771" s="108"/>
      <c r="L771" s="108"/>
      <c r="M771" s="108"/>
      <c r="N771" s="108"/>
      <c r="O771" s="110"/>
      <c r="P771" s="110"/>
      <c r="Q771" s="110"/>
      <c r="R771" s="113"/>
      <c r="S771" s="114"/>
      <c r="T771" s="110"/>
    </row>
    <row r="772" spans="4:20" ht="15.75" customHeight="1" x14ac:dyDescent="0.25">
      <c r="D772" s="108"/>
      <c r="E772" s="109"/>
      <c r="F772" s="108"/>
      <c r="G772" s="108"/>
      <c r="H772" s="108"/>
      <c r="I772" s="108"/>
      <c r="J772" s="108"/>
      <c r="K772" s="108"/>
      <c r="L772" s="108"/>
      <c r="M772" s="108"/>
      <c r="N772" s="108"/>
      <c r="O772" s="110"/>
      <c r="P772" s="110"/>
      <c r="Q772" s="110"/>
      <c r="R772" s="113"/>
      <c r="S772" s="114"/>
      <c r="T772" s="110"/>
    </row>
    <row r="773" spans="4:20" ht="15.75" customHeight="1" x14ac:dyDescent="0.25">
      <c r="D773" s="108"/>
      <c r="E773" s="109"/>
      <c r="F773" s="108"/>
      <c r="G773" s="108"/>
      <c r="H773" s="108"/>
      <c r="I773" s="108"/>
      <c r="J773" s="108"/>
      <c r="K773" s="108"/>
      <c r="L773" s="108"/>
      <c r="M773" s="108"/>
      <c r="N773" s="108"/>
      <c r="O773" s="110"/>
      <c r="P773" s="110"/>
      <c r="Q773" s="110"/>
      <c r="R773" s="113"/>
      <c r="S773" s="114"/>
      <c r="T773" s="110"/>
    </row>
    <row r="774" spans="4:20" ht="15.75" customHeight="1" x14ac:dyDescent="0.25">
      <c r="D774" s="108"/>
      <c r="E774" s="109"/>
      <c r="F774" s="108"/>
      <c r="G774" s="108"/>
      <c r="H774" s="108"/>
      <c r="I774" s="108"/>
      <c r="J774" s="108"/>
      <c r="K774" s="108"/>
      <c r="L774" s="108"/>
      <c r="M774" s="108"/>
      <c r="N774" s="108"/>
      <c r="O774" s="110"/>
      <c r="P774" s="110"/>
      <c r="Q774" s="110"/>
      <c r="R774" s="113"/>
      <c r="S774" s="114"/>
      <c r="T774" s="110"/>
    </row>
    <row r="775" spans="4:20" ht="15.75" customHeight="1" x14ac:dyDescent="0.25">
      <c r="D775" s="108"/>
      <c r="E775" s="109"/>
      <c r="F775" s="108"/>
      <c r="G775" s="108"/>
      <c r="H775" s="108"/>
      <c r="I775" s="108"/>
      <c r="J775" s="108"/>
      <c r="K775" s="108"/>
      <c r="L775" s="108"/>
      <c r="M775" s="108"/>
      <c r="N775" s="108"/>
      <c r="O775" s="110"/>
      <c r="P775" s="110"/>
      <c r="Q775" s="110"/>
      <c r="R775" s="113"/>
      <c r="S775" s="114"/>
      <c r="T775" s="110"/>
    </row>
    <row r="776" spans="4:20" ht="15.75" customHeight="1" x14ac:dyDescent="0.25">
      <c r="D776" s="108"/>
      <c r="E776" s="109"/>
      <c r="F776" s="108"/>
      <c r="G776" s="108"/>
      <c r="H776" s="108"/>
      <c r="I776" s="108"/>
      <c r="J776" s="108"/>
      <c r="K776" s="108"/>
      <c r="L776" s="108"/>
      <c r="M776" s="108"/>
      <c r="N776" s="108"/>
      <c r="O776" s="110"/>
      <c r="P776" s="110"/>
      <c r="Q776" s="110"/>
      <c r="R776" s="113"/>
      <c r="S776" s="114"/>
      <c r="T776" s="110"/>
    </row>
    <row r="777" spans="4:20" ht="15.75" customHeight="1" x14ac:dyDescent="0.25">
      <c r="D777" s="108"/>
      <c r="E777" s="109"/>
      <c r="F777" s="108"/>
      <c r="G777" s="108"/>
      <c r="H777" s="108"/>
      <c r="I777" s="108"/>
      <c r="J777" s="108"/>
      <c r="K777" s="108"/>
      <c r="L777" s="108"/>
      <c r="M777" s="108"/>
      <c r="N777" s="108"/>
      <c r="O777" s="110"/>
      <c r="P777" s="110"/>
      <c r="Q777" s="110"/>
      <c r="R777" s="113"/>
      <c r="S777" s="114"/>
      <c r="T777" s="110"/>
    </row>
    <row r="778" spans="4:20" ht="15.75" customHeight="1" x14ac:dyDescent="0.25">
      <c r="D778" s="108"/>
      <c r="E778" s="109"/>
      <c r="F778" s="108"/>
      <c r="G778" s="108"/>
      <c r="H778" s="108"/>
      <c r="I778" s="108"/>
      <c r="J778" s="108"/>
      <c r="K778" s="108"/>
      <c r="L778" s="108"/>
      <c r="M778" s="108"/>
      <c r="N778" s="108"/>
      <c r="O778" s="110"/>
      <c r="P778" s="110"/>
      <c r="Q778" s="110"/>
      <c r="R778" s="113"/>
      <c r="S778" s="114"/>
      <c r="T778" s="110"/>
    </row>
    <row r="779" spans="4:20" ht="15.75" customHeight="1" x14ac:dyDescent="0.25">
      <c r="D779" s="108"/>
      <c r="E779" s="109"/>
      <c r="F779" s="108"/>
      <c r="G779" s="108"/>
      <c r="H779" s="108"/>
      <c r="I779" s="108"/>
      <c r="J779" s="108"/>
      <c r="K779" s="108"/>
      <c r="L779" s="108"/>
      <c r="M779" s="108"/>
      <c r="N779" s="108"/>
      <c r="O779" s="110"/>
      <c r="P779" s="110"/>
      <c r="Q779" s="110"/>
      <c r="R779" s="113"/>
      <c r="S779" s="114"/>
      <c r="T779" s="110"/>
    </row>
    <row r="780" spans="4:20" ht="15.75" customHeight="1" x14ac:dyDescent="0.25">
      <c r="D780" s="108"/>
      <c r="E780" s="109"/>
      <c r="F780" s="108"/>
      <c r="G780" s="108"/>
      <c r="H780" s="108"/>
      <c r="I780" s="108"/>
      <c r="J780" s="108"/>
      <c r="K780" s="108"/>
      <c r="L780" s="108"/>
      <c r="M780" s="108"/>
      <c r="N780" s="108"/>
      <c r="O780" s="110"/>
      <c r="P780" s="110"/>
      <c r="Q780" s="110"/>
      <c r="R780" s="113"/>
      <c r="S780" s="114"/>
      <c r="T780" s="110"/>
    </row>
    <row r="781" spans="4:20" ht="15.75" customHeight="1" x14ac:dyDescent="0.25">
      <c r="D781" s="108"/>
      <c r="E781" s="109"/>
      <c r="F781" s="108"/>
      <c r="G781" s="108"/>
      <c r="H781" s="108"/>
      <c r="I781" s="108"/>
      <c r="J781" s="108"/>
      <c r="K781" s="108"/>
      <c r="L781" s="108"/>
      <c r="M781" s="108"/>
      <c r="N781" s="108"/>
      <c r="O781" s="110"/>
      <c r="P781" s="110"/>
      <c r="Q781" s="110"/>
      <c r="R781" s="113"/>
      <c r="S781" s="114"/>
      <c r="T781" s="110"/>
    </row>
    <row r="782" spans="4:20" ht="15.75" customHeight="1" x14ac:dyDescent="0.25">
      <c r="D782" s="108"/>
      <c r="E782" s="109"/>
      <c r="F782" s="108"/>
      <c r="G782" s="108"/>
      <c r="H782" s="108"/>
      <c r="I782" s="108"/>
      <c r="J782" s="108"/>
      <c r="K782" s="108"/>
      <c r="L782" s="108"/>
      <c r="M782" s="108"/>
      <c r="N782" s="108"/>
      <c r="O782" s="110"/>
      <c r="P782" s="110"/>
      <c r="Q782" s="110"/>
      <c r="R782" s="113"/>
      <c r="S782" s="114"/>
      <c r="T782" s="110"/>
    </row>
    <row r="783" spans="4:20" ht="15.75" customHeight="1" x14ac:dyDescent="0.25">
      <c r="D783" s="108"/>
      <c r="E783" s="109"/>
      <c r="F783" s="108"/>
      <c r="G783" s="108"/>
      <c r="H783" s="108"/>
      <c r="I783" s="108"/>
      <c r="J783" s="108"/>
      <c r="K783" s="108"/>
      <c r="L783" s="108"/>
      <c r="M783" s="108"/>
      <c r="N783" s="108"/>
      <c r="O783" s="110"/>
      <c r="P783" s="110"/>
      <c r="Q783" s="110"/>
      <c r="R783" s="113"/>
      <c r="S783" s="114"/>
      <c r="T783" s="110"/>
    </row>
    <row r="784" spans="4:20" ht="15.75" customHeight="1" x14ac:dyDescent="0.25">
      <c r="D784" s="108"/>
      <c r="E784" s="109"/>
      <c r="F784" s="108"/>
      <c r="G784" s="108"/>
      <c r="H784" s="108"/>
      <c r="I784" s="108"/>
      <c r="J784" s="108"/>
      <c r="K784" s="108"/>
      <c r="L784" s="108"/>
      <c r="M784" s="108"/>
      <c r="N784" s="108"/>
      <c r="O784" s="110"/>
      <c r="P784" s="110"/>
      <c r="Q784" s="110"/>
      <c r="R784" s="113"/>
      <c r="S784" s="114"/>
      <c r="T784" s="110"/>
    </row>
    <row r="785" spans="4:20" ht="15.75" customHeight="1" x14ac:dyDescent="0.25">
      <c r="D785" s="108"/>
      <c r="E785" s="109"/>
      <c r="F785" s="108"/>
      <c r="G785" s="108"/>
      <c r="H785" s="108"/>
      <c r="I785" s="108"/>
      <c r="J785" s="108"/>
      <c r="K785" s="108"/>
      <c r="L785" s="108"/>
      <c r="M785" s="108"/>
      <c r="N785" s="108"/>
      <c r="O785" s="110"/>
      <c r="P785" s="110"/>
      <c r="Q785" s="110"/>
      <c r="R785" s="113"/>
      <c r="S785" s="114"/>
      <c r="T785" s="110"/>
    </row>
    <row r="786" spans="4:20" ht="15.75" customHeight="1" x14ac:dyDescent="0.25">
      <c r="D786" s="108"/>
      <c r="E786" s="109"/>
      <c r="F786" s="108"/>
      <c r="G786" s="108"/>
      <c r="H786" s="108"/>
      <c r="I786" s="108"/>
      <c r="J786" s="108"/>
      <c r="K786" s="108"/>
      <c r="L786" s="108"/>
      <c r="M786" s="108"/>
      <c r="N786" s="108"/>
      <c r="O786" s="110"/>
      <c r="P786" s="110"/>
      <c r="Q786" s="110"/>
      <c r="R786" s="113"/>
      <c r="S786" s="114"/>
      <c r="T786" s="110"/>
    </row>
    <row r="787" spans="4:20" ht="15.75" customHeight="1" x14ac:dyDescent="0.25">
      <c r="D787" s="108"/>
      <c r="E787" s="109"/>
      <c r="F787" s="108"/>
      <c r="G787" s="108"/>
      <c r="H787" s="108"/>
      <c r="I787" s="108"/>
      <c r="J787" s="108"/>
      <c r="K787" s="108"/>
      <c r="L787" s="108"/>
      <c r="M787" s="108"/>
      <c r="N787" s="108"/>
      <c r="O787" s="110"/>
      <c r="P787" s="110"/>
      <c r="Q787" s="110"/>
      <c r="R787" s="113"/>
      <c r="S787" s="114"/>
      <c r="T787" s="110"/>
    </row>
    <row r="788" spans="4:20" ht="15.75" customHeight="1" x14ac:dyDescent="0.25">
      <c r="D788" s="108"/>
      <c r="E788" s="109"/>
      <c r="F788" s="108"/>
      <c r="G788" s="108"/>
      <c r="H788" s="108"/>
      <c r="I788" s="108"/>
      <c r="J788" s="108"/>
      <c r="K788" s="108"/>
      <c r="L788" s="108"/>
      <c r="M788" s="108"/>
      <c r="N788" s="108"/>
      <c r="O788" s="110"/>
      <c r="P788" s="110"/>
      <c r="Q788" s="110"/>
      <c r="R788" s="113"/>
      <c r="S788" s="114"/>
      <c r="T788" s="110"/>
    </row>
    <row r="789" spans="4:20" ht="15.75" customHeight="1" x14ac:dyDescent="0.25">
      <c r="D789" s="108"/>
      <c r="E789" s="109"/>
      <c r="F789" s="108"/>
      <c r="G789" s="108"/>
      <c r="H789" s="108"/>
      <c r="I789" s="108"/>
      <c r="J789" s="108"/>
      <c r="K789" s="108"/>
      <c r="L789" s="108"/>
      <c r="M789" s="108"/>
      <c r="N789" s="108"/>
      <c r="O789" s="110"/>
      <c r="P789" s="110"/>
      <c r="Q789" s="110"/>
      <c r="R789" s="113"/>
      <c r="S789" s="114"/>
      <c r="T789" s="110"/>
    </row>
    <row r="790" spans="4:20" ht="15.75" customHeight="1" x14ac:dyDescent="0.25">
      <c r="D790" s="108"/>
      <c r="E790" s="109"/>
      <c r="F790" s="108"/>
      <c r="G790" s="108"/>
      <c r="H790" s="108"/>
      <c r="I790" s="108"/>
      <c r="J790" s="108"/>
      <c r="K790" s="108"/>
      <c r="L790" s="108"/>
      <c r="M790" s="108"/>
      <c r="N790" s="108"/>
      <c r="O790" s="110"/>
      <c r="P790" s="110"/>
      <c r="Q790" s="110"/>
      <c r="R790" s="113"/>
      <c r="S790" s="114"/>
      <c r="T790" s="110"/>
    </row>
    <row r="791" spans="4:20" ht="15.75" customHeight="1" x14ac:dyDescent="0.25">
      <c r="D791" s="108"/>
      <c r="E791" s="109"/>
      <c r="F791" s="108"/>
      <c r="G791" s="108"/>
      <c r="H791" s="108"/>
      <c r="I791" s="108"/>
      <c r="J791" s="108"/>
      <c r="K791" s="108"/>
      <c r="L791" s="108"/>
      <c r="M791" s="108"/>
      <c r="N791" s="108"/>
      <c r="O791" s="110"/>
      <c r="P791" s="110"/>
      <c r="Q791" s="110"/>
      <c r="R791" s="113"/>
      <c r="S791" s="114"/>
      <c r="T791" s="110"/>
    </row>
    <row r="792" spans="4:20" ht="15.75" customHeight="1" x14ac:dyDescent="0.25">
      <c r="D792" s="108"/>
      <c r="E792" s="109"/>
      <c r="F792" s="108"/>
      <c r="G792" s="108"/>
      <c r="H792" s="108"/>
      <c r="I792" s="108"/>
      <c r="J792" s="108"/>
      <c r="K792" s="108"/>
      <c r="L792" s="108"/>
      <c r="M792" s="108"/>
      <c r="N792" s="108"/>
      <c r="O792" s="110"/>
      <c r="P792" s="110"/>
      <c r="Q792" s="110"/>
      <c r="R792" s="113"/>
      <c r="S792" s="114"/>
      <c r="T792" s="110"/>
    </row>
    <row r="793" spans="4:20" ht="15.75" customHeight="1" x14ac:dyDescent="0.25">
      <c r="D793" s="108"/>
      <c r="E793" s="109"/>
      <c r="F793" s="108"/>
      <c r="G793" s="108"/>
      <c r="H793" s="108"/>
      <c r="I793" s="108"/>
      <c r="J793" s="108"/>
      <c r="K793" s="108"/>
      <c r="L793" s="108"/>
      <c r="M793" s="108"/>
      <c r="N793" s="108"/>
      <c r="O793" s="110"/>
      <c r="P793" s="110"/>
      <c r="Q793" s="110"/>
      <c r="R793" s="113"/>
      <c r="S793" s="114"/>
      <c r="T793" s="110"/>
    </row>
    <row r="794" spans="4:20" ht="15.75" customHeight="1" x14ac:dyDescent="0.25">
      <c r="D794" s="108"/>
      <c r="E794" s="109"/>
      <c r="F794" s="108"/>
      <c r="G794" s="108"/>
      <c r="H794" s="108"/>
      <c r="I794" s="108"/>
      <c r="J794" s="108"/>
      <c r="K794" s="108"/>
      <c r="L794" s="108"/>
      <c r="M794" s="108"/>
      <c r="N794" s="108"/>
      <c r="O794" s="110"/>
      <c r="P794" s="110"/>
      <c r="Q794" s="110"/>
      <c r="R794" s="113"/>
      <c r="S794" s="114"/>
      <c r="T794" s="110"/>
    </row>
    <row r="795" spans="4:20" ht="15.75" customHeight="1" x14ac:dyDescent="0.25">
      <c r="D795" s="108"/>
      <c r="E795" s="109"/>
      <c r="F795" s="108"/>
      <c r="G795" s="108"/>
      <c r="H795" s="108"/>
      <c r="I795" s="108"/>
      <c r="J795" s="108"/>
      <c r="K795" s="108"/>
      <c r="L795" s="108"/>
      <c r="M795" s="108"/>
      <c r="N795" s="108"/>
      <c r="O795" s="110"/>
      <c r="P795" s="110"/>
      <c r="Q795" s="110"/>
      <c r="R795" s="113"/>
      <c r="S795" s="114"/>
      <c r="T795" s="110"/>
    </row>
    <row r="796" spans="4:20" ht="15.75" customHeight="1" x14ac:dyDescent="0.25">
      <c r="D796" s="108"/>
      <c r="E796" s="109"/>
      <c r="F796" s="108"/>
      <c r="G796" s="108"/>
      <c r="H796" s="108"/>
      <c r="I796" s="108"/>
      <c r="J796" s="108"/>
      <c r="K796" s="108"/>
      <c r="L796" s="108"/>
      <c r="M796" s="108"/>
      <c r="N796" s="108"/>
      <c r="O796" s="110"/>
      <c r="P796" s="110"/>
      <c r="Q796" s="110"/>
      <c r="R796" s="113"/>
      <c r="S796" s="114"/>
      <c r="T796" s="110"/>
    </row>
    <row r="797" spans="4:20" ht="15.75" customHeight="1" x14ac:dyDescent="0.25">
      <c r="D797" s="108"/>
      <c r="E797" s="109"/>
      <c r="F797" s="108"/>
      <c r="G797" s="108"/>
      <c r="H797" s="108"/>
      <c r="I797" s="108"/>
      <c r="J797" s="108"/>
      <c r="K797" s="108"/>
      <c r="L797" s="108"/>
      <c r="M797" s="108"/>
      <c r="N797" s="108"/>
      <c r="O797" s="110"/>
      <c r="P797" s="110"/>
      <c r="Q797" s="110"/>
      <c r="R797" s="113"/>
      <c r="S797" s="114"/>
      <c r="T797" s="110"/>
    </row>
    <row r="798" spans="4:20" ht="15.75" customHeight="1" x14ac:dyDescent="0.25">
      <c r="D798" s="108"/>
      <c r="E798" s="109"/>
      <c r="F798" s="108"/>
      <c r="G798" s="108"/>
      <c r="H798" s="108"/>
      <c r="I798" s="108"/>
      <c r="J798" s="108"/>
      <c r="K798" s="108"/>
      <c r="L798" s="108"/>
      <c r="M798" s="108"/>
      <c r="N798" s="108"/>
      <c r="O798" s="110"/>
      <c r="P798" s="110"/>
      <c r="Q798" s="110"/>
      <c r="R798" s="113"/>
      <c r="S798" s="114"/>
      <c r="T798" s="110"/>
    </row>
    <row r="799" spans="4:20" ht="15.75" customHeight="1" x14ac:dyDescent="0.25">
      <c r="D799" s="108"/>
      <c r="E799" s="109"/>
      <c r="F799" s="108"/>
      <c r="G799" s="108"/>
      <c r="H799" s="108"/>
      <c r="I799" s="108"/>
      <c r="J799" s="108"/>
      <c r="K799" s="108"/>
      <c r="L799" s="108"/>
      <c r="M799" s="108"/>
      <c r="N799" s="108"/>
      <c r="O799" s="110"/>
      <c r="P799" s="110"/>
      <c r="Q799" s="110"/>
      <c r="R799" s="113"/>
      <c r="S799" s="114"/>
      <c r="T799" s="110"/>
    </row>
    <row r="800" spans="4:20" ht="15.75" customHeight="1" x14ac:dyDescent="0.25">
      <c r="D800" s="108"/>
      <c r="E800" s="109"/>
      <c r="F800" s="108"/>
      <c r="G800" s="108"/>
      <c r="H800" s="108"/>
      <c r="I800" s="108"/>
      <c r="J800" s="108"/>
      <c r="K800" s="108"/>
      <c r="L800" s="108"/>
      <c r="M800" s="108"/>
      <c r="N800" s="108"/>
      <c r="O800" s="110"/>
      <c r="P800" s="110"/>
      <c r="Q800" s="110"/>
      <c r="R800" s="113"/>
      <c r="S800" s="114"/>
      <c r="T800" s="110"/>
    </row>
    <row r="801" spans="4:20" ht="15.75" customHeight="1" x14ac:dyDescent="0.25">
      <c r="D801" s="108"/>
      <c r="E801" s="109"/>
      <c r="F801" s="108"/>
      <c r="G801" s="108"/>
      <c r="H801" s="108"/>
      <c r="I801" s="108"/>
      <c r="J801" s="108"/>
      <c r="K801" s="108"/>
      <c r="L801" s="108"/>
      <c r="M801" s="108"/>
      <c r="N801" s="108"/>
      <c r="O801" s="110"/>
      <c r="P801" s="110"/>
      <c r="Q801" s="110"/>
      <c r="R801" s="113"/>
      <c r="S801" s="114"/>
      <c r="T801" s="110"/>
    </row>
    <row r="802" spans="4:20" ht="15.75" customHeight="1" x14ac:dyDescent="0.25">
      <c r="D802" s="108"/>
      <c r="E802" s="109"/>
      <c r="F802" s="108"/>
      <c r="G802" s="108"/>
      <c r="H802" s="108"/>
      <c r="I802" s="108"/>
      <c r="J802" s="108"/>
      <c r="K802" s="108"/>
      <c r="L802" s="108"/>
      <c r="M802" s="108"/>
      <c r="N802" s="108"/>
      <c r="O802" s="110"/>
      <c r="P802" s="110"/>
      <c r="Q802" s="110"/>
      <c r="R802" s="113"/>
      <c r="S802" s="114"/>
      <c r="T802" s="110"/>
    </row>
    <row r="803" spans="4:20" ht="15.75" customHeight="1" x14ac:dyDescent="0.25">
      <c r="D803" s="108"/>
      <c r="E803" s="109"/>
      <c r="F803" s="108"/>
      <c r="G803" s="108"/>
      <c r="H803" s="108"/>
      <c r="I803" s="108"/>
      <c r="J803" s="108"/>
      <c r="K803" s="108"/>
      <c r="L803" s="108"/>
      <c r="M803" s="108"/>
      <c r="N803" s="108"/>
      <c r="O803" s="110"/>
      <c r="P803" s="110"/>
      <c r="Q803" s="110"/>
      <c r="R803" s="113"/>
      <c r="S803" s="114"/>
      <c r="T803" s="110"/>
    </row>
    <row r="804" spans="4:20" ht="15.75" customHeight="1" x14ac:dyDescent="0.25">
      <c r="D804" s="108"/>
      <c r="E804" s="109"/>
      <c r="F804" s="108"/>
      <c r="G804" s="108"/>
      <c r="H804" s="108"/>
      <c r="I804" s="108"/>
      <c r="J804" s="108"/>
      <c r="K804" s="108"/>
      <c r="L804" s="108"/>
      <c r="M804" s="108"/>
      <c r="N804" s="108"/>
      <c r="O804" s="110"/>
      <c r="P804" s="110"/>
      <c r="Q804" s="110"/>
      <c r="R804" s="113"/>
      <c r="S804" s="114"/>
      <c r="T804" s="110"/>
    </row>
    <row r="805" spans="4:20" ht="15.75" customHeight="1" x14ac:dyDescent="0.25">
      <c r="D805" s="108"/>
      <c r="E805" s="109"/>
      <c r="F805" s="108"/>
      <c r="G805" s="108"/>
      <c r="H805" s="108"/>
      <c r="I805" s="108"/>
      <c r="J805" s="108"/>
      <c r="K805" s="108"/>
      <c r="L805" s="108"/>
      <c r="M805" s="108"/>
      <c r="N805" s="108"/>
      <c r="O805" s="110"/>
      <c r="P805" s="110"/>
      <c r="Q805" s="110"/>
      <c r="R805" s="113"/>
      <c r="S805" s="114"/>
      <c r="T805" s="110"/>
    </row>
    <row r="806" spans="4:20" ht="15.75" customHeight="1" x14ac:dyDescent="0.25">
      <c r="D806" s="108"/>
      <c r="E806" s="109"/>
      <c r="F806" s="108"/>
      <c r="G806" s="108"/>
      <c r="H806" s="108"/>
      <c r="I806" s="108"/>
      <c r="J806" s="108"/>
      <c r="K806" s="108"/>
      <c r="L806" s="108"/>
      <c r="M806" s="108"/>
      <c r="N806" s="108"/>
      <c r="O806" s="110"/>
      <c r="P806" s="110"/>
      <c r="Q806" s="110"/>
      <c r="R806" s="113"/>
      <c r="S806" s="114"/>
      <c r="T806" s="110"/>
    </row>
    <row r="807" spans="4:20" ht="15.75" customHeight="1" x14ac:dyDescent="0.25">
      <c r="D807" s="108"/>
      <c r="E807" s="109"/>
      <c r="F807" s="108"/>
      <c r="G807" s="108"/>
      <c r="H807" s="108"/>
      <c r="I807" s="108"/>
      <c r="J807" s="108"/>
      <c r="K807" s="108"/>
      <c r="L807" s="108"/>
      <c r="M807" s="108"/>
      <c r="N807" s="108"/>
      <c r="O807" s="110"/>
      <c r="P807" s="110"/>
      <c r="Q807" s="110"/>
      <c r="R807" s="113"/>
      <c r="S807" s="114"/>
      <c r="T807" s="110"/>
    </row>
    <row r="808" spans="4:20" ht="15.75" customHeight="1" x14ac:dyDescent="0.25">
      <c r="D808" s="108"/>
      <c r="E808" s="109"/>
      <c r="F808" s="108"/>
      <c r="G808" s="108"/>
      <c r="H808" s="108"/>
      <c r="I808" s="108"/>
      <c r="J808" s="108"/>
      <c r="K808" s="108"/>
      <c r="L808" s="108"/>
      <c r="M808" s="108"/>
      <c r="N808" s="108"/>
      <c r="O808" s="110"/>
      <c r="P808" s="110"/>
      <c r="Q808" s="110"/>
      <c r="R808" s="113"/>
      <c r="S808" s="114"/>
      <c r="T808" s="110"/>
    </row>
    <row r="809" spans="4:20" ht="15.75" customHeight="1" x14ac:dyDescent="0.25">
      <c r="D809" s="108"/>
      <c r="E809" s="109"/>
      <c r="F809" s="108"/>
      <c r="G809" s="108"/>
      <c r="H809" s="108"/>
      <c r="I809" s="108"/>
      <c r="J809" s="108"/>
      <c r="K809" s="108"/>
      <c r="L809" s="108"/>
      <c r="M809" s="108"/>
      <c r="N809" s="108"/>
      <c r="O809" s="110"/>
      <c r="P809" s="110"/>
      <c r="Q809" s="110"/>
      <c r="R809" s="113"/>
      <c r="S809" s="114"/>
      <c r="T809" s="110"/>
    </row>
    <row r="810" spans="4:20" ht="15.75" customHeight="1" x14ac:dyDescent="0.25">
      <c r="D810" s="108"/>
      <c r="E810" s="109"/>
      <c r="F810" s="108"/>
      <c r="G810" s="108"/>
      <c r="H810" s="108"/>
      <c r="I810" s="108"/>
      <c r="J810" s="108"/>
      <c r="K810" s="108"/>
      <c r="L810" s="108"/>
      <c r="M810" s="108"/>
      <c r="N810" s="108"/>
      <c r="O810" s="110"/>
      <c r="P810" s="110"/>
      <c r="Q810" s="110"/>
      <c r="R810" s="113"/>
      <c r="S810" s="114"/>
      <c r="T810" s="110"/>
    </row>
    <row r="811" spans="4:20" ht="15.75" customHeight="1" x14ac:dyDescent="0.25">
      <c r="D811" s="108"/>
      <c r="E811" s="109"/>
      <c r="F811" s="108"/>
      <c r="G811" s="108"/>
      <c r="H811" s="108"/>
      <c r="I811" s="108"/>
      <c r="J811" s="108"/>
      <c r="K811" s="108"/>
      <c r="L811" s="108"/>
      <c r="M811" s="108"/>
      <c r="N811" s="108"/>
      <c r="O811" s="110"/>
      <c r="P811" s="110"/>
      <c r="Q811" s="110"/>
      <c r="R811" s="113"/>
      <c r="S811" s="114"/>
      <c r="T811" s="110"/>
    </row>
    <row r="812" spans="4:20" ht="15.75" customHeight="1" x14ac:dyDescent="0.25">
      <c r="D812" s="108"/>
      <c r="E812" s="109"/>
      <c r="F812" s="108"/>
      <c r="G812" s="108"/>
      <c r="H812" s="108"/>
      <c r="I812" s="108"/>
      <c r="J812" s="108"/>
      <c r="K812" s="108"/>
      <c r="L812" s="108"/>
      <c r="M812" s="108"/>
      <c r="N812" s="108"/>
      <c r="O812" s="110"/>
      <c r="P812" s="110"/>
      <c r="Q812" s="110"/>
      <c r="R812" s="113"/>
      <c r="S812" s="114"/>
      <c r="T812" s="110"/>
    </row>
    <row r="813" spans="4:20" ht="15.75" customHeight="1" x14ac:dyDescent="0.25">
      <c r="D813" s="108"/>
      <c r="E813" s="109"/>
      <c r="F813" s="108"/>
      <c r="G813" s="108"/>
      <c r="H813" s="108"/>
      <c r="I813" s="108"/>
      <c r="J813" s="108"/>
      <c r="K813" s="108"/>
      <c r="L813" s="108"/>
      <c r="M813" s="108"/>
      <c r="N813" s="108"/>
      <c r="O813" s="110"/>
      <c r="P813" s="110"/>
      <c r="Q813" s="110"/>
      <c r="R813" s="113"/>
      <c r="S813" s="114"/>
      <c r="T813" s="110"/>
    </row>
    <row r="814" spans="4:20" ht="15.75" customHeight="1" x14ac:dyDescent="0.25">
      <c r="D814" s="108"/>
      <c r="E814" s="109"/>
      <c r="F814" s="108"/>
      <c r="G814" s="108"/>
      <c r="H814" s="108"/>
      <c r="I814" s="108"/>
      <c r="J814" s="108"/>
      <c r="K814" s="108"/>
      <c r="L814" s="108"/>
      <c r="M814" s="108"/>
      <c r="N814" s="108"/>
      <c r="O814" s="110"/>
      <c r="P814" s="110"/>
      <c r="Q814" s="110"/>
      <c r="R814" s="113"/>
      <c r="S814" s="114"/>
      <c r="T814" s="110"/>
    </row>
    <row r="815" spans="4:20" ht="15.75" customHeight="1" x14ac:dyDescent="0.25">
      <c r="D815" s="108"/>
      <c r="E815" s="109"/>
      <c r="F815" s="108"/>
      <c r="G815" s="108"/>
      <c r="H815" s="108"/>
      <c r="I815" s="108"/>
      <c r="J815" s="108"/>
      <c r="K815" s="108"/>
      <c r="L815" s="108"/>
      <c r="M815" s="108"/>
      <c r="N815" s="108"/>
      <c r="O815" s="110"/>
      <c r="P815" s="110"/>
      <c r="Q815" s="110"/>
      <c r="R815" s="113"/>
      <c r="S815" s="114"/>
      <c r="T815" s="110"/>
    </row>
    <row r="816" spans="4:20" ht="15.75" customHeight="1" x14ac:dyDescent="0.25">
      <c r="D816" s="108"/>
      <c r="E816" s="109"/>
      <c r="F816" s="108"/>
      <c r="G816" s="108"/>
      <c r="H816" s="108"/>
      <c r="I816" s="108"/>
      <c r="J816" s="108"/>
      <c r="K816" s="108"/>
      <c r="L816" s="108"/>
      <c r="M816" s="108"/>
      <c r="N816" s="108"/>
      <c r="O816" s="110"/>
      <c r="P816" s="110"/>
      <c r="Q816" s="110"/>
      <c r="R816" s="113"/>
      <c r="S816" s="114"/>
      <c r="T816" s="110"/>
    </row>
    <row r="817" spans="4:20" ht="15.75" customHeight="1" x14ac:dyDescent="0.25">
      <c r="D817" s="108"/>
      <c r="E817" s="109"/>
      <c r="F817" s="108"/>
      <c r="G817" s="108"/>
      <c r="H817" s="108"/>
      <c r="I817" s="108"/>
      <c r="J817" s="108"/>
      <c r="K817" s="108"/>
      <c r="L817" s="108"/>
      <c r="M817" s="108"/>
      <c r="N817" s="108"/>
      <c r="O817" s="110"/>
      <c r="P817" s="110"/>
      <c r="Q817" s="110"/>
      <c r="R817" s="113"/>
      <c r="S817" s="114"/>
      <c r="T817" s="110"/>
    </row>
    <row r="818" spans="4:20" ht="15.75" customHeight="1" x14ac:dyDescent="0.25">
      <c r="D818" s="108"/>
      <c r="E818" s="109"/>
      <c r="F818" s="108"/>
      <c r="G818" s="108"/>
      <c r="H818" s="108"/>
      <c r="I818" s="108"/>
      <c r="J818" s="108"/>
      <c r="K818" s="108"/>
      <c r="L818" s="108"/>
      <c r="M818" s="108"/>
      <c r="N818" s="108"/>
      <c r="O818" s="110"/>
      <c r="P818" s="110"/>
      <c r="Q818" s="110"/>
      <c r="R818" s="113"/>
      <c r="S818" s="114"/>
      <c r="T818" s="110"/>
    </row>
    <row r="819" spans="4:20" ht="15.75" customHeight="1" x14ac:dyDescent="0.25">
      <c r="D819" s="108"/>
      <c r="E819" s="109"/>
      <c r="F819" s="108"/>
      <c r="G819" s="108"/>
      <c r="H819" s="108"/>
      <c r="I819" s="108"/>
      <c r="J819" s="108"/>
      <c r="K819" s="108"/>
      <c r="L819" s="108"/>
      <c r="M819" s="108"/>
      <c r="N819" s="108"/>
      <c r="O819" s="110"/>
      <c r="P819" s="110"/>
      <c r="Q819" s="110"/>
      <c r="R819" s="113"/>
      <c r="S819" s="114"/>
      <c r="T819" s="110"/>
    </row>
    <row r="820" spans="4:20" ht="15.75" customHeight="1" x14ac:dyDescent="0.25">
      <c r="D820" s="108"/>
      <c r="E820" s="109"/>
      <c r="F820" s="108"/>
      <c r="G820" s="108"/>
      <c r="H820" s="108"/>
      <c r="I820" s="108"/>
      <c r="J820" s="108"/>
      <c r="K820" s="108"/>
      <c r="L820" s="108"/>
      <c r="M820" s="108"/>
      <c r="N820" s="108"/>
      <c r="O820" s="110"/>
      <c r="P820" s="110"/>
      <c r="Q820" s="110"/>
      <c r="R820" s="113"/>
      <c r="S820" s="114"/>
      <c r="T820" s="110"/>
    </row>
    <row r="821" spans="4:20" ht="15.75" customHeight="1" x14ac:dyDescent="0.25">
      <c r="D821" s="108"/>
      <c r="E821" s="109"/>
      <c r="F821" s="108"/>
      <c r="G821" s="108"/>
      <c r="H821" s="108"/>
      <c r="I821" s="108"/>
      <c r="J821" s="108"/>
      <c r="K821" s="108"/>
      <c r="L821" s="108"/>
      <c r="M821" s="108"/>
      <c r="N821" s="108"/>
      <c r="O821" s="110"/>
      <c r="P821" s="110"/>
      <c r="Q821" s="110"/>
      <c r="R821" s="113"/>
      <c r="S821" s="114"/>
      <c r="T821" s="110"/>
    </row>
    <row r="822" spans="4:20" ht="15.75" customHeight="1" x14ac:dyDescent="0.25">
      <c r="D822" s="108"/>
      <c r="E822" s="109"/>
      <c r="F822" s="108"/>
      <c r="G822" s="108"/>
      <c r="H822" s="108"/>
      <c r="I822" s="108"/>
      <c r="J822" s="108"/>
      <c r="K822" s="108"/>
      <c r="L822" s="108"/>
      <c r="M822" s="108"/>
      <c r="N822" s="108"/>
      <c r="O822" s="110"/>
      <c r="P822" s="110"/>
      <c r="Q822" s="110"/>
      <c r="R822" s="113"/>
      <c r="S822" s="114"/>
      <c r="T822" s="110"/>
    </row>
    <row r="823" spans="4:20" ht="15.75" customHeight="1" x14ac:dyDescent="0.25">
      <c r="D823" s="108"/>
      <c r="E823" s="109"/>
      <c r="F823" s="108"/>
      <c r="G823" s="108"/>
      <c r="H823" s="108"/>
      <c r="I823" s="108"/>
      <c r="J823" s="108"/>
      <c r="K823" s="108"/>
      <c r="L823" s="108"/>
      <c r="M823" s="108"/>
      <c r="N823" s="108"/>
      <c r="O823" s="110"/>
      <c r="P823" s="110"/>
      <c r="Q823" s="110"/>
      <c r="R823" s="113"/>
      <c r="S823" s="114"/>
      <c r="T823" s="110"/>
    </row>
    <row r="824" spans="4:20" ht="15.75" customHeight="1" x14ac:dyDescent="0.25">
      <c r="D824" s="108"/>
      <c r="E824" s="109"/>
      <c r="F824" s="108"/>
      <c r="G824" s="108"/>
      <c r="H824" s="108"/>
      <c r="I824" s="108"/>
      <c r="J824" s="108"/>
      <c r="K824" s="108"/>
      <c r="L824" s="108"/>
      <c r="M824" s="108"/>
      <c r="N824" s="108"/>
      <c r="O824" s="110"/>
      <c r="P824" s="110"/>
      <c r="Q824" s="110"/>
      <c r="R824" s="113"/>
      <c r="S824" s="114"/>
      <c r="T824" s="110"/>
    </row>
    <row r="825" spans="4:20" ht="15.75" customHeight="1" x14ac:dyDescent="0.25">
      <c r="D825" s="108"/>
      <c r="E825" s="109"/>
      <c r="F825" s="108"/>
      <c r="G825" s="108"/>
      <c r="H825" s="108"/>
      <c r="I825" s="108"/>
      <c r="J825" s="108"/>
      <c r="K825" s="108"/>
      <c r="L825" s="108"/>
      <c r="M825" s="108"/>
      <c r="N825" s="108"/>
      <c r="O825" s="110"/>
      <c r="P825" s="110"/>
      <c r="Q825" s="110"/>
      <c r="R825" s="113"/>
      <c r="S825" s="114"/>
      <c r="T825" s="110"/>
    </row>
    <row r="826" spans="4:20" ht="15.75" customHeight="1" x14ac:dyDescent="0.25">
      <c r="D826" s="108"/>
      <c r="E826" s="109"/>
      <c r="F826" s="108"/>
      <c r="G826" s="108"/>
      <c r="H826" s="108"/>
      <c r="I826" s="108"/>
      <c r="J826" s="108"/>
      <c r="K826" s="108"/>
      <c r="L826" s="108"/>
      <c r="M826" s="108"/>
      <c r="N826" s="108"/>
      <c r="O826" s="110"/>
      <c r="P826" s="110"/>
      <c r="Q826" s="110"/>
      <c r="R826" s="113"/>
      <c r="S826" s="114"/>
      <c r="T826" s="110"/>
    </row>
    <row r="827" spans="4:20" ht="15.75" customHeight="1" x14ac:dyDescent="0.25">
      <c r="D827" s="108"/>
      <c r="E827" s="109"/>
      <c r="F827" s="108"/>
      <c r="G827" s="108"/>
      <c r="H827" s="108"/>
      <c r="I827" s="108"/>
      <c r="J827" s="108"/>
      <c r="K827" s="108"/>
      <c r="L827" s="108"/>
      <c r="M827" s="108"/>
      <c r="N827" s="108"/>
      <c r="O827" s="110"/>
      <c r="P827" s="110"/>
      <c r="Q827" s="110"/>
      <c r="R827" s="113"/>
      <c r="S827" s="114"/>
      <c r="T827" s="110"/>
    </row>
    <row r="828" spans="4:20" ht="15.75" customHeight="1" x14ac:dyDescent="0.25">
      <c r="D828" s="108"/>
      <c r="E828" s="109"/>
      <c r="F828" s="108"/>
      <c r="G828" s="108"/>
      <c r="H828" s="108"/>
      <c r="I828" s="108"/>
      <c r="J828" s="108"/>
      <c r="K828" s="108"/>
      <c r="L828" s="108"/>
      <c r="M828" s="108"/>
      <c r="N828" s="108"/>
      <c r="O828" s="110"/>
      <c r="P828" s="110"/>
      <c r="Q828" s="110"/>
      <c r="R828" s="113"/>
      <c r="S828" s="114"/>
      <c r="T828" s="110"/>
    </row>
    <row r="829" spans="4:20" ht="15.75" customHeight="1" x14ac:dyDescent="0.25">
      <c r="D829" s="108"/>
      <c r="E829" s="109"/>
      <c r="F829" s="108"/>
      <c r="G829" s="108"/>
      <c r="H829" s="108"/>
      <c r="I829" s="108"/>
      <c r="J829" s="108"/>
      <c r="K829" s="108"/>
      <c r="L829" s="108"/>
      <c r="M829" s="108"/>
      <c r="N829" s="108"/>
      <c r="O829" s="110"/>
      <c r="P829" s="110"/>
      <c r="Q829" s="110"/>
      <c r="R829" s="113"/>
      <c r="S829" s="114"/>
      <c r="T829" s="110"/>
    </row>
    <row r="830" spans="4:20" ht="15.75" customHeight="1" x14ac:dyDescent="0.25">
      <c r="D830" s="108"/>
      <c r="E830" s="109"/>
      <c r="F830" s="108"/>
      <c r="G830" s="108"/>
      <c r="H830" s="108"/>
      <c r="I830" s="108"/>
      <c r="J830" s="108"/>
      <c r="K830" s="108"/>
      <c r="L830" s="108"/>
      <c r="M830" s="108"/>
      <c r="N830" s="108"/>
      <c r="O830" s="110"/>
      <c r="P830" s="110"/>
      <c r="Q830" s="110"/>
      <c r="R830" s="113"/>
      <c r="S830" s="114"/>
      <c r="T830" s="110"/>
    </row>
    <row r="831" spans="4:20" ht="15.75" customHeight="1" x14ac:dyDescent="0.25">
      <c r="D831" s="108"/>
      <c r="E831" s="109"/>
      <c r="F831" s="108"/>
      <c r="G831" s="108"/>
      <c r="H831" s="108"/>
      <c r="I831" s="108"/>
      <c r="J831" s="108"/>
      <c r="K831" s="108"/>
      <c r="L831" s="108"/>
      <c r="M831" s="108"/>
      <c r="N831" s="108"/>
      <c r="O831" s="110"/>
      <c r="P831" s="110"/>
      <c r="Q831" s="110"/>
      <c r="R831" s="113"/>
      <c r="S831" s="114"/>
      <c r="T831" s="110"/>
    </row>
    <row r="832" spans="4:20" ht="15.75" customHeight="1" x14ac:dyDescent="0.25">
      <c r="D832" s="108"/>
      <c r="E832" s="109"/>
      <c r="F832" s="108"/>
      <c r="G832" s="108"/>
      <c r="H832" s="108"/>
      <c r="I832" s="108"/>
      <c r="J832" s="108"/>
      <c r="K832" s="108"/>
      <c r="L832" s="108"/>
      <c r="M832" s="108"/>
      <c r="N832" s="108"/>
      <c r="O832" s="110"/>
      <c r="P832" s="110"/>
      <c r="Q832" s="110"/>
      <c r="R832" s="113"/>
      <c r="S832" s="114"/>
      <c r="T832" s="110"/>
    </row>
    <row r="833" spans="4:20" ht="15.75" customHeight="1" x14ac:dyDescent="0.25">
      <c r="D833" s="108"/>
      <c r="E833" s="109"/>
      <c r="F833" s="108"/>
      <c r="G833" s="108"/>
      <c r="H833" s="108"/>
      <c r="I833" s="108"/>
      <c r="J833" s="108"/>
      <c r="K833" s="108"/>
      <c r="L833" s="108"/>
      <c r="M833" s="108"/>
      <c r="N833" s="108"/>
      <c r="O833" s="110"/>
      <c r="P833" s="110"/>
      <c r="Q833" s="110"/>
      <c r="R833" s="113"/>
      <c r="S833" s="114"/>
      <c r="T833" s="110"/>
    </row>
    <row r="834" spans="4:20" ht="15.75" customHeight="1" x14ac:dyDescent="0.25">
      <c r="D834" s="108"/>
      <c r="E834" s="109"/>
      <c r="F834" s="108"/>
      <c r="G834" s="108"/>
      <c r="H834" s="108"/>
      <c r="I834" s="108"/>
      <c r="J834" s="108"/>
      <c r="K834" s="108"/>
      <c r="L834" s="108"/>
      <c r="M834" s="108"/>
      <c r="N834" s="108"/>
      <c r="O834" s="110"/>
      <c r="P834" s="110"/>
      <c r="Q834" s="110"/>
      <c r="R834" s="113"/>
      <c r="S834" s="114"/>
      <c r="T834" s="110"/>
    </row>
    <row r="835" spans="4:20" ht="15.75" customHeight="1" x14ac:dyDescent="0.25">
      <c r="D835" s="108"/>
      <c r="E835" s="109"/>
      <c r="F835" s="108"/>
      <c r="G835" s="108"/>
      <c r="H835" s="108"/>
      <c r="I835" s="108"/>
      <c r="J835" s="108"/>
      <c r="K835" s="108"/>
      <c r="L835" s="108"/>
      <c r="M835" s="108"/>
      <c r="N835" s="108"/>
      <c r="O835" s="110"/>
      <c r="P835" s="110"/>
      <c r="Q835" s="110"/>
      <c r="R835" s="113"/>
      <c r="S835" s="114"/>
      <c r="T835" s="110"/>
    </row>
    <row r="836" spans="4:20" ht="15.75" customHeight="1" x14ac:dyDescent="0.25">
      <c r="D836" s="108"/>
      <c r="E836" s="109"/>
      <c r="F836" s="108"/>
      <c r="G836" s="108"/>
      <c r="H836" s="108"/>
      <c r="I836" s="108"/>
      <c r="J836" s="108"/>
      <c r="K836" s="108"/>
      <c r="L836" s="108"/>
      <c r="M836" s="108"/>
      <c r="N836" s="108"/>
      <c r="O836" s="110"/>
      <c r="P836" s="110"/>
      <c r="Q836" s="110"/>
      <c r="R836" s="113"/>
      <c r="S836" s="114"/>
      <c r="T836" s="110"/>
    </row>
    <row r="837" spans="4:20" ht="15.75" customHeight="1" x14ac:dyDescent="0.25">
      <c r="D837" s="108"/>
      <c r="E837" s="109"/>
      <c r="F837" s="108"/>
      <c r="G837" s="108"/>
      <c r="H837" s="108"/>
      <c r="I837" s="108"/>
      <c r="J837" s="108"/>
      <c r="K837" s="108"/>
      <c r="L837" s="108"/>
      <c r="M837" s="108"/>
      <c r="N837" s="108"/>
      <c r="O837" s="110"/>
      <c r="P837" s="110"/>
      <c r="Q837" s="110"/>
      <c r="R837" s="113"/>
      <c r="S837" s="114"/>
      <c r="T837" s="110"/>
    </row>
    <row r="838" spans="4:20" ht="15.75" customHeight="1" x14ac:dyDescent="0.25">
      <c r="D838" s="108"/>
      <c r="E838" s="109"/>
      <c r="F838" s="108"/>
      <c r="G838" s="108"/>
      <c r="H838" s="108"/>
      <c r="I838" s="108"/>
      <c r="J838" s="108"/>
      <c r="K838" s="108"/>
      <c r="L838" s="108"/>
      <c r="M838" s="108"/>
      <c r="N838" s="108"/>
      <c r="O838" s="110"/>
      <c r="P838" s="110"/>
      <c r="Q838" s="110"/>
      <c r="R838" s="113"/>
      <c r="S838" s="114"/>
      <c r="T838" s="110"/>
    </row>
    <row r="839" spans="4:20" ht="15.75" customHeight="1" x14ac:dyDescent="0.25">
      <c r="D839" s="108"/>
      <c r="E839" s="109"/>
      <c r="F839" s="108"/>
      <c r="G839" s="108"/>
      <c r="H839" s="108"/>
      <c r="I839" s="108"/>
      <c r="J839" s="108"/>
      <c r="K839" s="108"/>
      <c r="L839" s="108"/>
      <c r="M839" s="108"/>
      <c r="N839" s="108"/>
      <c r="O839" s="110"/>
      <c r="P839" s="110"/>
      <c r="Q839" s="110"/>
      <c r="R839" s="113"/>
      <c r="S839" s="114"/>
      <c r="T839" s="110"/>
    </row>
    <row r="840" spans="4:20" ht="15.75" customHeight="1" x14ac:dyDescent="0.25">
      <c r="D840" s="108"/>
      <c r="E840" s="109"/>
      <c r="F840" s="108"/>
      <c r="G840" s="108"/>
      <c r="H840" s="108"/>
      <c r="I840" s="108"/>
      <c r="J840" s="108"/>
      <c r="K840" s="108"/>
      <c r="L840" s="108"/>
      <c r="M840" s="108"/>
      <c r="N840" s="108"/>
      <c r="O840" s="110"/>
      <c r="P840" s="110"/>
      <c r="Q840" s="110"/>
      <c r="R840" s="113"/>
      <c r="S840" s="114"/>
      <c r="T840" s="110"/>
    </row>
    <row r="841" spans="4:20" ht="15.75" customHeight="1" x14ac:dyDescent="0.25">
      <c r="D841" s="108"/>
      <c r="E841" s="109"/>
      <c r="F841" s="108"/>
      <c r="G841" s="108"/>
      <c r="H841" s="108"/>
      <c r="I841" s="108"/>
      <c r="J841" s="108"/>
      <c r="K841" s="108"/>
      <c r="L841" s="108"/>
      <c r="M841" s="108"/>
      <c r="N841" s="108"/>
      <c r="O841" s="110"/>
      <c r="P841" s="110"/>
      <c r="Q841" s="110"/>
      <c r="R841" s="113"/>
      <c r="S841" s="114"/>
      <c r="T841" s="110"/>
    </row>
    <row r="842" spans="4:20" ht="15.75" customHeight="1" x14ac:dyDescent="0.25">
      <c r="D842" s="108"/>
      <c r="E842" s="109"/>
      <c r="F842" s="108"/>
      <c r="G842" s="108"/>
      <c r="H842" s="108"/>
      <c r="I842" s="108"/>
      <c r="J842" s="108"/>
      <c r="K842" s="108"/>
      <c r="L842" s="108"/>
      <c r="M842" s="108"/>
      <c r="N842" s="108"/>
      <c r="O842" s="110"/>
      <c r="P842" s="110"/>
      <c r="Q842" s="110"/>
      <c r="R842" s="113"/>
      <c r="S842" s="114"/>
      <c r="T842" s="110"/>
    </row>
    <row r="843" spans="4:20" ht="15.75" customHeight="1" x14ac:dyDescent="0.25">
      <c r="D843" s="108"/>
      <c r="E843" s="109"/>
      <c r="F843" s="108"/>
      <c r="G843" s="108"/>
      <c r="H843" s="108"/>
      <c r="I843" s="108"/>
      <c r="J843" s="108"/>
      <c r="K843" s="108"/>
      <c r="L843" s="108"/>
      <c r="M843" s="108"/>
      <c r="N843" s="108"/>
      <c r="O843" s="110"/>
      <c r="P843" s="110"/>
      <c r="Q843" s="110"/>
      <c r="R843" s="113"/>
      <c r="S843" s="114"/>
      <c r="T843" s="110"/>
    </row>
    <row r="844" spans="4:20" ht="15.75" customHeight="1" x14ac:dyDescent="0.25">
      <c r="D844" s="108"/>
      <c r="E844" s="109"/>
      <c r="F844" s="108"/>
      <c r="G844" s="108"/>
      <c r="H844" s="108"/>
      <c r="I844" s="108"/>
      <c r="J844" s="108"/>
      <c r="K844" s="108"/>
      <c r="L844" s="108"/>
      <c r="M844" s="108"/>
      <c r="N844" s="108"/>
      <c r="O844" s="110"/>
      <c r="P844" s="110"/>
      <c r="Q844" s="110"/>
      <c r="R844" s="113"/>
      <c r="S844" s="114"/>
      <c r="T844" s="110"/>
    </row>
    <row r="845" spans="4:20" ht="15.75" customHeight="1" x14ac:dyDescent="0.25">
      <c r="D845" s="108"/>
      <c r="E845" s="109"/>
      <c r="F845" s="108"/>
      <c r="G845" s="108"/>
      <c r="H845" s="108"/>
      <c r="I845" s="108"/>
      <c r="J845" s="108"/>
      <c r="K845" s="108"/>
      <c r="L845" s="108"/>
      <c r="M845" s="108"/>
      <c r="N845" s="108"/>
      <c r="O845" s="110"/>
      <c r="P845" s="110"/>
      <c r="Q845" s="110"/>
      <c r="R845" s="113"/>
      <c r="S845" s="114"/>
      <c r="T845" s="110"/>
    </row>
    <row r="846" spans="4:20" ht="15.75" customHeight="1" x14ac:dyDescent="0.25">
      <c r="D846" s="108"/>
      <c r="E846" s="109"/>
      <c r="F846" s="108"/>
      <c r="G846" s="108"/>
      <c r="H846" s="108"/>
      <c r="I846" s="108"/>
      <c r="J846" s="108"/>
      <c r="K846" s="108"/>
      <c r="L846" s="108"/>
      <c r="M846" s="108"/>
      <c r="N846" s="108"/>
      <c r="O846" s="110"/>
      <c r="P846" s="110"/>
      <c r="Q846" s="110"/>
      <c r="R846" s="113"/>
      <c r="S846" s="114"/>
      <c r="T846" s="110"/>
    </row>
    <row r="847" spans="4:20" ht="15.75" customHeight="1" x14ac:dyDescent="0.25">
      <c r="D847" s="108"/>
      <c r="E847" s="109"/>
      <c r="F847" s="108"/>
      <c r="G847" s="108"/>
      <c r="H847" s="108"/>
      <c r="I847" s="108"/>
      <c r="J847" s="108"/>
      <c r="K847" s="108"/>
      <c r="L847" s="108"/>
      <c r="M847" s="108"/>
      <c r="N847" s="108"/>
      <c r="O847" s="110"/>
      <c r="P847" s="110"/>
      <c r="Q847" s="110"/>
      <c r="R847" s="113"/>
      <c r="S847" s="114"/>
      <c r="T847" s="110"/>
    </row>
    <row r="848" spans="4:20" ht="15.75" customHeight="1" x14ac:dyDescent="0.25">
      <c r="D848" s="108"/>
      <c r="E848" s="109"/>
      <c r="F848" s="108"/>
      <c r="G848" s="108"/>
      <c r="H848" s="108"/>
      <c r="I848" s="108"/>
      <c r="J848" s="108"/>
      <c r="K848" s="108"/>
      <c r="L848" s="108"/>
      <c r="M848" s="108"/>
      <c r="N848" s="108"/>
      <c r="O848" s="110"/>
      <c r="P848" s="110"/>
      <c r="Q848" s="110"/>
      <c r="R848" s="113"/>
      <c r="S848" s="114"/>
      <c r="T848" s="110"/>
    </row>
    <row r="849" spans="4:20" ht="15.75" customHeight="1" x14ac:dyDescent="0.25">
      <c r="D849" s="108"/>
      <c r="E849" s="109"/>
      <c r="F849" s="108"/>
      <c r="G849" s="108"/>
      <c r="H849" s="108"/>
      <c r="I849" s="108"/>
      <c r="J849" s="108"/>
      <c r="K849" s="108"/>
      <c r="L849" s="108"/>
      <c r="M849" s="108"/>
      <c r="N849" s="108"/>
      <c r="O849" s="110"/>
      <c r="P849" s="110"/>
      <c r="Q849" s="110"/>
      <c r="R849" s="113"/>
      <c r="S849" s="114"/>
      <c r="T849" s="110"/>
    </row>
    <row r="850" spans="4:20" ht="15.75" customHeight="1" x14ac:dyDescent="0.25">
      <c r="D850" s="108"/>
      <c r="E850" s="109"/>
      <c r="F850" s="108"/>
      <c r="G850" s="108"/>
      <c r="H850" s="108"/>
      <c r="I850" s="108"/>
      <c r="J850" s="108"/>
      <c r="K850" s="108"/>
      <c r="L850" s="108"/>
      <c r="M850" s="108"/>
      <c r="N850" s="108"/>
      <c r="O850" s="110"/>
      <c r="P850" s="110"/>
      <c r="Q850" s="110"/>
      <c r="R850" s="113"/>
      <c r="S850" s="114"/>
      <c r="T850" s="110"/>
    </row>
    <row r="851" spans="4:20" ht="15.75" customHeight="1" x14ac:dyDescent="0.25">
      <c r="D851" s="108"/>
      <c r="E851" s="109"/>
      <c r="F851" s="108"/>
      <c r="G851" s="108"/>
      <c r="H851" s="108"/>
      <c r="I851" s="108"/>
      <c r="J851" s="108"/>
      <c r="K851" s="108"/>
      <c r="L851" s="108"/>
      <c r="M851" s="108"/>
      <c r="N851" s="108"/>
      <c r="O851" s="110"/>
      <c r="P851" s="110"/>
      <c r="Q851" s="110"/>
      <c r="R851" s="113"/>
      <c r="S851" s="114"/>
      <c r="T851" s="110"/>
    </row>
    <row r="852" spans="4:20" ht="15.75" customHeight="1" x14ac:dyDescent="0.25">
      <c r="D852" s="108"/>
      <c r="E852" s="109"/>
      <c r="F852" s="108"/>
      <c r="G852" s="108"/>
      <c r="H852" s="108"/>
      <c r="I852" s="108"/>
      <c r="J852" s="108"/>
      <c r="K852" s="108"/>
      <c r="L852" s="108"/>
      <c r="M852" s="108"/>
      <c r="N852" s="108"/>
      <c r="O852" s="110"/>
      <c r="P852" s="110"/>
      <c r="Q852" s="110"/>
      <c r="R852" s="113"/>
      <c r="S852" s="114"/>
      <c r="T852" s="110"/>
    </row>
    <row r="853" spans="4:20" ht="15.75" customHeight="1" x14ac:dyDescent="0.25">
      <c r="D853" s="108"/>
      <c r="E853" s="109"/>
      <c r="F853" s="108"/>
      <c r="G853" s="108"/>
      <c r="H853" s="108"/>
      <c r="I853" s="108"/>
      <c r="J853" s="108"/>
      <c r="K853" s="108"/>
      <c r="L853" s="108"/>
      <c r="M853" s="108"/>
      <c r="N853" s="108"/>
      <c r="O853" s="110"/>
      <c r="P853" s="110"/>
      <c r="Q853" s="110"/>
      <c r="R853" s="113"/>
      <c r="S853" s="114"/>
      <c r="T853" s="110"/>
    </row>
    <row r="854" spans="4:20" ht="15.75" customHeight="1" x14ac:dyDescent="0.25">
      <c r="D854" s="108"/>
      <c r="E854" s="109"/>
      <c r="F854" s="108"/>
      <c r="G854" s="108"/>
      <c r="H854" s="108"/>
      <c r="I854" s="108"/>
      <c r="J854" s="108"/>
      <c r="K854" s="108"/>
      <c r="L854" s="108"/>
      <c r="M854" s="108"/>
      <c r="N854" s="108"/>
      <c r="O854" s="110"/>
      <c r="P854" s="110"/>
      <c r="Q854" s="110"/>
      <c r="R854" s="113"/>
      <c r="S854" s="114"/>
      <c r="T854" s="110"/>
    </row>
    <row r="855" spans="4:20" ht="15.75" customHeight="1" x14ac:dyDescent="0.25">
      <c r="D855" s="108"/>
      <c r="E855" s="109"/>
      <c r="F855" s="108"/>
      <c r="G855" s="108"/>
      <c r="H855" s="108"/>
      <c r="I855" s="108"/>
      <c r="J855" s="108"/>
      <c r="K855" s="108"/>
      <c r="L855" s="108"/>
      <c r="M855" s="108"/>
      <c r="N855" s="108"/>
      <c r="O855" s="110"/>
      <c r="P855" s="110"/>
      <c r="Q855" s="110"/>
      <c r="R855" s="113"/>
      <c r="S855" s="114"/>
      <c r="T855" s="110"/>
    </row>
    <row r="856" spans="4:20" ht="15.75" customHeight="1" x14ac:dyDescent="0.25">
      <c r="D856" s="108"/>
      <c r="E856" s="109"/>
      <c r="F856" s="108"/>
      <c r="G856" s="108"/>
      <c r="H856" s="108"/>
      <c r="I856" s="108"/>
      <c r="J856" s="108"/>
      <c r="K856" s="108"/>
      <c r="L856" s="108"/>
      <c r="M856" s="108"/>
      <c r="N856" s="108"/>
      <c r="O856" s="110"/>
      <c r="P856" s="110"/>
      <c r="Q856" s="110"/>
      <c r="R856" s="113"/>
      <c r="S856" s="114"/>
      <c r="T856" s="110"/>
    </row>
    <row r="857" spans="4:20" ht="15.75" customHeight="1" x14ac:dyDescent="0.25">
      <c r="D857" s="108"/>
      <c r="E857" s="109"/>
      <c r="F857" s="108"/>
      <c r="G857" s="108"/>
      <c r="H857" s="108"/>
      <c r="I857" s="108"/>
      <c r="J857" s="108"/>
      <c r="K857" s="108"/>
      <c r="L857" s="108"/>
      <c r="M857" s="108"/>
      <c r="N857" s="108"/>
      <c r="O857" s="110"/>
      <c r="P857" s="110"/>
      <c r="Q857" s="110"/>
      <c r="R857" s="113"/>
      <c r="S857" s="114"/>
      <c r="T857" s="110"/>
    </row>
    <row r="858" spans="4:20" ht="15.75" customHeight="1" x14ac:dyDescent="0.25">
      <c r="D858" s="108"/>
      <c r="E858" s="109"/>
      <c r="F858" s="108"/>
      <c r="G858" s="108"/>
      <c r="H858" s="108"/>
      <c r="I858" s="108"/>
      <c r="J858" s="108"/>
      <c r="K858" s="108"/>
      <c r="L858" s="108"/>
      <c r="M858" s="108"/>
      <c r="N858" s="108"/>
      <c r="O858" s="110"/>
      <c r="P858" s="110"/>
      <c r="Q858" s="110"/>
      <c r="R858" s="113"/>
      <c r="S858" s="114"/>
      <c r="T858" s="110"/>
    </row>
    <row r="859" spans="4:20" ht="15.75" customHeight="1" x14ac:dyDescent="0.25">
      <c r="D859" s="108"/>
      <c r="E859" s="109"/>
      <c r="F859" s="108"/>
      <c r="G859" s="108"/>
      <c r="H859" s="108"/>
      <c r="I859" s="108"/>
      <c r="J859" s="108"/>
      <c r="K859" s="108"/>
      <c r="L859" s="108"/>
      <c r="M859" s="108"/>
      <c r="N859" s="108"/>
      <c r="O859" s="110"/>
      <c r="P859" s="110"/>
      <c r="Q859" s="110"/>
      <c r="R859" s="113"/>
      <c r="S859" s="114"/>
      <c r="T859" s="110"/>
    </row>
    <row r="860" spans="4:20" ht="15.75" customHeight="1" x14ac:dyDescent="0.25">
      <c r="D860" s="108"/>
      <c r="E860" s="109"/>
      <c r="F860" s="108"/>
      <c r="G860" s="108"/>
      <c r="H860" s="108"/>
      <c r="I860" s="108"/>
      <c r="J860" s="108"/>
      <c r="K860" s="108"/>
      <c r="L860" s="108"/>
      <c r="M860" s="108"/>
      <c r="N860" s="108"/>
      <c r="O860" s="110"/>
      <c r="P860" s="110"/>
      <c r="Q860" s="110"/>
      <c r="R860" s="113"/>
      <c r="S860" s="114"/>
      <c r="T860" s="110"/>
    </row>
    <row r="861" spans="4:20" ht="15.75" customHeight="1" x14ac:dyDescent="0.25">
      <c r="D861" s="108"/>
      <c r="E861" s="109"/>
      <c r="F861" s="108"/>
      <c r="G861" s="108"/>
      <c r="H861" s="108"/>
      <c r="I861" s="108"/>
      <c r="J861" s="108"/>
      <c r="K861" s="108"/>
      <c r="L861" s="108"/>
      <c r="M861" s="108"/>
      <c r="N861" s="108"/>
      <c r="O861" s="110"/>
      <c r="P861" s="110"/>
      <c r="Q861" s="110"/>
      <c r="R861" s="113"/>
      <c r="S861" s="114"/>
      <c r="T861" s="110"/>
    </row>
    <row r="862" spans="4:20" ht="15.75" customHeight="1" x14ac:dyDescent="0.25">
      <c r="D862" s="108"/>
      <c r="E862" s="109"/>
      <c r="F862" s="108"/>
      <c r="G862" s="108"/>
      <c r="H862" s="108"/>
      <c r="I862" s="108"/>
      <c r="J862" s="108"/>
      <c r="K862" s="108"/>
      <c r="L862" s="108"/>
      <c r="M862" s="108"/>
      <c r="N862" s="108"/>
      <c r="O862" s="110"/>
      <c r="P862" s="110"/>
      <c r="Q862" s="110"/>
      <c r="R862" s="113"/>
      <c r="S862" s="114"/>
      <c r="T862" s="110"/>
    </row>
    <row r="863" spans="4:20" ht="15.75" customHeight="1" x14ac:dyDescent="0.25">
      <c r="D863" s="108"/>
      <c r="E863" s="109"/>
      <c r="F863" s="108"/>
      <c r="G863" s="108"/>
      <c r="H863" s="108"/>
      <c r="I863" s="108"/>
      <c r="J863" s="108"/>
      <c r="K863" s="108"/>
      <c r="L863" s="108"/>
      <c r="M863" s="108"/>
      <c r="N863" s="108"/>
      <c r="O863" s="110"/>
      <c r="P863" s="110"/>
      <c r="Q863" s="110"/>
      <c r="R863" s="113"/>
      <c r="S863" s="114"/>
      <c r="T863" s="110"/>
    </row>
    <row r="864" spans="4:20" ht="15.75" customHeight="1" x14ac:dyDescent="0.25">
      <c r="D864" s="108"/>
      <c r="E864" s="109"/>
      <c r="F864" s="108"/>
      <c r="G864" s="108"/>
      <c r="H864" s="108"/>
      <c r="I864" s="108"/>
      <c r="J864" s="108"/>
      <c r="K864" s="108"/>
      <c r="L864" s="108"/>
      <c r="M864" s="108"/>
      <c r="N864" s="108"/>
      <c r="O864" s="110"/>
      <c r="P864" s="110"/>
      <c r="Q864" s="110"/>
      <c r="R864" s="113"/>
      <c r="S864" s="114"/>
      <c r="T864" s="110"/>
    </row>
    <row r="865" spans="4:20" ht="15.75" customHeight="1" x14ac:dyDescent="0.25">
      <c r="D865" s="108"/>
      <c r="E865" s="109"/>
      <c r="F865" s="108"/>
      <c r="G865" s="108"/>
      <c r="H865" s="108"/>
      <c r="I865" s="108"/>
      <c r="J865" s="108"/>
      <c r="K865" s="108"/>
      <c r="L865" s="108"/>
      <c r="M865" s="108"/>
      <c r="N865" s="108"/>
      <c r="O865" s="110"/>
      <c r="P865" s="110"/>
      <c r="Q865" s="110"/>
      <c r="R865" s="113"/>
      <c r="S865" s="114"/>
      <c r="T865" s="110"/>
    </row>
    <row r="866" spans="4:20" ht="15.75" customHeight="1" x14ac:dyDescent="0.25">
      <c r="D866" s="108"/>
      <c r="E866" s="109"/>
      <c r="F866" s="108"/>
      <c r="G866" s="108"/>
      <c r="H866" s="108"/>
      <c r="I866" s="108"/>
      <c r="J866" s="108"/>
      <c r="K866" s="108"/>
      <c r="L866" s="108"/>
      <c r="M866" s="108"/>
      <c r="N866" s="108"/>
      <c r="O866" s="110"/>
      <c r="P866" s="110"/>
      <c r="Q866" s="110"/>
      <c r="R866" s="113"/>
      <c r="S866" s="114"/>
      <c r="T866" s="110"/>
    </row>
    <row r="867" spans="4:20" ht="15.75" customHeight="1" x14ac:dyDescent="0.25">
      <c r="D867" s="108"/>
      <c r="E867" s="109"/>
      <c r="F867" s="108"/>
      <c r="G867" s="108"/>
      <c r="H867" s="108"/>
      <c r="I867" s="108"/>
      <c r="J867" s="108"/>
      <c r="K867" s="108"/>
      <c r="L867" s="108"/>
      <c r="M867" s="108"/>
      <c r="N867" s="108"/>
      <c r="O867" s="110"/>
      <c r="P867" s="110"/>
      <c r="Q867" s="110"/>
      <c r="R867" s="113"/>
      <c r="S867" s="114"/>
      <c r="T867" s="110"/>
    </row>
    <row r="868" spans="4:20" ht="15.75" customHeight="1" x14ac:dyDescent="0.25">
      <c r="D868" s="108"/>
      <c r="E868" s="109"/>
      <c r="F868" s="108"/>
      <c r="G868" s="108"/>
      <c r="H868" s="108"/>
      <c r="I868" s="108"/>
      <c r="J868" s="108"/>
      <c r="K868" s="108"/>
      <c r="L868" s="108"/>
      <c r="M868" s="108"/>
      <c r="N868" s="108"/>
      <c r="O868" s="110"/>
      <c r="P868" s="110"/>
      <c r="Q868" s="110"/>
      <c r="R868" s="113"/>
      <c r="S868" s="114"/>
      <c r="T868" s="110"/>
    </row>
    <row r="869" spans="4:20" ht="15.75" customHeight="1" x14ac:dyDescent="0.25">
      <c r="D869" s="108"/>
      <c r="E869" s="109"/>
      <c r="F869" s="108"/>
      <c r="G869" s="108"/>
      <c r="H869" s="108"/>
      <c r="I869" s="108"/>
      <c r="J869" s="108"/>
      <c r="K869" s="108"/>
      <c r="L869" s="108"/>
      <c r="M869" s="108"/>
      <c r="N869" s="108"/>
      <c r="O869" s="110"/>
      <c r="P869" s="110"/>
      <c r="Q869" s="110"/>
      <c r="R869" s="113"/>
      <c r="S869" s="114"/>
      <c r="T869" s="110"/>
    </row>
    <row r="870" spans="4:20" ht="15.75" customHeight="1" x14ac:dyDescent="0.25">
      <c r="D870" s="108"/>
      <c r="E870" s="109"/>
      <c r="F870" s="108"/>
      <c r="G870" s="108"/>
      <c r="H870" s="108"/>
      <c r="I870" s="108"/>
      <c r="J870" s="108"/>
      <c r="K870" s="108"/>
      <c r="L870" s="108"/>
      <c r="M870" s="108"/>
      <c r="N870" s="108"/>
      <c r="O870" s="110"/>
      <c r="P870" s="110"/>
      <c r="Q870" s="110"/>
      <c r="R870" s="113"/>
      <c r="S870" s="114"/>
      <c r="T870" s="110"/>
    </row>
    <row r="871" spans="4:20" ht="15.75" customHeight="1" x14ac:dyDescent="0.25">
      <c r="D871" s="108"/>
      <c r="E871" s="109"/>
      <c r="F871" s="108"/>
      <c r="G871" s="108"/>
      <c r="H871" s="108"/>
      <c r="I871" s="108"/>
      <c r="J871" s="108"/>
      <c r="K871" s="108"/>
      <c r="L871" s="108"/>
      <c r="M871" s="108"/>
      <c r="N871" s="108"/>
      <c r="O871" s="110"/>
      <c r="P871" s="110"/>
      <c r="Q871" s="110"/>
      <c r="R871" s="113"/>
      <c r="S871" s="114"/>
      <c r="T871" s="110"/>
    </row>
    <row r="872" spans="4:20" ht="15.75" customHeight="1" x14ac:dyDescent="0.25">
      <c r="D872" s="108"/>
      <c r="E872" s="109"/>
      <c r="F872" s="108"/>
      <c r="G872" s="108"/>
      <c r="H872" s="108"/>
      <c r="I872" s="108"/>
      <c r="J872" s="108"/>
      <c r="K872" s="108"/>
      <c r="L872" s="108"/>
      <c r="M872" s="108"/>
      <c r="N872" s="108"/>
      <c r="O872" s="110"/>
      <c r="P872" s="110"/>
      <c r="Q872" s="110"/>
      <c r="R872" s="113"/>
      <c r="S872" s="114"/>
      <c r="T872" s="110"/>
    </row>
    <row r="873" spans="4:20" ht="15.75" customHeight="1" x14ac:dyDescent="0.25">
      <c r="D873" s="108"/>
      <c r="E873" s="109"/>
      <c r="F873" s="108"/>
      <c r="G873" s="108"/>
      <c r="H873" s="108"/>
      <c r="I873" s="108"/>
      <c r="J873" s="108"/>
      <c r="K873" s="108"/>
      <c r="L873" s="108"/>
      <c r="M873" s="108"/>
      <c r="N873" s="108"/>
      <c r="O873" s="110"/>
      <c r="P873" s="110"/>
      <c r="Q873" s="110"/>
      <c r="R873" s="113"/>
      <c r="S873" s="114"/>
      <c r="T873" s="110"/>
    </row>
    <row r="874" spans="4:20" ht="15.75" customHeight="1" x14ac:dyDescent="0.25">
      <c r="D874" s="108"/>
      <c r="E874" s="109"/>
      <c r="F874" s="108"/>
      <c r="G874" s="108"/>
      <c r="H874" s="108"/>
      <c r="I874" s="108"/>
      <c r="J874" s="108"/>
      <c r="K874" s="108"/>
      <c r="L874" s="108"/>
      <c r="M874" s="108"/>
      <c r="N874" s="108"/>
      <c r="O874" s="110"/>
      <c r="P874" s="110"/>
      <c r="Q874" s="110"/>
      <c r="R874" s="113"/>
      <c r="S874" s="114"/>
      <c r="T874" s="110"/>
    </row>
    <row r="875" spans="4:20" ht="15.75" customHeight="1" x14ac:dyDescent="0.25">
      <c r="D875" s="108"/>
      <c r="E875" s="109"/>
      <c r="F875" s="108"/>
      <c r="G875" s="108"/>
      <c r="H875" s="108"/>
      <c r="I875" s="108"/>
      <c r="J875" s="108"/>
      <c r="K875" s="108"/>
      <c r="L875" s="108"/>
      <c r="M875" s="108"/>
      <c r="N875" s="108"/>
      <c r="O875" s="110"/>
      <c r="P875" s="110"/>
      <c r="Q875" s="110"/>
      <c r="R875" s="113"/>
      <c r="S875" s="114"/>
      <c r="T875" s="110"/>
    </row>
    <row r="876" spans="4:20" ht="15.75" customHeight="1" x14ac:dyDescent="0.25">
      <c r="D876" s="108"/>
      <c r="E876" s="109"/>
      <c r="F876" s="108"/>
      <c r="G876" s="108"/>
      <c r="H876" s="108"/>
      <c r="I876" s="108"/>
      <c r="J876" s="108"/>
      <c r="K876" s="108"/>
      <c r="L876" s="108"/>
      <c r="M876" s="108"/>
      <c r="N876" s="108"/>
      <c r="O876" s="110"/>
      <c r="P876" s="110"/>
      <c r="Q876" s="110"/>
      <c r="R876" s="113"/>
      <c r="S876" s="114"/>
      <c r="T876" s="110"/>
    </row>
    <row r="877" spans="4:20" ht="15.75" customHeight="1" x14ac:dyDescent="0.25">
      <c r="D877" s="108"/>
      <c r="E877" s="109"/>
      <c r="F877" s="108"/>
      <c r="G877" s="108"/>
      <c r="H877" s="108"/>
      <c r="I877" s="108"/>
      <c r="J877" s="108"/>
      <c r="K877" s="108"/>
      <c r="L877" s="108"/>
      <c r="M877" s="108"/>
      <c r="N877" s="108"/>
      <c r="O877" s="110"/>
      <c r="P877" s="110"/>
      <c r="Q877" s="110"/>
      <c r="R877" s="113"/>
      <c r="S877" s="114"/>
      <c r="T877" s="110"/>
    </row>
    <row r="878" spans="4:20" ht="15.75" customHeight="1" x14ac:dyDescent="0.25">
      <c r="D878" s="108"/>
      <c r="E878" s="109"/>
      <c r="F878" s="108"/>
      <c r="G878" s="108"/>
      <c r="H878" s="108"/>
      <c r="I878" s="108"/>
      <c r="J878" s="108"/>
      <c r="K878" s="108"/>
      <c r="L878" s="108"/>
      <c r="M878" s="108"/>
      <c r="N878" s="108"/>
      <c r="O878" s="110"/>
      <c r="P878" s="110"/>
      <c r="Q878" s="110"/>
      <c r="R878" s="113"/>
      <c r="S878" s="114"/>
      <c r="T878" s="110"/>
    </row>
    <row r="879" spans="4:20" ht="15.75" customHeight="1" x14ac:dyDescent="0.25">
      <c r="D879" s="108"/>
      <c r="E879" s="109"/>
      <c r="F879" s="108"/>
      <c r="G879" s="108"/>
      <c r="H879" s="108"/>
      <c r="I879" s="108"/>
      <c r="J879" s="108"/>
      <c r="K879" s="108"/>
      <c r="L879" s="108"/>
      <c r="M879" s="108"/>
      <c r="N879" s="108"/>
      <c r="O879" s="110"/>
      <c r="P879" s="110"/>
      <c r="Q879" s="110"/>
      <c r="R879" s="113"/>
      <c r="S879" s="114"/>
      <c r="T879" s="110"/>
    </row>
    <row r="880" spans="4:20" ht="15.75" customHeight="1" x14ac:dyDescent="0.25">
      <c r="D880" s="108"/>
      <c r="E880" s="109"/>
      <c r="F880" s="108"/>
      <c r="G880" s="108"/>
      <c r="H880" s="108"/>
      <c r="I880" s="108"/>
      <c r="J880" s="108"/>
      <c r="K880" s="108"/>
      <c r="L880" s="108"/>
      <c r="M880" s="108"/>
      <c r="N880" s="108"/>
      <c r="O880" s="110"/>
      <c r="P880" s="110"/>
      <c r="Q880" s="110"/>
      <c r="R880" s="113"/>
      <c r="S880" s="114"/>
      <c r="T880" s="110"/>
    </row>
    <row r="881" spans="4:20" ht="15.75" customHeight="1" x14ac:dyDescent="0.25">
      <c r="D881" s="108"/>
      <c r="E881" s="109"/>
      <c r="F881" s="108"/>
      <c r="G881" s="108"/>
      <c r="H881" s="108"/>
      <c r="I881" s="108"/>
      <c r="J881" s="108"/>
      <c r="K881" s="108"/>
      <c r="L881" s="108"/>
      <c r="M881" s="108"/>
      <c r="N881" s="108"/>
      <c r="O881" s="110"/>
      <c r="P881" s="110"/>
      <c r="Q881" s="110"/>
      <c r="R881" s="113"/>
      <c r="S881" s="114"/>
      <c r="T881" s="110"/>
    </row>
    <row r="882" spans="4:20" ht="15.75" customHeight="1" x14ac:dyDescent="0.25">
      <c r="D882" s="108"/>
      <c r="E882" s="109"/>
      <c r="F882" s="108"/>
      <c r="G882" s="108"/>
      <c r="H882" s="108"/>
      <c r="I882" s="108"/>
      <c r="J882" s="108"/>
      <c r="K882" s="108"/>
      <c r="L882" s="108"/>
      <c r="M882" s="108"/>
      <c r="N882" s="108"/>
      <c r="O882" s="110"/>
      <c r="P882" s="110"/>
      <c r="Q882" s="110"/>
      <c r="R882" s="113"/>
      <c r="S882" s="114"/>
      <c r="T882" s="110"/>
    </row>
    <row r="883" spans="4:20" ht="15.75" customHeight="1" x14ac:dyDescent="0.25">
      <c r="D883" s="108"/>
      <c r="E883" s="109"/>
      <c r="F883" s="108"/>
      <c r="G883" s="108"/>
      <c r="H883" s="108"/>
      <c r="I883" s="108"/>
      <c r="J883" s="108"/>
      <c r="K883" s="108"/>
      <c r="L883" s="108"/>
      <c r="M883" s="108"/>
      <c r="N883" s="108"/>
      <c r="O883" s="110"/>
      <c r="P883" s="110"/>
      <c r="Q883" s="110"/>
      <c r="R883" s="113"/>
      <c r="S883" s="114"/>
      <c r="T883" s="110"/>
    </row>
    <row r="884" spans="4:20" ht="15.75" customHeight="1" x14ac:dyDescent="0.25">
      <c r="D884" s="108"/>
      <c r="E884" s="109"/>
      <c r="F884" s="108"/>
      <c r="G884" s="108"/>
      <c r="H884" s="108"/>
      <c r="I884" s="108"/>
      <c r="J884" s="108"/>
      <c r="K884" s="108"/>
      <c r="L884" s="108"/>
      <c r="M884" s="108"/>
      <c r="N884" s="108"/>
      <c r="O884" s="110"/>
      <c r="P884" s="110"/>
      <c r="Q884" s="110"/>
      <c r="R884" s="113"/>
      <c r="S884" s="114"/>
      <c r="T884" s="110"/>
    </row>
    <row r="885" spans="4:20" ht="15.75" customHeight="1" x14ac:dyDescent="0.25">
      <c r="D885" s="108"/>
      <c r="E885" s="109"/>
      <c r="F885" s="108"/>
      <c r="G885" s="108"/>
      <c r="H885" s="108"/>
      <c r="I885" s="108"/>
      <c r="J885" s="108"/>
      <c r="K885" s="108"/>
      <c r="L885" s="108"/>
      <c r="M885" s="108"/>
      <c r="N885" s="108"/>
      <c r="O885" s="110"/>
      <c r="P885" s="110"/>
      <c r="Q885" s="110"/>
      <c r="R885" s="113"/>
      <c r="S885" s="114"/>
      <c r="T885" s="110"/>
    </row>
    <row r="886" spans="4:20" ht="15.75" customHeight="1" x14ac:dyDescent="0.25">
      <c r="D886" s="108"/>
      <c r="E886" s="109"/>
      <c r="F886" s="108"/>
      <c r="G886" s="108"/>
      <c r="H886" s="108"/>
      <c r="I886" s="108"/>
      <c r="J886" s="108"/>
      <c r="K886" s="108"/>
      <c r="L886" s="108"/>
      <c r="M886" s="108"/>
      <c r="N886" s="108"/>
      <c r="O886" s="110"/>
      <c r="P886" s="110"/>
      <c r="Q886" s="110"/>
      <c r="R886" s="113"/>
      <c r="S886" s="114"/>
      <c r="T886" s="110"/>
    </row>
    <row r="887" spans="4:20" ht="15.75" customHeight="1" x14ac:dyDescent="0.25">
      <c r="D887" s="108"/>
      <c r="E887" s="109"/>
      <c r="F887" s="108"/>
      <c r="G887" s="108"/>
      <c r="H887" s="108"/>
      <c r="I887" s="108"/>
      <c r="J887" s="108"/>
      <c r="K887" s="108"/>
      <c r="L887" s="108"/>
      <c r="M887" s="108"/>
      <c r="N887" s="108"/>
      <c r="O887" s="110"/>
      <c r="P887" s="110"/>
      <c r="Q887" s="110"/>
      <c r="R887" s="113"/>
      <c r="S887" s="114"/>
      <c r="T887" s="110"/>
    </row>
    <row r="888" spans="4:20" ht="15.75" customHeight="1" x14ac:dyDescent="0.25">
      <c r="D888" s="108"/>
      <c r="E888" s="109"/>
      <c r="F888" s="108"/>
      <c r="G888" s="108"/>
      <c r="H888" s="108"/>
      <c r="I888" s="108"/>
      <c r="J888" s="108"/>
      <c r="K888" s="108"/>
      <c r="L888" s="108"/>
      <c r="M888" s="108"/>
      <c r="N888" s="108"/>
      <c r="O888" s="110"/>
      <c r="P888" s="110"/>
      <c r="Q888" s="110"/>
      <c r="R888" s="113"/>
      <c r="S888" s="114"/>
      <c r="T888" s="110"/>
    </row>
    <row r="889" spans="4:20" ht="15.75" customHeight="1" x14ac:dyDescent="0.25">
      <c r="D889" s="108"/>
      <c r="E889" s="109"/>
      <c r="F889" s="108"/>
      <c r="G889" s="108"/>
      <c r="H889" s="108"/>
      <c r="I889" s="108"/>
      <c r="J889" s="108"/>
      <c r="K889" s="108"/>
      <c r="L889" s="108"/>
      <c r="M889" s="108"/>
      <c r="N889" s="108"/>
      <c r="O889" s="110"/>
      <c r="P889" s="110"/>
      <c r="Q889" s="110"/>
      <c r="R889" s="113"/>
      <c r="S889" s="114"/>
      <c r="T889" s="110"/>
    </row>
    <row r="890" spans="4:20" ht="15.75" customHeight="1" x14ac:dyDescent="0.25">
      <c r="D890" s="108"/>
      <c r="E890" s="109"/>
      <c r="F890" s="108"/>
      <c r="G890" s="108"/>
      <c r="H890" s="108"/>
      <c r="I890" s="108"/>
      <c r="J890" s="108"/>
      <c r="K890" s="108"/>
      <c r="L890" s="108"/>
      <c r="M890" s="108"/>
      <c r="N890" s="108"/>
      <c r="O890" s="110"/>
      <c r="P890" s="110"/>
      <c r="Q890" s="110"/>
      <c r="R890" s="113"/>
      <c r="S890" s="114"/>
      <c r="T890" s="110"/>
    </row>
    <row r="891" spans="4:20" ht="15.75" customHeight="1" x14ac:dyDescent="0.25">
      <c r="D891" s="108"/>
      <c r="E891" s="109"/>
      <c r="F891" s="108"/>
      <c r="G891" s="108"/>
      <c r="H891" s="108"/>
      <c r="I891" s="108"/>
      <c r="J891" s="108"/>
      <c r="K891" s="108"/>
      <c r="L891" s="108"/>
      <c r="M891" s="108"/>
      <c r="N891" s="108"/>
      <c r="O891" s="110"/>
      <c r="P891" s="110"/>
      <c r="Q891" s="110"/>
      <c r="R891" s="113"/>
      <c r="S891" s="114"/>
      <c r="T891" s="110"/>
    </row>
    <row r="892" spans="4:20" ht="15.75" customHeight="1" x14ac:dyDescent="0.25">
      <c r="D892" s="108"/>
      <c r="E892" s="109"/>
      <c r="F892" s="108"/>
      <c r="G892" s="108"/>
      <c r="H892" s="108"/>
      <c r="I892" s="108"/>
      <c r="J892" s="108"/>
      <c r="K892" s="108"/>
      <c r="L892" s="108"/>
      <c r="M892" s="108"/>
      <c r="N892" s="108"/>
      <c r="O892" s="110"/>
      <c r="P892" s="110"/>
      <c r="Q892" s="110"/>
      <c r="R892" s="113"/>
      <c r="S892" s="114"/>
      <c r="T892" s="110"/>
    </row>
    <row r="893" spans="4:20" ht="15.75" customHeight="1" x14ac:dyDescent="0.25">
      <c r="D893" s="108"/>
      <c r="E893" s="109"/>
      <c r="F893" s="108"/>
      <c r="G893" s="108"/>
      <c r="H893" s="108"/>
      <c r="I893" s="108"/>
      <c r="J893" s="108"/>
      <c r="K893" s="108"/>
      <c r="L893" s="108"/>
      <c r="M893" s="108"/>
      <c r="N893" s="108"/>
      <c r="O893" s="110"/>
      <c r="P893" s="110"/>
      <c r="Q893" s="110"/>
      <c r="R893" s="113"/>
      <c r="S893" s="114"/>
      <c r="T893" s="110"/>
    </row>
    <row r="894" spans="4:20" ht="15.75" customHeight="1" x14ac:dyDescent="0.25">
      <c r="D894" s="108"/>
      <c r="E894" s="109"/>
      <c r="F894" s="108"/>
      <c r="G894" s="108"/>
      <c r="H894" s="108"/>
      <c r="I894" s="108"/>
      <c r="J894" s="108"/>
      <c r="K894" s="108"/>
      <c r="L894" s="108"/>
      <c r="M894" s="108"/>
      <c r="N894" s="108"/>
      <c r="O894" s="110"/>
      <c r="P894" s="110"/>
      <c r="Q894" s="110"/>
      <c r="R894" s="113"/>
      <c r="S894" s="114"/>
      <c r="T894" s="110"/>
    </row>
    <row r="895" spans="4:20" ht="15.75" customHeight="1" x14ac:dyDescent="0.25">
      <c r="D895" s="108"/>
      <c r="E895" s="109"/>
      <c r="F895" s="108"/>
      <c r="G895" s="108"/>
      <c r="H895" s="108"/>
      <c r="I895" s="108"/>
      <c r="J895" s="108"/>
      <c r="K895" s="108"/>
      <c r="L895" s="108"/>
      <c r="M895" s="108"/>
      <c r="N895" s="108"/>
      <c r="O895" s="110"/>
      <c r="P895" s="110"/>
      <c r="Q895" s="110"/>
      <c r="R895" s="113"/>
      <c r="S895" s="114"/>
      <c r="T895" s="110"/>
    </row>
    <row r="896" spans="4:20" ht="15.75" customHeight="1" x14ac:dyDescent="0.25">
      <c r="D896" s="108"/>
      <c r="E896" s="109"/>
      <c r="F896" s="108"/>
      <c r="G896" s="108"/>
      <c r="H896" s="108"/>
      <c r="I896" s="108"/>
      <c r="J896" s="108"/>
      <c r="K896" s="108"/>
      <c r="L896" s="108"/>
      <c r="M896" s="108"/>
      <c r="N896" s="108"/>
      <c r="O896" s="110"/>
      <c r="P896" s="110"/>
      <c r="Q896" s="110"/>
      <c r="R896" s="113"/>
      <c r="S896" s="114"/>
      <c r="T896" s="110"/>
    </row>
    <row r="897" spans="4:20" ht="15.75" customHeight="1" x14ac:dyDescent="0.25">
      <c r="D897" s="108"/>
      <c r="E897" s="109"/>
      <c r="F897" s="108"/>
      <c r="G897" s="108"/>
      <c r="H897" s="108"/>
      <c r="I897" s="108"/>
      <c r="J897" s="108"/>
      <c r="K897" s="108"/>
      <c r="L897" s="108"/>
      <c r="M897" s="108"/>
      <c r="N897" s="108"/>
      <c r="O897" s="110"/>
      <c r="P897" s="110"/>
      <c r="Q897" s="110"/>
      <c r="R897" s="113"/>
      <c r="S897" s="114"/>
      <c r="T897" s="110"/>
    </row>
    <row r="898" spans="4:20" ht="15.75" customHeight="1" x14ac:dyDescent="0.25">
      <c r="D898" s="108"/>
      <c r="E898" s="109"/>
      <c r="F898" s="108"/>
      <c r="G898" s="108"/>
      <c r="H898" s="108"/>
      <c r="I898" s="108"/>
      <c r="J898" s="108"/>
      <c r="K898" s="108"/>
      <c r="L898" s="108"/>
      <c r="M898" s="108"/>
      <c r="N898" s="108"/>
      <c r="O898" s="110"/>
      <c r="P898" s="110"/>
      <c r="Q898" s="110"/>
      <c r="R898" s="113"/>
      <c r="S898" s="114"/>
      <c r="T898" s="110"/>
    </row>
    <row r="899" spans="4:20" ht="15.75" customHeight="1" x14ac:dyDescent="0.25">
      <c r="D899" s="108"/>
      <c r="E899" s="109"/>
      <c r="F899" s="108"/>
      <c r="G899" s="108"/>
      <c r="H899" s="108"/>
      <c r="I899" s="108"/>
      <c r="J899" s="108"/>
      <c r="K899" s="108"/>
      <c r="L899" s="108"/>
      <c r="M899" s="108"/>
      <c r="N899" s="108"/>
      <c r="O899" s="110"/>
      <c r="P899" s="110"/>
      <c r="Q899" s="110"/>
      <c r="R899" s="113"/>
      <c r="S899" s="114"/>
      <c r="T899" s="110"/>
    </row>
    <row r="900" spans="4:20" ht="15.75" customHeight="1" x14ac:dyDescent="0.25">
      <c r="D900" s="108"/>
      <c r="E900" s="109"/>
      <c r="F900" s="108"/>
      <c r="G900" s="108"/>
      <c r="H900" s="108"/>
      <c r="I900" s="108"/>
      <c r="J900" s="108"/>
      <c r="K900" s="108"/>
      <c r="L900" s="108"/>
      <c r="M900" s="108"/>
      <c r="N900" s="108"/>
      <c r="O900" s="110"/>
      <c r="P900" s="110"/>
      <c r="Q900" s="110"/>
      <c r="R900" s="113"/>
      <c r="S900" s="114"/>
      <c r="T900" s="110"/>
    </row>
    <row r="901" spans="4:20" ht="15.75" customHeight="1" x14ac:dyDescent="0.25">
      <c r="D901" s="108"/>
      <c r="E901" s="109"/>
      <c r="F901" s="108"/>
      <c r="G901" s="108"/>
      <c r="H901" s="108"/>
      <c r="I901" s="108"/>
      <c r="J901" s="108"/>
      <c r="K901" s="108"/>
      <c r="L901" s="108"/>
      <c r="M901" s="108"/>
      <c r="N901" s="108"/>
      <c r="O901" s="110"/>
      <c r="P901" s="110"/>
      <c r="Q901" s="110"/>
      <c r="R901" s="113"/>
      <c r="S901" s="114"/>
      <c r="T901" s="110"/>
    </row>
    <row r="902" spans="4:20" ht="15.75" customHeight="1" x14ac:dyDescent="0.25">
      <c r="D902" s="108"/>
      <c r="E902" s="109"/>
      <c r="F902" s="108"/>
      <c r="G902" s="108"/>
      <c r="H902" s="108"/>
      <c r="I902" s="108"/>
      <c r="J902" s="108"/>
      <c r="K902" s="108"/>
      <c r="L902" s="108"/>
      <c r="M902" s="108"/>
      <c r="N902" s="108"/>
      <c r="O902" s="110"/>
      <c r="P902" s="110"/>
      <c r="Q902" s="110"/>
      <c r="R902" s="113"/>
      <c r="S902" s="114"/>
      <c r="T902" s="110"/>
    </row>
    <row r="903" spans="4:20" ht="15.75" customHeight="1" x14ac:dyDescent="0.25">
      <c r="D903" s="108"/>
      <c r="E903" s="109"/>
      <c r="F903" s="108"/>
      <c r="G903" s="108"/>
      <c r="H903" s="108"/>
      <c r="I903" s="108"/>
      <c r="J903" s="108"/>
      <c r="K903" s="108"/>
      <c r="L903" s="108"/>
      <c r="M903" s="108"/>
      <c r="N903" s="108"/>
      <c r="O903" s="110"/>
      <c r="P903" s="110"/>
      <c r="Q903" s="110"/>
      <c r="R903" s="113"/>
      <c r="S903" s="114"/>
      <c r="T903" s="110"/>
    </row>
    <row r="904" spans="4:20" ht="15.75" customHeight="1" x14ac:dyDescent="0.25">
      <c r="D904" s="108"/>
      <c r="E904" s="109"/>
      <c r="F904" s="108"/>
      <c r="G904" s="108"/>
      <c r="H904" s="108"/>
      <c r="I904" s="108"/>
      <c r="J904" s="108"/>
      <c r="K904" s="108"/>
      <c r="L904" s="108"/>
      <c r="M904" s="108"/>
      <c r="N904" s="108"/>
      <c r="O904" s="110"/>
      <c r="P904" s="110"/>
      <c r="Q904" s="110"/>
      <c r="R904" s="113"/>
      <c r="S904" s="114"/>
      <c r="T904" s="110"/>
    </row>
    <row r="905" spans="4:20" ht="15.75" customHeight="1" x14ac:dyDescent="0.25">
      <c r="D905" s="108"/>
      <c r="E905" s="109"/>
      <c r="F905" s="108"/>
      <c r="G905" s="108"/>
      <c r="H905" s="108"/>
      <c r="I905" s="108"/>
      <c r="J905" s="108"/>
      <c r="K905" s="108"/>
      <c r="L905" s="108"/>
      <c r="M905" s="108"/>
      <c r="N905" s="108"/>
      <c r="O905" s="110"/>
      <c r="P905" s="110"/>
      <c r="Q905" s="110"/>
      <c r="R905" s="113"/>
      <c r="S905" s="114"/>
      <c r="T905" s="110"/>
    </row>
    <row r="906" spans="4:20" ht="15.75" customHeight="1" x14ac:dyDescent="0.25">
      <c r="D906" s="108"/>
      <c r="E906" s="109"/>
      <c r="F906" s="108"/>
      <c r="G906" s="108"/>
      <c r="H906" s="108"/>
      <c r="I906" s="108"/>
      <c r="J906" s="108"/>
      <c r="K906" s="108"/>
      <c r="L906" s="108"/>
      <c r="M906" s="108"/>
      <c r="N906" s="108"/>
      <c r="O906" s="110"/>
      <c r="P906" s="110"/>
      <c r="Q906" s="110"/>
      <c r="R906" s="113"/>
      <c r="S906" s="114"/>
      <c r="T906" s="110"/>
    </row>
    <row r="907" spans="4:20" ht="15.75" customHeight="1" x14ac:dyDescent="0.25">
      <c r="D907" s="108"/>
      <c r="E907" s="109"/>
      <c r="F907" s="108"/>
      <c r="G907" s="108"/>
      <c r="H907" s="108"/>
      <c r="I907" s="108"/>
      <c r="J907" s="108"/>
      <c r="K907" s="108"/>
      <c r="L907" s="108"/>
      <c r="M907" s="108"/>
      <c r="N907" s="108"/>
      <c r="O907" s="110"/>
      <c r="P907" s="110"/>
      <c r="Q907" s="110"/>
      <c r="R907" s="113"/>
      <c r="S907" s="114"/>
      <c r="T907" s="110"/>
    </row>
    <row r="908" spans="4:20" ht="15.75" customHeight="1" x14ac:dyDescent="0.25">
      <c r="D908" s="108"/>
      <c r="E908" s="109"/>
      <c r="F908" s="108"/>
      <c r="G908" s="108"/>
      <c r="H908" s="108"/>
      <c r="I908" s="108"/>
      <c r="J908" s="108"/>
      <c r="K908" s="108"/>
      <c r="L908" s="108"/>
      <c r="M908" s="108"/>
      <c r="N908" s="108"/>
      <c r="O908" s="110"/>
      <c r="P908" s="110"/>
      <c r="Q908" s="110"/>
      <c r="R908" s="113"/>
      <c r="S908" s="114"/>
      <c r="T908" s="110"/>
    </row>
    <row r="909" spans="4:20" ht="15.75" customHeight="1" x14ac:dyDescent="0.25">
      <c r="D909" s="108"/>
      <c r="E909" s="109"/>
      <c r="F909" s="108"/>
      <c r="G909" s="108"/>
      <c r="H909" s="108"/>
      <c r="I909" s="108"/>
      <c r="J909" s="108"/>
      <c r="K909" s="108"/>
      <c r="L909" s="108"/>
      <c r="M909" s="108"/>
      <c r="N909" s="108"/>
      <c r="O909" s="110"/>
      <c r="P909" s="110"/>
      <c r="Q909" s="110"/>
      <c r="R909" s="113"/>
      <c r="S909" s="114"/>
      <c r="T909" s="110"/>
    </row>
    <row r="910" spans="4:20" ht="15.75" customHeight="1" x14ac:dyDescent="0.25">
      <c r="D910" s="108"/>
      <c r="E910" s="109"/>
      <c r="F910" s="108"/>
      <c r="G910" s="108"/>
      <c r="H910" s="108"/>
      <c r="I910" s="108"/>
      <c r="J910" s="108"/>
      <c r="K910" s="108"/>
      <c r="L910" s="108"/>
      <c r="M910" s="108"/>
      <c r="N910" s="108"/>
      <c r="O910" s="110"/>
      <c r="P910" s="110"/>
      <c r="Q910" s="110"/>
      <c r="R910" s="113"/>
      <c r="S910" s="114"/>
      <c r="T910" s="110"/>
    </row>
    <row r="911" spans="4:20" ht="15.75" customHeight="1" x14ac:dyDescent="0.25">
      <c r="D911" s="108"/>
      <c r="E911" s="109"/>
      <c r="F911" s="108"/>
      <c r="G911" s="108"/>
      <c r="H911" s="108"/>
      <c r="I911" s="108"/>
      <c r="J911" s="108"/>
      <c r="K911" s="108"/>
      <c r="L911" s="108"/>
      <c r="M911" s="108"/>
      <c r="N911" s="108"/>
      <c r="O911" s="110"/>
      <c r="P911" s="110"/>
      <c r="Q911" s="110"/>
      <c r="R911" s="113"/>
      <c r="S911" s="114"/>
      <c r="T911" s="110"/>
    </row>
    <row r="912" spans="4:20" ht="15.75" customHeight="1" x14ac:dyDescent="0.25">
      <c r="D912" s="108"/>
      <c r="E912" s="109"/>
      <c r="F912" s="108"/>
      <c r="G912" s="108"/>
      <c r="H912" s="108"/>
      <c r="I912" s="108"/>
      <c r="J912" s="108"/>
      <c r="K912" s="108"/>
      <c r="L912" s="108"/>
      <c r="M912" s="108"/>
      <c r="N912" s="108"/>
      <c r="O912" s="110"/>
      <c r="P912" s="110"/>
      <c r="Q912" s="110"/>
      <c r="R912" s="113"/>
      <c r="S912" s="114"/>
      <c r="T912" s="110"/>
    </row>
    <row r="913" spans="4:20" ht="15.75" customHeight="1" x14ac:dyDescent="0.25">
      <c r="D913" s="108"/>
      <c r="E913" s="109"/>
      <c r="F913" s="108"/>
      <c r="G913" s="108"/>
      <c r="H913" s="108"/>
      <c r="I913" s="108"/>
      <c r="J913" s="108"/>
      <c r="K913" s="108"/>
      <c r="L913" s="108"/>
      <c r="M913" s="108"/>
      <c r="N913" s="108"/>
      <c r="O913" s="110"/>
      <c r="P913" s="110"/>
      <c r="Q913" s="110"/>
      <c r="R913" s="113"/>
      <c r="S913" s="114"/>
      <c r="T913" s="110"/>
    </row>
    <row r="914" spans="4:20" ht="15.75" customHeight="1" x14ac:dyDescent="0.25">
      <c r="D914" s="108"/>
      <c r="E914" s="109"/>
      <c r="F914" s="108"/>
      <c r="G914" s="108"/>
      <c r="H914" s="108"/>
      <c r="I914" s="108"/>
      <c r="J914" s="108"/>
      <c r="K914" s="108"/>
      <c r="L914" s="108"/>
      <c r="M914" s="108"/>
      <c r="N914" s="108"/>
      <c r="O914" s="110"/>
      <c r="P914" s="110"/>
      <c r="Q914" s="110"/>
      <c r="R914" s="113"/>
      <c r="S914" s="114"/>
      <c r="T914" s="110"/>
    </row>
    <row r="915" spans="4:20" ht="15.75" customHeight="1" x14ac:dyDescent="0.25">
      <c r="D915" s="108"/>
      <c r="E915" s="109"/>
      <c r="F915" s="108"/>
      <c r="G915" s="108"/>
      <c r="H915" s="108"/>
      <c r="I915" s="108"/>
      <c r="J915" s="108"/>
      <c r="K915" s="108"/>
      <c r="L915" s="108"/>
      <c r="M915" s="108"/>
      <c r="N915" s="108"/>
      <c r="O915" s="110"/>
      <c r="P915" s="110"/>
      <c r="Q915" s="110"/>
      <c r="R915" s="113"/>
      <c r="S915" s="114"/>
      <c r="T915" s="110"/>
    </row>
    <row r="916" spans="4:20" ht="15.75" customHeight="1" x14ac:dyDescent="0.25">
      <c r="D916" s="108"/>
      <c r="E916" s="109"/>
      <c r="F916" s="108"/>
      <c r="G916" s="108"/>
      <c r="H916" s="108"/>
      <c r="I916" s="108"/>
      <c r="J916" s="108"/>
      <c r="K916" s="108"/>
      <c r="L916" s="108"/>
      <c r="M916" s="108"/>
      <c r="N916" s="108"/>
      <c r="O916" s="110"/>
      <c r="P916" s="110"/>
      <c r="Q916" s="110"/>
      <c r="R916" s="113"/>
      <c r="S916" s="114"/>
      <c r="T916" s="110"/>
    </row>
    <row r="917" spans="4:20" ht="15.75" customHeight="1" x14ac:dyDescent="0.25">
      <c r="D917" s="108"/>
      <c r="E917" s="109"/>
      <c r="F917" s="108"/>
      <c r="G917" s="108"/>
      <c r="H917" s="108"/>
      <c r="I917" s="108"/>
      <c r="J917" s="108"/>
      <c r="K917" s="108"/>
      <c r="L917" s="108"/>
      <c r="M917" s="108"/>
      <c r="N917" s="108"/>
      <c r="O917" s="110"/>
      <c r="P917" s="110"/>
      <c r="Q917" s="110"/>
      <c r="R917" s="113"/>
      <c r="S917" s="114"/>
      <c r="T917" s="110"/>
    </row>
    <row r="918" spans="4:20" ht="15.75" customHeight="1" x14ac:dyDescent="0.25">
      <c r="D918" s="108"/>
      <c r="E918" s="109"/>
      <c r="F918" s="108"/>
      <c r="G918" s="108"/>
      <c r="H918" s="108"/>
      <c r="I918" s="108"/>
      <c r="J918" s="108"/>
      <c r="K918" s="108"/>
      <c r="L918" s="108"/>
      <c r="M918" s="108"/>
      <c r="N918" s="108"/>
      <c r="O918" s="110"/>
      <c r="P918" s="110"/>
      <c r="Q918" s="110"/>
      <c r="R918" s="113"/>
      <c r="S918" s="114"/>
      <c r="T918" s="110"/>
    </row>
    <row r="919" spans="4:20" ht="15.75" customHeight="1" x14ac:dyDescent="0.25">
      <c r="D919" s="108"/>
      <c r="E919" s="109"/>
      <c r="F919" s="108"/>
      <c r="G919" s="108"/>
      <c r="H919" s="108"/>
      <c r="I919" s="108"/>
      <c r="J919" s="108"/>
      <c r="K919" s="108"/>
      <c r="L919" s="108"/>
      <c r="M919" s="108"/>
      <c r="N919" s="108"/>
      <c r="O919" s="110"/>
      <c r="P919" s="110"/>
      <c r="Q919" s="110"/>
      <c r="R919" s="113"/>
      <c r="S919" s="114"/>
      <c r="T919" s="110"/>
    </row>
    <row r="920" spans="4:20" ht="15.75" customHeight="1" x14ac:dyDescent="0.25">
      <c r="D920" s="108"/>
      <c r="E920" s="109"/>
      <c r="F920" s="108"/>
      <c r="G920" s="108"/>
      <c r="H920" s="108"/>
      <c r="I920" s="108"/>
      <c r="J920" s="108"/>
      <c r="K920" s="108"/>
      <c r="L920" s="108"/>
      <c r="M920" s="108"/>
      <c r="N920" s="108"/>
      <c r="O920" s="110"/>
      <c r="P920" s="110"/>
      <c r="Q920" s="110"/>
      <c r="R920" s="113"/>
      <c r="S920" s="114"/>
      <c r="T920" s="110"/>
    </row>
    <row r="921" spans="4:20" ht="15.75" customHeight="1" x14ac:dyDescent="0.25">
      <c r="D921" s="108"/>
      <c r="E921" s="109"/>
      <c r="F921" s="108"/>
      <c r="G921" s="108"/>
      <c r="H921" s="108"/>
      <c r="I921" s="108"/>
      <c r="J921" s="108"/>
      <c r="K921" s="108"/>
      <c r="L921" s="108"/>
      <c r="M921" s="108"/>
      <c r="N921" s="108"/>
      <c r="O921" s="110"/>
      <c r="P921" s="110"/>
      <c r="Q921" s="110"/>
      <c r="R921" s="113"/>
      <c r="S921" s="114"/>
      <c r="T921" s="110"/>
    </row>
    <row r="922" spans="4:20" ht="15.75" customHeight="1" x14ac:dyDescent="0.25">
      <c r="D922" s="108"/>
      <c r="E922" s="109"/>
      <c r="F922" s="108"/>
      <c r="G922" s="108"/>
      <c r="H922" s="108"/>
      <c r="I922" s="108"/>
      <c r="J922" s="108"/>
      <c r="K922" s="108"/>
      <c r="L922" s="108"/>
      <c r="M922" s="108"/>
      <c r="N922" s="108"/>
      <c r="O922" s="110"/>
      <c r="P922" s="110"/>
      <c r="Q922" s="110"/>
      <c r="R922" s="113"/>
      <c r="S922" s="114"/>
      <c r="T922" s="110"/>
    </row>
    <row r="923" spans="4:20" ht="15.75" customHeight="1" x14ac:dyDescent="0.25">
      <c r="D923" s="108"/>
      <c r="E923" s="109"/>
      <c r="F923" s="108"/>
      <c r="G923" s="108"/>
      <c r="H923" s="108"/>
      <c r="I923" s="108"/>
      <c r="J923" s="108"/>
      <c r="K923" s="108"/>
      <c r="L923" s="108"/>
      <c r="M923" s="108"/>
      <c r="N923" s="108"/>
      <c r="O923" s="110"/>
      <c r="P923" s="110"/>
      <c r="Q923" s="110"/>
      <c r="R923" s="113"/>
      <c r="S923" s="114"/>
      <c r="T923" s="110"/>
    </row>
    <row r="924" spans="4:20" ht="15.75" customHeight="1" x14ac:dyDescent="0.25">
      <c r="D924" s="108"/>
      <c r="E924" s="109"/>
      <c r="F924" s="108"/>
      <c r="G924" s="108"/>
      <c r="H924" s="108"/>
      <c r="I924" s="108"/>
      <c r="J924" s="108"/>
      <c r="K924" s="108"/>
      <c r="L924" s="108"/>
      <c r="M924" s="108"/>
      <c r="N924" s="108"/>
      <c r="O924" s="110"/>
      <c r="P924" s="110"/>
      <c r="Q924" s="110"/>
      <c r="R924" s="113"/>
      <c r="S924" s="114"/>
      <c r="T924" s="110"/>
    </row>
    <row r="925" spans="4:20" ht="15.75" customHeight="1" x14ac:dyDescent="0.25">
      <c r="D925" s="108"/>
      <c r="E925" s="109"/>
      <c r="F925" s="108"/>
      <c r="G925" s="108"/>
      <c r="H925" s="108"/>
      <c r="I925" s="108"/>
      <c r="J925" s="108"/>
      <c r="K925" s="108"/>
      <c r="L925" s="108"/>
      <c r="M925" s="108"/>
      <c r="N925" s="108"/>
      <c r="O925" s="110"/>
      <c r="P925" s="110"/>
      <c r="Q925" s="110"/>
      <c r="R925" s="113"/>
      <c r="S925" s="114"/>
      <c r="T925" s="110"/>
    </row>
    <row r="926" spans="4:20" ht="15.75" customHeight="1" x14ac:dyDescent="0.25">
      <c r="D926" s="108"/>
      <c r="E926" s="109"/>
      <c r="F926" s="108"/>
      <c r="G926" s="108"/>
      <c r="H926" s="108"/>
      <c r="I926" s="108"/>
      <c r="J926" s="108"/>
      <c r="K926" s="108"/>
      <c r="L926" s="108"/>
      <c r="M926" s="108"/>
      <c r="N926" s="108"/>
      <c r="O926" s="110"/>
      <c r="P926" s="110"/>
      <c r="Q926" s="110"/>
      <c r="R926" s="113"/>
      <c r="S926" s="114"/>
      <c r="T926" s="110"/>
    </row>
    <row r="927" spans="4:20" ht="15.75" customHeight="1" x14ac:dyDescent="0.25">
      <c r="D927" s="108"/>
      <c r="E927" s="109"/>
      <c r="F927" s="108"/>
      <c r="G927" s="108"/>
      <c r="H927" s="108"/>
      <c r="I927" s="108"/>
      <c r="J927" s="108"/>
      <c r="K927" s="108"/>
      <c r="L927" s="108"/>
      <c r="M927" s="108"/>
      <c r="N927" s="108"/>
      <c r="O927" s="110"/>
      <c r="P927" s="110"/>
      <c r="Q927" s="110"/>
      <c r="R927" s="113"/>
      <c r="S927" s="114"/>
      <c r="T927" s="110"/>
    </row>
    <row r="928" spans="4:20" ht="15.75" customHeight="1" x14ac:dyDescent="0.25">
      <c r="D928" s="108"/>
      <c r="E928" s="109"/>
      <c r="F928" s="108"/>
      <c r="G928" s="108"/>
      <c r="H928" s="108"/>
      <c r="I928" s="108"/>
      <c r="J928" s="108"/>
      <c r="K928" s="108"/>
      <c r="L928" s="108"/>
      <c r="M928" s="108"/>
      <c r="N928" s="108"/>
      <c r="O928" s="110"/>
      <c r="P928" s="110"/>
      <c r="Q928" s="110"/>
      <c r="R928" s="113"/>
      <c r="S928" s="114"/>
      <c r="T928" s="110"/>
    </row>
    <row r="929" spans="4:20" ht="15.75" customHeight="1" x14ac:dyDescent="0.25">
      <c r="D929" s="108"/>
      <c r="E929" s="109"/>
      <c r="F929" s="108"/>
      <c r="G929" s="108"/>
      <c r="H929" s="108"/>
      <c r="I929" s="108"/>
      <c r="J929" s="108"/>
      <c r="K929" s="108"/>
      <c r="L929" s="108"/>
      <c r="M929" s="108"/>
      <c r="N929" s="108"/>
      <c r="O929" s="110"/>
      <c r="P929" s="110"/>
      <c r="Q929" s="110"/>
      <c r="R929" s="113"/>
      <c r="S929" s="114"/>
      <c r="T929" s="110"/>
    </row>
    <row r="930" spans="4:20" ht="15.75" customHeight="1" x14ac:dyDescent="0.25">
      <c r="E930" s="109"/>
      <c r="F930" s="108"/>
      <c r="G930" s="108"/>
      <c r="H930" s="108"/>
      <c r="I930" s="108"/>
      <c r="J930" s="108"/>
      <c r="K930" s="108"/>
      <c r="L930" s="108"/>
      <c r="M930" s="108"/>
      <c r="N930" s="108"/>
      <c r="O930" s="110"/>
      <c r="P930" s="110"/>
      <c r="Q930" s="110"/>
      <c r="R930" s="113"/>
      <c r="S930" s="114"/>
      <c r="T930" s="110"/>
    </row>
    <row r="931" spans="4:20" ht="15.75" customHeight="1" x14ac:dyDescent="0.25">
      <c r="E931" s="109"/>
      <c r="F931" s="108"/>
      <c r="G931" s="108"/>
      <c r="H931" s="108"/>
      <c r="I931" s="108"/>
      <c r="J931" s="108"/>
      <c r="K931" s="108"/>
      <c r="L931" s="108"/>
      <c r="M931" s="108"/>
      <c r="N931" s="108"/>
      <c r="O931" s="110"/>
      <c r="P931" s="110"/>
      <c r="Q931" s="110"/>
      <c r="R931" s="113"/>
      <c r="S931" s="114"/>
      <c r="T931" s="110"/>
    </row>
    <row r="932" spans="4:20" ht="15.75" customHeight="1" x14ac:dyDescent="0.25">
      <c r="E932" s="109"/>
      <c r="F932" s="108"/>
      <c r="G932" s="108"/>
      <c r="H932" s="108"/>
      <c r="I932" s="108"/>
      <c r="J932" s="108"/>
      <c r="K932" s="108"/>
      <c r="L932" s="108"/>
      <c r="M932" s="108"/>
      <c r="N932" s="108"/>
      <c r="O932" s="110"/>
      <c r="P932" s="110"/>
      <c r="Q932" s="110"/>
      <c r="R932" s="113"/>
      <c r="S932" s="114"/>
      <c r="T932" s="110"/>
    </row>
  </sheetData>
  <mergeCells count="4">
    <mergeCell ref="A1:E1"/>
    <mergeCell ref="B3:B6"/>
    <mergeCell ref="C5:C6"/>
    <mergeCell ref="A7:C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7489-2077-4A47-BF37-054C03330995}">
  <dimension ref="A1:D162"/>
  <sheetViews>
    <sheetView topLeftCell="A141" workbookViewId="0">
      <selection activeCell="F20" sqref="F20"/>
    </sheetView>
  </sheetViews>
  <sheetFormatPr defaultRowHeight="15" x14ac:dyDescent="0.25"/>
  <cols>
    <col min="1" max="1" width="40.42578125" bestFit="1" customWidth="1"/>
    <col min="2" max="2" width="14.5703125" style="17" bestFit="1" customWidth="1"/>
    <col min="3" max="3" width="12" style="17" bestFit="1" customWidth="1"/>
    <col min="4" max="4" width="14" style="17" bestFit="1" customWidth="1"/>
  </cols>
  <sheetData>
    <row r="1" spans="1:4" ht="15.75" x14ac:dyDescent="0.25">
      <c r="A1" s="266" t="s">
        <v>301</v>
      </c>
      <c r="B1" s="266"/>
      <c r="C1" s="266"/>
      <c r="D1" s="145"/>
    </row>
    <row r="2" spans="1:4" x14ac:dyDescent="0.25">
      <c r="A2" s="267" t="s">
        <v>302</v>
      </c>
      <c r="B2" s="267"/>
      <c r="C2" s="267"/>
      <c r="D2" s="145"/>
    </row>
    <row r="3" spans="1:4" x14ac:dyDescent="0.25">
      <c r="A3" s="268" t="s">
        <v>303</v>
      </c>
      <c r="B3" s="268"/>
      <c r="C3" s="268"/>
      <c r="D3" s="145"/>
    </row>
    <row r="4" spans="1:4" ht="15.75" x14ac:dyDescent="0.25">
      <c r="A4" s="269" t="s">
        <v>467</v>
      </c>
      <c r="B4" s="269"/>
      <c r="C4" s="269"/>
      <c r="D4" s="145"/>
    </row>
    <row r="5" spans="1:4" x14ac:dyDescent="0.25">
      <c r="A5" s="267" t="s">
        <v>468</v>
      </c>
      <c r="B5" s="267"/>
      <c r="C5" s="267"/>
      <c r="D5" s="145"/>
    </row>
    <row r="6" spans="1:4" x14ac:dyDescent="0.25">
      <c r="A6" s="267" t="s">
        <v>2288</v>
      </c>
      <c r="B6" s="267"/>
      <c r="C6" s="267"/>
      <c r="D6" s="145"/>
    </row>
    <row r="7" spans="1:4" ht="14.45" customHeight="1" x14ac:dyDescent="0.25">
      <c r="A7" s="158" t="s">
        <v>3</v>
      </c>
      <c r="B7" s="259" t="s">
        <v>467</v>
      </c>
      <c r="C7" s="259"/>
      <c r="D7" s="259"/>
    </row>
    <row r="8" spans="1:4" ht="14.45" customHeight="1" x14ac:dyDescent="0.25">
      <c r="A8" s="159" t="s">
        <v>3</v>
      </c>
      <c r="B8" s="260" t="s">
        <v>301</v>
      </c>
      <c r="C8" s="261"/>
      <c r="D8" s="261"/>
    </row>
    <row r="9" spans="1:4" ht="14.45" customHeight="1" x14ac:dyDescent="0.25">
      <c r="A9" s="205" t="s">
        <v>1</v>
      </c>
      <c r="B9" s="262" t="s">
        <v>2288</v>
      </c>
      <c r="C9" s="263"/>
      <c r="D9" s="263"/>
    </row>
    <row r="10" spans="1:4" x14ac:dyDescent="0.25">
      <c r="A10" s="205" t="s">
        <v>3</v>
      </c>
      <c r="B10" s="264" t="s">
        <v>1256</v>
      </c>
      <c r="C10" s="265"/>
      <c r="D10" s="223" t="s">
        <v>470</v>
      </c>
    </row>
    <row r="11" spans="1:4" x14ac:dyDescent="0.25">
      <c r="A11" s="204" t="s">
        <v>3</v>
      </c>
      <c r="B11" s="224" t="s">
        <v>7</v>
      </c>
      <c r="C11" s="224" t="s">
        <v>8</v>
      </c>
      <c r="D11" s="225" t="s">
        <v>11</v>
      </c>
    </row>
    <row r="12" spans="1:4" x14ac:dyDescent="0.25">
      <c r="A12" s="82" t="s">
        <v>97</v>
      </c>
      <c r="B12" s="221">
        <v>534229</v>
      </c>
      <c r="C12" s="221"/>
      <c r="D12" s="218">
        <v>534229</v>
      </c>
    </row>
    <row r="13" spans="1:4" x14ac:dyDescent="0.25">
      <c r="A13" s="82" t="s">
        <v>98</v>
      </c>
      <c r="B13" s="221">
        <v>513779</v>
      </c>
      <c r="C13" s="221"/>
      <c r="D13" s="218">
        <v>513779</v>
      </c>
    </row>
    <row r="14" spans="1:4" x14ac:dyDescent="0.25">
      <c r="A14" s="82" t="s">
        <v>99</v>
      </c>
      <c r="B14" s="221">
        <v>494464</v>
      </c>
      <c r="C14" s="221"/>
      <c r="D14" s="218">
        <v>494464</v>
      </c>
    </row>
    <row r="15" spans="1:4" x14ac:dyDescent="0.25">
      <c r="A15" s="82" t="s">
        <v>100</v>
      </c>
      <c r="B15" s="221">
        <v>514477</v>
      </c>
      <c r="C15" s="221"/>
      <c r="D15" s="218">
        <v>514477</v>
      </c>
    </row>
    <row r="16" spans="1:4" x14ac:dyDescent="0.25">
      <c r="A16" s="82" t="s">
        <v>101</v>
      </c>
      <c r="B16" s="221">
        <v>577401</v>
      </c>
      <c r="C16" s="221"/>
      <c r="D16" s="218">
        <v>577401</v>
      </c>
    </row>
    <row r="17" spans="1:4" x14ac:dyDescent="0.25">
      <c r="A17" s="82" t="s">
        <v>102</v>
      </c>
      <c r="B17" s="221">
        <v>515888</v>
      </c>
      <c r="C17" s="221"/>
      <c r="D17" s="218">
        <v>515888</v>
      </c>
    </row>
    <row r="18" spans="1:4" x14ac:dyDescent="0.25">
      <c r="A18" s="82" t="s">
        <v>103</v>
      </c>
      <c r="B18" s="221">
        <v>469598</v>
      </c>
      <c r="C18" s="221"/>
      <c r="D18" s="218">
        <v>469598</v>
      </c>
    </row>
    <row r="19" spans="1:4" x14ac:dyDescent="0.25">
      <c r="A19" s="82" t="s">
        <v>2289</v>
      </c>
      <c r="B19" s="221">
        <v>42000</v>
      </c>
      <c r="C19" s="221"/>
      <c r="D19" s="218">
        <v>42000</v>
      </c>
    </row>
    <row r="20" spans="1:4" x14ac:dyDescent="0.25">
      <c r="A20" s="82" t="s">
        <v>1501</v>
      </c>
      <c r="B20" s="221">
        <v>298000</v>
      </c>
      <c r="C20" s="221"/>
      <c r="D20" s="218">
        <v>298000</v>
      </c>
    </row>
    <row r="21" spans="1:4" x14ac:dyDescent="0.25">
      <c r="A21" s="82" t="s">
        <v>104</v>
      </c>
      <c r="B21" s="221">
        <v>492401</v>
      </c>
      <c r="C21" s="221"/>
      <c r="D21" s="218">
        <v>492401</v>
      </c>
    </row>
    <row r="22" spans="1:4" x14ac:dyDescent="0.25">
      <c r="A22" s="82" t="s">
        <v>105</v>
      </c>
      <c r="B22" s="221">
        <v>582401</v>
      </c>
      <c r="C22" s="221"/>
      <c r="D22" s="218">
        <v>582401</v>
      </c>
    </row>
    <row r="23" spans="1:4" x14ac:dyDescent="0.25">
      <c r="A23" s="82" t="s">
        <v>106</v>
      </c>
      <c r="B23" s="221">
        <v>514910</v>
      </c>
      <c r="C23" s="221"/>
      <c r="D23" s="218">
        <v>514910</v>
      </c>
    </row>
    <row r="24" spans="1:4" x14ac:dyDescent="0.25">
      <c r="A24" s="82" t="s">
        <v>107</v>
      </c>
      <c r="B24" s="221">
        <v>469901</v>
      </c>
      <c r="C24" s="221"/>
      <c r="D24" s="218">
        <v>469901</v>
      </c>
    </row>
    <row r="25" spans="1:4" x14ac:dyDescent="0.25">
      <c r="A25" s="82" t="s">
        <v>108</v>
      </c>
      <c r="B25" s="221">
        <v>497466</v>
      </c>
      <c r="C25" s="221"/>
      <c r="D25" s="218">
        <v>497466</v>
      </c>
    </row>
    <row r="26" spans="1:4" x14ac:dyDescent="0.25">
      <c r="A26" s="82" t="s">
        <v>109</v>
      </c>
      <c r="B26" s="221">
        <v>515040</v>
      </c>
      <c r="C26" s="221"/>
      <c r="D26" s="218">
        <v>515040</v>
      </c>
    </row>
    <row r="27" spans="1:4" x14ac:dyDescent="0.25">
      <c r="A27" s="82" t="s">
        <v>110</v>
      </c>
      <c r="B27" s="221">
        <v>470468</v>
      </c>
      <c r="C27" s="221"/>
      <c r="D27" s="218">
        <v>470468</v>
      </c>
    </row>
    <row r="28" spans="1:4" x14ac:dyDescent="0.25">
      <c r="A28" s="82" t="s">
        <v>111</v>
      </c>
      <c r="B28" s="221">
        <v>488228</v>
      </c>
      <c r="C28" s="221"/>
      <c r="D28" s="218">
        <v>488228</v>
      </c>
    </row>
    <row r="29" spans="1:4" x14ac:dyDescent="0.25">
      <c r="A29" s="82" t="s">
        <v>112</v>
      </c>
      <c r="B29" s="221">
        <v>362336</v>
      </c>
      <c r="C29" s="221"/>
      <c r="D29" s="218">
        <v>362336</v>
      </c>
    </row>
    <row r="30" spans="1:4" x14ac:dyDescent="0.25">
      <c r="A30" s="82" t="s">
        <v>113</v>
      </c>
      <c r="B30" s="221">
        <v>389833</v>
      </c>
      <c r="C30" s="221"/>
      <c r="D30" s="218">
        <v>389833</v>
      </c>
    </row>
    <row r="31" spans="1:4" x14ac:dyDescent="0.25">
      <c r="A31" s="82" t="s">
        <v>114</v>
      </c>
      <c r="B31" s="221">
        <v>509710</v>
      </c>
      <c r="C31" s="221"/>
      <c r="D31" s="218">
        <v>509710</v>
      </c>
    </row>
    <row r="32" spans="1:4" x14ac:dyDescent="0.25">
      <c r="A32" s="82" t="s">
        <v>115</v>
      </c>
      <c r="B32" s="221">
        <v>616511</v>
      </c>
      <c r="C32" s="221"/>
      <c r="D32" s="218">
        <v>616511</v>
      </c>
    </row>
    <row r="33" spans="1:4" x14ac:dyDescent="0.25">
      <c r="A33" s="82" t="s">
        <v>116</v>
      </c>
      <c r="B33" s="221">
        <v>225667</v>
      </c>
      <c r="C33" s="221"/>
      <c r="D33" s="218">
        <v>225667</v>
      </c>
    </row>
    <row r="34" spans="1:4" x14ac:dyDescent="0.25">
      <c r="A34" s="82" t="s">
        <v>117</v>
      </c>
      <c r="B34" s="221">
        <v>520003</v>
      </c>
      <c r="C34" s="221"/>
      <c r="D34" s="218">
        <v>520003</v>
      </c>
    </row>
    <row r="35" spans="1:4" x14ac:dyDescent="0.25">
      <c r="A35" s="82" t="s">
        <v>118</v>
      </c>
      <c r="B35" s="221">
        <v>460735</v>
      </c>
      <c r="C35" s="221"/>
      <c r="D35" s="218">
        <v>460735</v>
      </c>
    </row>
    <row r="36" spans="1:4" x14ac:dyDescent="0.25">
      <c r="A36" s="82" t="s">
        <v>119</v>
      </c>
      <c r="B36" s="221">
        <v>502734</v>
      </c>
      <c r="C36" s="221"/>
      <c r="D36" s="218">
        <v>502734</v>
      </c>
    </row>
    <row r="37" spans="1:4" x14ac:dyDescent="0.25">
      <c r="A37" s="82" t="s">
        <v>120</v>
      </c>
      <c r="B37" s="221">
        <v>467010</v>
      </c>
      <c r="C37" s="221"/>
      <c r="D37" s="218">
        <v>467010</v>
      </c>
    </row>
    <row r="38" spans="1:4" x14ac:dyDescent="0.25">
      <c r="A38" s="82" t="s">
        <v>121</v>
      </c>
      <c r="B38" s="221">
        <v>464898</v>
      </c>
      <c r="C38" s="221"/>
      <c r="D38" s="218">
        <v>464898</v>
      </c>
    </row>
    <row r="39" spans="1:4" x14ac:dyDescent="0.25">
      <c r="A39" s="82" t="s">
        <v>122</v>
      </c>
      <c r="B39" s="221">
        <v>477809</v>
      </c>
      <c r="C39" s="221">
        <v>40001</v>
      </c>
      <c r="D39" s="218">
        <v>437808</v>
      </c>
    </row>
    <row r="40" spans="1:4" x14ac:dyDescent="0.25">
      <c r="A40" s="82" t="s">
        <v>123</v>
      </c>
      <c r="B40" s="221">
        <v>487905</v>
      </c>
      <c r="C40" s="221"/>
      <c r="D40" s="218">
        <v>487905</v>
      </c>
    </row>
    <row r="41" spans="1:4" x14ac:dyDescent="0.25">
      <c r="A41" s="82" t="s">
        <v>124</v>
      </c>
      <c r="B41" s="221">
        <v>436677</v>
      </c>
      <c r="C41" s="221"/>
      <c r="D41" s="218">
        <v>436677</v>
      </c>
    </row>
    <row r="42" spans="1:4" x14ac:dyDescent="0.25">
      <c r="A42" s="82" t="s">
        <v>125</v>
      </c>
      <c r="B42" s="221">
        <v>532687</v>
      </c>
      <c r="C42" s="221">
        <v>34533</v>
      </c>
      <c r="D42" s="218">
        <v>498154</v>
      </c>
    </row>
    <row r="43" spans="1:4" x14ac:dyDescent="0.25">
      <c r="A43" s="82" t="s">
        <v>126</v>
      </c>
      <c r="B43" s="221">
        <v>466790</v>
      </c>
      <c r="C43" s="221"/>
      <c r="D43" s="218">
        <v>466790</v>
      </c>
    </row>
    <row r="44" spans="1:4" x14ac:dyDescent="0.25">
      <c r="A44" s="82" t="s">
        <v>127</v>
      </c>
      <c r="B44" s="221">
        <v>518701</v>
      </c>
      <c r="C44" s="221"/>
      <c r="D44" s="218">
        <v>518701</v>
      </c>
    </row>
    <row r="45" spans="1:4" x14ac:dyDescent="0.25">
      <c r="A45" s="82" t="s">
        <v>128</v>
      </c>
      <c r="B45" s="221">
        <v>494250</v>
      </c>
      <c r="C45" s="221"/>
      <c r="D45" s="218">
        <v>494250</v>
      </c>
    </row>
    <row r="46" spans="1:4" x14ac:dyDescent="0.25">
      <c r="A46" s="82" t="s">
        <v>129</v>
      </c>
      <c r="B46" s="221">
        <v>192634</v>
      </c>
      <c r="C46" s="221"/>
      <c r="D46" s="218">
        <v>192634</v>
      </c>
    </row>
    <row r="47" spans="1:4" x14ac:dyDescent="0.25">
      <c r="A47" s="82" t="s">
        <v>130</v>
      </c>
      <c r="B47" s="221">
        <v>506790</v>
      </c>
      <c r="C47" s="221"/>
      <c r="D47" s="218">
        <v>506790</v>
      </c>
    </row>
    <row r="48" spans="1:4" x14ac:dyDescent="0.25">
      <c r="A48" s="82" t="s">
        <v>131</v>
      </c>
      <c r="B48" s="221">
        <v>497457</v>
      </c>
      <c r="C48" s="221"/>
      <c r="D48" s="218">
        <v>497457</v>
      </c>
    </row>
    <row r="49" spans="1:4" x14ac:dyDescent="0.25">
      <c r="A49" s="82" t="s">
        <v>132</v>
      </c>
      <c r="B49" s="221">
        <v>365288</v>
      </c>
      <c r="C49" s="221"/>
      <c r="D49" s="218">
        <v>365288</v>
      </c>
    </row>
    <row r="50" spans="1:4" x14ac:dyDescent="0.25">
      <c r="A50" s="82" t="s">
        <v>133</v>
      </c>
      <c r="B50" s="221">
        <v>360585</v>
      </c>
      <c r="C50" s="221"/>
      <c r="D50" s="218">
        <v>360585</v>
      </c>
    </row>
    <row r="51" spans="1:4" x14ac:dyDescent="0.25">
      <c r="A51" s="82" t="s">
        <v>134</v>
      </c>
      <c r="B51" s="221">
        <v>217026</v>
      </c>
      <c r="C51" s="221"/>
      <c r="D51" s="218">
        <v>217026</v>
      </c>
    </row>
    <row r="52" spans="1:4" x14ac:dyDescent="0.25">
      <c r="A52" s="82" t="s">
        <v>135</v>
      </c>
      <c r="B52" s="221">
        <v>226968</v>
      </c>
      <c r="C52" s="221"/>
      <c r="D52" s="218">
        <v>226968</v>
      </c>
    </row>
    <row r="53" spans="1:4" x14ac:dyDescent="0.25">
      <c r="A53" s="82" t="s">
        <v>136</v>
      </c>
      <c r="B53" s="221">
        <v>514901</v>
      </c>
      <c r="C53" s="221"/>
      <c r="D53" s="218">
        <v>514901</v>
      </c>
    </row>
    <row r="54" spans="1:4" x14ac:dyDescent="0.25">
      <c r="A54" s="82" t="s">
        <v>137</v>
      </c>
      <c r="B54" s="221">
        <v>504364</v>
      </c>
      <c r="C54" s="221"/>
      <c r="D54" s="218">
        <v>504364</v>
      </c>
    </row>
    <row r="55" spans="1:4" x14ac:dyDescent="0.25">
      <c r="A55" s="82" t="s">
        <v>138</v>
      </c>
      <c r="B55" s="221">
        <v>325353</v>
      </c>
      <c r="C55" s="221"/>
      <c r="D55" s="218">
        <v>325353</v>
      </c>
    </row>
    <row r="56" spans="1:4" x14ac:dyDescent="0.25">
      <c r="A56" s="82" t="s">
        <v>139</v>
      </c>
      <c r="B56" s="221">
        <v>458297</v>
      </c>
      <c r="C56" s="221"/>
      <c r="D56" s="218">
        <v>458297</v>
      </c>
    </row>
    <row r="57" spans="1:4" x14ac:dyDescent="0.25">
      <c r="A57" s="82" t="s">
        <v>140</v>
      </c>
      <c r="B57" s="221">
        <v>1</v>
      </c>
      <c r="C57" s="221"/>
      <c r="D57" s="218">
        <v>1</v>
      </c>
    </row>
    <row r="58" spans="1:4" x14ac:dyDescent="0.25">
      <c r="A58" s="82" t="s">
        <v>141</v>
      </c>
      <c r="B58" s="221">
        <v>514920</v>
      </c>
      <c r="C58" s="221"/>
      <c r="D58" s="218">
        <v>514920</v>
      </c>
    </row>
    <row r="59" spans="1:4" x14ac:dyDescent="0.25">
      <c r="A59" s="82" t="s">
        <v>142</v>
      </c>
      <c r="B59" s="221">
        <v>362476</v>
      </c>
      <c r="C59" s="221"/>
      <c r="D59" s="218">
        <v>362476</v>
      </c>
    </row>
    <row r="60" spans="1:4" x14ac:dyDescent="0.25">
      <c r="A60" s="82" t="s">
        <v>143</v>
      </c>
      <c r="B60" s="221">
        <v>506798</v>
      </c>
      <c r="C60" s="221"/>
      <c r="D60" s="218">
        <v>506798</v>
      </c>
    </row>
    <row r="61" spans="1:4" x14ac:dyDescent="0.25">
      <c r="A61" s="82" t="s">
        <v>144</v>
      </c>
      <c r="B61" s="221">
        <v>66005</v>
      </c>
      <c r="C61" s="221"/>
      <c r="D61" s="218">
        <v>66005</v>
      </c>
    </row>
    <row r="62" spans="1:4" x14ac:dyDescent="0.25">
      <c r="A62" s="82" t="s">
        <v>145</v>
      </c>
      <c r="B62" s="221">
        <v>517952</v>
      </c>
      <c r="C62" s="221"/>
      <c r="D62" s="218">
        <v>517952</v>
      </c>
    </row>
    <row r="63" spans="1:4" x14ac:dyDescent="0.25">
      <c r="A63" s="82" t="s">
        <v>146</v>
      </c>
      <c r="B63" s="221">
        <v>488671</v>
      </c>
      <c r="C63" s="221"/>
      <c r="D63" s="218">
        <v>488671</v>
      </c>
    </row>
    <row r="64" spans="1:4" x14ac:dyDescent="0.25">
      <c r="A64" s="82" t="s">
        <v>147</v>
      </c>
      <c r="B64" s="221">
        <v>504189</v>
      </c>
      <c r="C64" s="221"/>
      <c r="D64" s="218">
        <v>504189</v>
      </c>
    </row>
    <row r="65" spans="1:4" x14ac:dyDescent="0.25">
      <c r="A65" s="82" t="s">
        <v>148</v>
      </c>
      <c r="B65" s="221">
        <v>558901</v>
      </c>
      <c r="C65" s="221">
        <v>84000</v>
      </c>
      <c r="D65" s="218">
        <v>474901</v>
      </c>
    </row>
    <row r="66" spans="1:4" x14ac:dyDescent="0.25">
      <c r="A66" s="82" t="s">
        <v>149</v>
      </c>
      <c r="B66" s="221">
        <v>246001</v>
      </c>
      <c r="C66" s="221">
        <v>114000</v>
      </c>
      <c r="D66" s="218">
        <v>132001</v>
      </c>
    </row>
    <row r="67" spans="1:4" x14ac:dyDescent="0.25">
      <c r="A67" s="82" t="s">
        <v>1686</v>
      </c>
      <c r="B67" s="221">
        <v>432000</v>
      </c>
      <c r="C67" s="221"/>
      <c r="D67" s="218">
        <v>432000</v>
      </c>
    </row>
    <row r="68" spans="1:4" x14ac:dyDescent="0.25">
      <c r="A68" s="82" t="s">
        <v>150</v>
      </c>
      <c r="B68" s="221">
        <v>220400</v>
      </c>
      <c r="C68" s="221"/>
      <c r="D68" s="218">
        <v>220400</v>
      </c>
    </row>
    <row r="69" spans="1:4" x14ac:dyDescent="0.25">
      <c r="A69" s="82" t="s">
        <v>151</v>
      </c>
      <c r="B69" s="221">
        <v>507590</v>
      </c>
      <c r="C69" s="221"/>
      <c r="D69" s="218">
        <v>507590</v>
      </c>
    </row>
    <row r="70" spans="1:4" x14ac:dyDescent="0.25">
      <c r="A70" s="82" t="s">
        <v>152</v>
      </c>
      <c r="B70" s="221">
        <v>487278</v>
      </c>
      <c r="C70" s="221"/>
      <c r="D70" s="218">
        <v>487278</v>
      </c>
    </row>
    <row r="71" spans="1:4" x14ac:dyDescent="0.25">
      <c r="A71" s="82" t="s">
        <v>153</v>
      </c>
      <c r="B71" s="221">
        <v>507760</v>
      </c>
      <c r="C71" s="221"/>
      <c r="D71" s="218">
        <v>507760</v>
      </c>
    </row>
    <row r="72" spans="1:4" x14ac:dyDescent="0.25">
      <c r="A72" s="82" t="s">
        <v>154</v>
      </c>
      <c r="B72" s="221">
        <v>516643</v>
      </c>
      <c r="C72" s="221"/>
      <c r="D72" s="218">
        <v>516643</v>
      </c>
    </row>
    <row r="73" spans="1:4" x14ac:dyDescent="0.25">
      <c r="A73" s="82" t="s">
        <v>155</v>
      </c>
      <c r="B73" s="221">
        <v>511587</v>
      </c>
      <c r="C73" s="221"/>
      <c r="D73" s="218">
        <v>511587</v>
      </c>
    </row>
    <row r="74" spans="1:4" x14ac:dyDescent="0.25">
      <c r="A74" s="82" t="s">
        <v>156</v>
      </c>
      <c r="B74" s="221">
        <v>514485</v>
      </c>
      <c r="C74" s="221"/>
      <c r="D74" s="218">
        <v>514485</v>
      </c>
    </row>
    <row r="75" spans="1:4" x14ac:dyDescent="0.25">
      <c r="A75" s="82" t="s">
        <v>1055</v>
      </c>
      <c r="B75" s="221">
        <v>40000</v>
      </c>
      <c r="C75" s="221"/>
      <c r="D75" s="218">
        <v>40000</v>
      </c>
    </row>
    <row r="76" spans="1:4" x14ac:dyDescent="0.25">
      <c r="A76" s="82" t="s">
        <v>157</v>
      </c>
      <c r="B76" s="221">
        <v>513780</v>
      </c>
      <c r="C76" s="221"/>
      <c r="D76" s="218">
        <v>513780</v>
      </c>
    </row>
    <row r="77" spans="1:4" x14ac:dyDescent="0.25">
      <c r="A77" s="82" t="s">
        <v>158</v>
      </c>
      <c r="B77" s="221">
        <v>515777</v>
      </c>
      <c r="C77" s="221"/>
      <c r="D77" s="218">
        <v>515777</v>
      </c>
    </row>
    <row r="78" spans="1:4" x14ac:dyDescent="0.25">
      <c r="A78" s="82" t="s">
        <v>159</v>
      </c>
      <c r="B78" s="221">
        <v>539911</v>
      </c>
      <c r="C78" s="221"/>
      <c r="D78" s="218">
        <v>539911</v>
      </c>
    </row>
    <row r="79" spans="1:4" x14ac:dyDescent="0.25">
      <c r="A79" s="82" t="s">
        <v>160</v>
      </c>
      <c r="B79" s="221">
        <v>458847</v>
      </c>
      <c r="C79" s="221"/>
      <c r="D79" s="218">
        <v>458847</v>
      </c>
    </row>
    <row r="80" spans="1:4" x14ac:dyDescent="0.25">
      <c r="A80" s="82" t="s">
        <v>161</v>
      </c>
      <c r="B80" s="221">
        <v>467009</v>
      </c>
      <c r="C80" s="221"/>
      <c r="D80" s="218">
        <v>467009</v>
      </c>
    </row>
    <row r="81" spans="1:4" x14ac:dyDescent="0.25">
      <c r="A81" s="82" t="s">
        <v>162</v>
      </c>
      <c r="B81" s="221">
        <v>382000</v>
      </c>
      <c r="C81" s="221"/>
      <c r="D81" s="218">
        <v>382000</v>
      </c>
    </row>
    <row r="82" spans="1:4" x14ac:dyDescent="0.25">
      <c r="A82" s="82" t="s">
        <v>163</v>
      </c>
      <c r="B82" s="221">
        <v>176349</v>
      </c>
      <c r="C82" s="221"/>
      <c r="D82" s="218">
        <v>176349</v>
      </c>
    </row>
    <row r="83" spans="1:4" x14ac:dyDescent="0.25">
      <c r="A83" s="82" t="s">
        <v>164</v>
      </c>
      <c r="B83" s="221">
        <v>477935</v>
      </c>
      <c r="C83" s="221"/>
      <c r="D83" s="218">
        <v>477935</v>
      </c>
    </row>
    <row r="84" spans="1:4" x14ac:dyDescent="0.25">
      <c r="A84" s="82" t="s">
        <v>165</v>
      </c>
      <c r="B84" s="221">
        <v>517676</v>
      </c>
      <c r="C84" s="221"/>
      <c r="D84" s="218">
        <v>517676</v>
      </c>
    </row>
    <row r="85" spans="1:4" x14ac:dyDescent="0.25">
      <c r="A85" s="82" t="s">
        <v>166</v>
      </c>
      <c r="B85" s="221">
        <v>297543</v>
      </c>
      <c r="C85" s="221"/>
      <c r="D85" s="218">
        <v>297543</v>
      </c>
    </row>
    <row r="86" spans="1:4" x14ac:dyDescent="0.25">
      <c r="A86" s="82" t="s">
        <v>167</v>
      </c>
      <c r="B86" s="221">
        <v>54000</v>
      </c>
      <c r="C86" s="221"/>
      <c r="D86" s="218">
        <v>54000</v>
      </c>
    </row>
    <row r="87" spans="1:4" x14ac:dyDescent="0.25">
      <c r="A87" s="82" t="s">
        <v>168</v>
      </c>
      <c r="B87" s="221">
        <v>506154</v>
      </c>
      <c r="C87" s="221"/>
      <c r="D87" s="218">
        <v>506154</v>
      </c>
    </row>
    <row r="88" spans="1:4" x14ac:dyDescent="0.25">
      <c r="A88" s="82" t="s">
        <v>169</v>
      </c>
      <c r="B88" s="221">
        <v>517944</v>
      </c>
      <c r="C88" s="221"/>
      <c r="D88" s="218">
        <v>517944</v>
      </c>
    </row>
    <row r="89" spans="1:4" x14ac:dyDescent="0.25">
      <c r="A89" s="82" t="s">
        <v>170</v>
      </c>
      <c r="B89" s="221">
        <v>518801</v>
      </c>
      <c r="C89" s="221"/>
      <c r="D89" s="218">
        <v>518801</v>
      </c>
    </row>
    <row r="90" spans="1:4" x14ac:dyDescent="0.25">
      <c r="A90" s="82" t="s">
        <v>171</v>
      </c>
      <c r="B90" s="221">
        <v>514601</v>
      </c>
      <c r="C90" s="221"/>
      <c r="D90" s="218">
        <v>514601</v>
      </c>
    </row>
    <row r="91" spans="1:4" x14ac:dyDescent="0.25">
      <c r="A91" s="82" t="s">
        <v>172</v>
      </c>
      <c r="B91" s="221">
        <v>522491</v>
      </c>
      <c r="C91" s="221"/>
      <c r="D91" s="218">
        <v>522491</v>
      </c>
    </row>
    <row r="92" spans="1:4" x14ac:dyDescent="0.25">
      <c r="A92" s="82" t="s">
        <v>173</v>
      </c>
      <c r="B92" s="221">
        <v>505711</v>
      </c>
      <c r="C92" s="221"/>
      <c r="D92" s="218">
        <v>505711</v>
      </c>
    </row>
    <row r="93" spans="1:4" x14ac:dyDescent="0.25">
      <c r="A93" s="82" t="s">
        <v>174</v>
      </c>
      <c r="B93" s="221">
        <v>365030</v>
      </c>
      <c r="C93" s="221"/>
      <c r="D93" s="218">
        <v>365030</v>
      </c>
    </row>
    <row r="94" spans="1:4" x14ac:dyDescent="0.25">
      <c r="A94" s="82" t="s">
        <v>175</v>
      </c>
      <c r="B94" s="221">
        <v>472326</v>
      </c>
      <c r="C94" s="221"/>
      <c r="D94" s="218">
        <v>472326</v>
      </c>
    </row>
    <row r="95" spans="1:4" x14ac:dyDescent="0.25">
      <c r="A95" s="82" t="s">
        <v>176</v>
      </c>
      <c r="B95" s="221">
        <v>214890</v>
      </c>
      <c r="C95" s="221"/>
      <c r="D95" s="218">
        <v>214890</v>
      </c>
    </row>
    <row r="96" spans="1:4" x14ac:dyDescent="0.25">
      <c r="A96" s="82" t="s">
        <v>177</v>
      </c>
      <c r="B96" s="221">
        <v>253600</v>
      </c>
      <c r="C96" s="221"/>
      <c r="D96" s="218">
        <v>253600</v>
      </c>
    </row>
    <row r="97" spans="1:4" x14ac:dyDescent="0.25">
      <c r="A97" s="82" t="s">
        <v>1687</v>
      </c>
      <c r="B97" s="221">
        <v>324000</v>
      </c>
      <c r="C97" s="221"/>
      <c r="D97" s="218">
        <v>324000</v>
      </c>
    </row>
    <row r="98" spans="1:4" x14ac:dyDescent="0.25">
      <c r="A98" s="82" t="s">
        <v>178</v>
      </c>
      <c r="B98" s="221">
        <v>310032</v>
      </c>
      <c r="C98" s="221"/>
      <c r="D98" s="218">
        <v>310032</v>
      </c>
    </row>
    <row r="99" spans="1:4" x14ac:dyDescent="0.25">
      <c r="A99" s="82" t="s">
        <v>179</v>
      </c>
      <c r="B99" s="221">
        <v>507392</v>
      </c>
      <c r="C99" s="221"/>
      <c r="D99" s="218">
        <v>507392</v>
      </c>
    </row>
    <row r="100" spans="1:4" x14ac:dyDescent="0.25">
      <c r="A100" s="82" t="s">
        <v>180</v>
      </c>
      <c r="B100" s="221">
        <v>508161</v>
      </c>
      <c r="C100" s="221"/>
      <c r="D100" s="218">
        <v>508161</v>
      </c>
    </row>
    <row r="101" spans="1:4" x14ac:dyDescent="0.25">
      <c r="A101" s="82" t="s">
        <v>181</v>
      </c>
      <c r="B101" s="221">
        <v>527666</v>
      </c>
      <c r="C101" s="221"/>
      <c r="D101" s="218">
        <v>527666</v>
      </c>
    </row>
    <row r="102" spans="1:4" x14ac:dyDescent="0.25">
      <c r="A102" s="82" t="s">
        <v>182</v>
      </c>
      <c r="B102" s="221">
        <v>520968</v>
      </c>
      <c r="C102" s="221"/>
      <c r="D102" s="218">
        <v>520968</v>
      </c>
    </row>
    <row r="103" spans="1:4" x14ac:dyDescent="0.25">
      <c r="A103" s="82" t="s">
        <v>183</v>
      </c>
      <c r="B103" s="221">
        <v>264995</v>
      </c>
      <c r="C103" s="221"/>
      <c r="D103" s="218">
        <v>264995</v>
      </c>
    </row>
    <row r="104" spans="1:4" x14ac:dyDescent="0.25">
      <c r="A104" s="82" t="s">
        <v>184</v>
      </c>
      <c r="B104" s="221">
        <v>501331</v>
      </c>
      <c r="C104" s="221"/>
      <c r="D104" s="218">
        <v>501331</v>
      </c>
    </row>
    <row r="105" spans="1:4" x14ac:dyDescent="0.25">
      <c r="A105" s="82" t="s">
        <v>185</v>
      </c>
      <c r="B105" s="221">
        <v>517501</v>
      </c>
      <c r="C105" s="221"/>
      <c r="D105" s="218">
        <v>517501</v>
      </c>
    </row>
    <row r="106" spans="1:4" x14ac:dyDescent="0.25">
      <c r="A106" s="82" t="s">
        <v>186</v>
      </c>
      <c r="B106" s="221">
        <v>517944</v>
      </c>
      <c r="C106" s="221"/>
      <c r="D106" s="218">
        <v>517944</v>
      </c>
    </row>
    <row r="107" spans="1:4" x14ac:dyDescent="0.25">
      <c r="A107" s="82" t="s">
        <v>187</v>
      </c>
      <c r="B107" s="221">
        <v>641169</v>
      </c>
      <c r="C107" s="221">
        <v>132000</v>
      </c>
      <c r="D107" s="218">
        <v>509169</v>
      </c>
    </row>
    <row r="108" spans="1:4" x14ac:dyDescent="0.25">
      <c r="A108" s="82" t="s">
        <v>188</v>
      </c>
      <c r="B108" s="221">
        <v>297543</v>
      </c>
      <c r="C108" s="221"/>
      <c r="D108" s="218">
        <v>297543</v>
      </c>
    </row>
    <row r="109" spans="1:4" x14ac:dyDescent="0.25">
      <c r="A109" s="82" t="s">
        <v>2290</v>
      </c>
      <c r="B109" s="221">
        <v>30000</v>
      </c>
      <c r="C109" s="221"/>
      <c r="D109" s="218">
        <v>30000</v>
      </c>
    </row>
    <row r="110" spans="1:4" x14ac:dyDescent="0.25">
      <c r="A110" s="82" t="s">
        <v>189</v>
      </c>
      <c r="B110" s="221">
        <v>506320</v>
      </c>
      <c r="C110" s="221">
        <v>10</v>
      </c>
      <c r="D110" s="218">
        <v>506310</v>
      </c>
    </row>
    <row r="111" spans="1:4" x14ac:dyDescent="0.25">
      <c r="A111" s="82" t="s">
        <v>190</v>
      </c>
      <c r="B111" s="221">
        <v>267601</v>
      </c>
      <c r="C111" s="221"/>
      <c r="D111" s="218">
        <v>267601</v>
      </c>
    </row>
    <row r="112" spans="1:4" x14ac:dyDescent="0.25">
      <c r="A112" s="82" t="s">
        <v>191</v>
      </c>
      <c r="B112" s="221">
        <v>520968</v>
      </c>
      <c r="C112" s="221"/>
      <c r="D112" s="218">
        <v>520968</v>
      </c>
    </row>
    <row r="113" spans="1:4" x14ac:dyDescent="0.25">
      <c r="A113" s="82" t="s">
        <v>192</v>
      </c>
      <c r="B113" s="221">
        <v>530255</v>
      </c>
      <c r="C113" s="221"/>
      <c r="D113" s="218">
        <v>530255</v>
      </c>
    </row>
    <row r="114" spans="1:4" x14ac:dyDescent="0.25">
      <c r="A114" s="82" t="s">
        <v>193</v>
      </c>
      <c r="B114" s="221">
        <v>297543</v>
      </c>
      <c r="C114" s="221"/>
      <c r="D114" s="218">
        <v>297543</v>
      </c>
    </row>
    <row r="115" spans="1:4" x14ac:dyDescent="0.25">
      <c r="A115" s="82" t="s">
        <v>194</v>
      </c>
      <c r="B115" s="221">
        <v>327086</v>
      </c>
      <c r="C115" s="221"/>
      <c r="D115" s="218">
        <v>327086</v>
      </c>
    </row>
    <row r="116" spans="1:4" x14ac:dyDescent="0.25">
      <c r="A116" s="82" t="s">
        <v>195</v>
      </c>
      <c r="B116" s="221">
        <v>514118</v>
      </c>
      <c r="C116" s="221"/>
      <c r="D116" s="218">
        <v>514118</v>
      </c>
    </row>
    <row r="117" spans="1:4" x14ac:dyDescent="0.25">
      <c r="A117" s="82" t="s">
        <v>196</v>
      </c>
      <c r="B117" s="221">
        <v>324043</v>
      </c>
      <c r="C117" s="221"/>
      <c r="D117" s="218">
        <v>324043</v>
      </c>
    </row>
    <row r="118" spans="1:4" x14ac:dyDescent="0.25">
      <c r="A118" s="82" t="s">
        <v>197</v>
      </c>
      <c r="B118" s="221">
        <v>246010</v>
      </c>
      <c r="C118" s="221"/>
      <c r="D118" s="218">
        <v>246010</v>
      </c>
    </row>
    <row r="119" spans="1:4" x14ac:dyDescent="0.25">
      <c r="A119" s="82" t="s">
        <v>198</v>
      </c>
      <c r="B119" s="221">
        <v>340000</v>
      </c>
      <c r="C119" s="221"/>
      <c r="D119" s="218">
        <v>340000</v>
      </c>
    </row>
    <row r="120" spans="1:4" x14ac:dyDescent="0.25">
      <c r="A120" s="82" t="s">
        <v>199</v>
      </c>
      <c r="B120" s="221">
        <v>369777</v>
      </c>
      <c r="C120" s="221"/>
      <c r="D120" s="218">
        <v>369777</v>
      </c>
    </row>
    <row r="121" spans="1:4" x14ac:dyDescent="0.25">
      <c r="A121" s="82" t="s">
        <v>200</v>
      </c>
      <c r="B121" s="221">
        <v>497863</v>
      </c>
      <c r="C121" s="221"/>
      <c r="D121" s="218">
        <v>497863</v>
      </c>
    </row>
    <row r="122" spans="1:4" x14ac:dyDescent="0.25">
      <c r="A122" s="82" t="s">
        <v>201</v>
      </c>
      <c r="B122" s="221">
        <v>518675</v>
      </c>
      <c r="C122" s="221"/>
      <c r="D122" s="218">
        <v>518675</v>
      </c>
    </row>
    <row r="123" spans="1:4" x14ac:dyDescent="0.25">
      <c r="A123" s="82" t="s">
        <v>202</v>
      </c>
      <c r="B123" s="221">
        <v>509918</v>
      </c>
      <c r="C123" s="221"/>
      <c r="D123" s="218">
        <v>509918</v>
      </c>
    </row>
    <row r="124" spans="1:4" x14ac:dyDescent="0.25">
      <c r="A124" s="82" t="s">
        <v>203</v>
      </c>
      <c r="B124" s="221">
        <v>520101</v>
      </c>
      <c r="C124" s="221"/>
      <c r="D124" s="218">
        <v>520101</v>
      </c>
    </row>
    <row r="125" spans="1:4" x14ac:dyDescent="0.25">
      <c r="A125" s="82" t="s">
        <v>204</v>
      </c>
      <c r="B125" s="221">
        <v>507401</v>
      </c>
      <c r="C125" s="221"/>
      <c r="D125" s="218">
        <v>507401</v>
      </c>
    </row>
    <row r="126" spans="1:4" x14ac:dyDescent="0.25">
      <c r="A126" s="82" t="s">
        <v>205</v>
      </c>
      <c r="B126" s="221">
        <v>524000</v>
      </c>
      <c r="C126" s="221"/>
      <c r="D126" s="218">
        <v>524000</v>
      </c>
    </row>
    <row r="127" spans="1:4" x14ac:dyDescent="0.25">
      <c r="A127" s="82" t="s">
        <v>206</v>
      </c>
      <c r="B127" s="221">
        <v>520101</v>
      </c>
      <c r="C127" s="221"/>
      <c r="D127" s="218">
        <v>520101</v>
      </c>
    </row>
    <row r="128" spans="1:4" x14ac:dyDescent="0.25">
      <c r="A128" s="82" t="s">
        <v>207</v>
      </c>
      <c r="B128" s="221">
        <v>515301</v>
      </c>
      <c r="C128" s="221"/>
      <c r="D128" s="218">
        <v>515301</v>
      </c>
    </row>
    <row r="129" spans="1:4" x14ac:dyDescent="0.25">
      <c r="A129" s="82" t="s">
        <v>208</v>
      </c>
      <c r="B129" s="221">
        <v>521833</v>
      </c>
      <c r="C129" s="221"/>
      <c r="D129" s="218">
        <v>521833</v>
      </c>
    </row>
    <row r="130" spans="1:4" x14ac:dyDescent="0.25">
      <c r="A130" s="82" t="s">
        <v>1500</v>
      </c>
      <c r="B130" s="221">
        <v>324000</v>
      </c>
      <c r="C130" s="221"/>
      <c r="D130" s="218">
        <v>324000</v>
      </c>
    </row>
    <row r="131" spans="1:4" x14ac:dyDescent="0.25">
      <c r="A131" s="82" t="s">
        <v>209</v>
      </c>
      <c r="B131" s="221">
        <v>518703</v>
      </c>
      <c r="C131" s="221"/>
      <c r="D131" s="218">
        <v>518703</v>
      </c>
    </row>
    <row r="132" spans="1:4" x14ac:dyDescent="0.25">
      <c r="A132" s="82" t="s">
        <v>1056</v>
      </c>
      <c r="B132" s="221">
        <v>288000</v>
      </c>
      <c r="C132" s="221"/>
      <c r="D132" s="218">
        <v>288000</v>
      </c>
    </row>
    <row r="133" spans="1:4" x14ac:dyDescent="0.25">
      <c r="A133" s="82" t="s">
        <v>210</v>
      </c>
      <c r="B133" s="221">
        <v>261646</v>
      </c>
      <c r="C133" s="221"/>
      <c r="D133" s="218">
        <v>261646</v>
      </c>
    </row>
    <row r="134" spans="1:4" x14ac:dyDescent="0.25">
      <c r="A134" s="82" t="s">
        <v>211</v>
      </c>
      <c r="B134" s="221">
        <v>511450</v>
      </c>
      <c r="C134" s="221"/>
      <c r="D134" s="218">
        <v>511450</v>
      </c>
    </row>
    <row r="135" spans="1:4" x14ac:dyDescent="0.25">
      <c r="A135" s="82" t="s">
        <v>212</v>
      </c>
      <c r="B135" s="221">
        <v>514901</v>
      </c>
      <c r="C135" s="221"/>
      <c r="D135" s="218">
        <v>514901</v>
      </c>
    </row>
    <row r="136" spans="1:4" x14ac:dyDescent="0.25">
      <c r="A136" s="82" t="s">
        <v>213</v>
      </c>
      <c r="B136" s="221">
        <v>465543</v>
      </c>
      <c r="C136" s="221"/>
      <c r="D136" s="218">
        <v>465543</v>
      </c>
    </row>
    <row r="137" spans="1:4" x14ac:dyDescent="0.25">
      <c r="A137" s="82" t="s">
        <v>214</v>
      </c>
      <c r="B137" s="221">
        <v>515054</v>
      </c>
      <c r="C137" s="221"/>
      <c r="D137" s="218">
        <v>515054</v>
      </c>
    </row>
    <row r="138" spans="1:4" x14ac:dyDescent="0.25">
      <c r="A138" s="82" t="s">
        <v>215</v>
      </c>
      <c r="B138" s="221">
        <v>518801</v>
      </c>
      <c r="C138" s="221"/>
      <c r="D138" s="218">
        <v>518801</v>
      </c>
    </row>
    <row r="139" spans="1:4" x14ac:dyDescent="0.25">
      <c r="A139" s="82" t="s">
        <v>216</v>
      </c>
      <c r="B139" s="221">
        <v>510989</v>
      </c>
      <c r="C139" s="221"/>
      <c r="D139" s="218">
        <v>510989</v>
      </c>
    </row>
    <row r="140" spans="1:4" x14ac:dyDescent="0.25">
      <c r="A140" s="82" t="s">
        <v>217</v>
      </c>
      <c r="B140" s="221">
        <v>528958</v>
      </c>
      <c r="C140" s="221"/>
      <c r="D140" s="218">
        <v>528958</v>
      </c>
    </row>
    <row r="141" spans="1:4" x14ac:dyDescent="0.25">
      <c r="A141" s="82" t="s">
        <v>218</v>
      </c>
      <c r="B141" s="221">
        <v>502698</v>
      </c>
      <c r="C141" s="221"/>
      <c r="D141" s="218">
        <v>502698</v>
      </c>
    </row>
    <row r="142" spans="1:4" x14ac:dyDescent="0.25">
      <c r="A142" s="82" t="s">
        <v>219</v>
      </c>
      <c r="B142" s="221">
        <v>478147</v>
      </c>
      <c r="C142" s="221"/>
      <c r="D142" s="218">
        <v>478147</v>
      </c>
    </row>
    <row r="143" spans="1:4" x14ac:dyDescent="0.25">
      <c r="A143" s="82" t="s">
        <v>220</v>
      </c>
      <c r="B143" s="221">
        <v>327501</v>
      </c>
      <c r="C143" s="221"/>
      <c r="D143" s="218">
        <v>327501</v>
      </c>
    </row>
    <row r="144" spans="1:4" x14ac:dyDescent="0.25">
      <c r="A144" s="82" t="s">
        <v>221</v>
      </c>
      <c r="B144" s="221">
        <v>521700</v>
      </c>
      <c r="C144" s="221">
        <v>20000</v>
      </c>
      <c r="D144" s="218">
        <v>501700</v>
      </c>
    </row>
    <row r="145" spans="1:4" x14ac:dyDescent="0.25">
      <c r="A145" s="82" t="s">
        <v>222</v>
      </c>
      <c r="B145" s="221">
        <v>499643</v>
      </c>
      <c r="C145" s="221"/>
      <c r="D145" s="218">
        <v>499643</v>
      </c>
    </row>
    <row r="146" spans="1:4" x14ac:dyDescent="0.25">
      <c r="A146" s="82" t="s">
        <v>223</v>
      </c>
      <c r="B146" s="221">
        <v>483914</v>
      </c>
      <c r="C146" s="221"/>
      <c r="D146" s="218">
        <v>483914</v>
      </c>
    </row>
    <row r="147" spans="1:4" x14ac:dyDescent="0.25">
      <c r="A147" s="82" t="s">
        <v>224</v>
      </c>
      <c r="B147" s="221">
        <v>586218</v>
      </c>
      <c r="C147" s="221">
        <v>112000</v>
      </c>
      <c r="D147" s="218">
        <v>474218</v>
      </c>
    </row>
    <row r="148" spans="1:4" x14ac:dyDescent="0.25">
      <c r="A148" s="82" t="s">
        <v>225</v>
      </c>
      <c r="B148" s="221">
        <v>132010</v>
      </c>
      <c r="C148" s="221"/>
      <c r="D148" s="218">
        <v>132010</v>
      </c>
    </row>
    <row r="149" spans="1:4" x14ac:dyDescent="0.25">
      <c r="A149" s="82" t="s">
        <v>226</v>
      </c>
      <c r="B149" s="221">
        <v>360701</v>
      </c>
      <c r="C149" s="221"/>
      <c r="D149" s="218">
        <v>360701</v>
      </c>
    </row>
    <row r="150" spans="1:4" x14ac:dyDescent="0.25">
      <c r="A150" s="82" t="s">
        <v>227</v>
      </c>
      <c r="B150" s="221">
        <v>483135</v>
      </c>
      <c r="C150" s="221"/>
      <c r="D150" s="218">
        <v>483135</v>
      </c>
    </row>
    <row r="151" spans="1:4" x14ac:dyDescent="0.25">
      <c r="A151" s="82" t="s">
        <v>228</v>
      </c>
      <c r="B151" s="221">
        <v>515897</v>
      </c>
      <c r="C151" s="221"/>
      <c r="D151" s="218">
        <v>515897</v>
      </c>
    </row>
    <row r="152" spans="1:4" x14ac:dyDescent="0.25">
      <c r="A152" s="82" t="s">
        <v>229</v>
      </c>
      <c r="B152" s="221">
        <v>482268</v>
      </c>
      <c r="C152" s="221"/>
      <c r="D152" s="218">
        <v>482268</v>
      </c>
    </row>
    <row r="153" spans="1:4" x14ac:dyDescent="0.25">
      <c r="A153" s="82" t="s">
        <v>230</v>
      </c>
      <c r="B153" s="221">
        <v>132000</v>
      </c>
      <c r="C153" s="221"/>
      <c r="D153" s="218">
        <v>132000</v>
      </c>
    </row>
    <row r="154" spans="1:4" x14ac:dyDescent="0.25">
      <c r="A154" s="82" t="s">
        <v>231</v>
      </c>
      <c r="B154" s="221">
        <v>519242</v>
      </c>
      <c r="C154" s="221"/>
      <c r="D154" s="218">
        <v>519242</v>
      </c>
    </row>
    <row r="155" spans="1:4" x14ac:dyDescent="0.25">
      <c r="A155" s="82" t="s">
        <v>232</v>
      </c>
      <c r="B155" s="221">
        <v>488228</v>
      </c>
      <c r="C155" s="221"/>
      <c r="D155" s="218">
        <v>488228</v>
      </c>
    </row>
    <row r="156" spans="1:4" x14ac:dyDescent="0.25">
      <c r="A156" s="82" t="s">
        <v>233</v>
      </c>
      <c r="B156" s="221">
        <v>595901</v>
      </c>
      <c r="C156" s="221"/>
      <c r="D156" s="218">
        <v>595901</v>
      </c>
    </row>
    <row r="157" spans="1:4" x14ac:dyDescent="0.25">
      <c r="A157" s="82" t="s">
        <v>234</v>
      </c>
      <c r="B157" s="221">
        <v>530437</v>
      </c>
      <c r="C157" s="221"/>
      <c r="D157" s="218">
        <v>530437</v>
      </c>
    </row>
    <row r="158" spans="1:4" x14ac:dyDescent="0.25">
      <c r="A158" s="82" t="s">
        <v>235</v>
      </c>
      <c r="B158" s="221">
        <v>575268</v>
      </c>
      <c r="C158" s="221"/>
      <c r="D158" s="218">
        <v>575268</v>
      </c>
    </row>
    <row r="159" spans="1:4" x14ac:dyDescent="0.25">
      <c r="A159" s="82" t="s">
        <v>236</v>
      </c>
      <c r="B159" s="221">
        <v>296496</v>
      </c>
      <c r="C159" s="221"/>
      <c r="D159" s="218">
        <v>296496</v>
      </c>
    </row>
    <row r="160" spans="1:4" x14ac:dyDescent="0.25">
      <c r="A160" s="82" t="s">
        <v>237</v>
      </c>
      <c r="B160" s="221">
        <v>54000</v>
      </c>
      <c r="C160" s="221"/>
      <c r="D160" s="218">
        <v>54000</v>
      </c>
    </row>
    <row r="161" spans="1:4" x14ac:dyDescent="0.25">
      <c r="A161" s="82" t="s">
        <v>238</v>
      </c>
      <c r="B161" s="221">
        <v>524002</v>
      </c>
      <c r="C161" s="221"/>
      <c r="D161" s="218">
        <v>524002</v>
      </c>
    </row>
    <row r="162" spans="1:4" x14ac:dyDescent="0.25">
      <c r="A162" s="161" t="s">
        <v>471</v>
      </c>
      <c r="B162" s="226">
        <v>64785669</v>
      </c>
      <c r="C162" s="226">
        <v>536544</v>
      </c>
      <c r="D162" s="227">
        <v>64249125</v>
      </c>
    </row>
  </sheetData>
  <mergeCells count="10">
    <mergeCell ref="B7:D7"/>
    <mergeCell ref="B8:D8"/>
    <mergeCell ref="B9:D9"/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9DE3-C5C2-4E0A-9E78-0C13BC657376}">
  <dimension ref="A1:BK993"/>
  <sheetViews>
    <sheetView topLeftCell="A981" workbookViewId="0">
      <selection activeCell="G997" sqref="G997"/>
    </sheetView>
  </sheetViews>
  <sheetFormatPr defaultRowHeight="15" x14ac:dyDescent="0.25"/>
  <cols>
    <col min="1" max="1" width="9.28515625" bestFit="1" customWidth="1"/>
    <col min="2" max="2" width="41.140625" bestFit="1" customWidth="1"/>
    <col min="3" max="3" width="8.5703125" bestFit="1" customWidth="1"/>
    <col min="4" max="4" width="7.42578125" bestFit="1" customWidth="1"/>
    <col min="5" max="5" width="18.7109375" bestFit="1" customWidth="1"/>
    <col min="6" max="6" width="13.5703125" bestFit="1" customWidth="1"/>
    <col min="7" max="7" width="15" style="17" bestFit="1" customWidth="1"/>
    <col min="8" max="8" width="9" style="17" bestFit="1" customWidth="1"/>
    <col min="9" max="9" width="15" style="17" bestFit="1" customWidth="1"/>
    <col min="10" max="12" width="12.42578125" style="17" bestFit="1" customWidth="1"/>
    <col min="13" max="16" width="11.42578125" style="17" bestFit="1" customWidth="1"/>
    <col min="17" max="17" width="10" style="17" bestFit="1" customWidth="1"/>
    <col min="18" max="19" width="11.42578125" style="17" bestFit="1" customWidth="1"/>
    <col min="20" max="20" width="10" style="17" bestFit="1" customWidth="1"/>
    <col min="21" max="21" width="14" style="17" bestFit="1" customWidth="1"/>
    <col min="22" max="23" width="12.42578125" style="17" bestFit="1" customWidth="1"/>
    <col min="24" max="24" width="14" style="17" bestFit="1" customWidth="1"/>
    <col min="25" max="25" width="11.42578125" style="17" bestFit="1" customWidth="1"/>
    <col min="26" max="26" width="8.85546875" style="17" bestFit="1" customWidth="1"/>
    <col min="27" max="27" width="9.5703125" style="17" bestFit="1" customWidth="1"/>
    <col min="28" max="28" width="11.42578125" style="17" bestFit="1" customWidth="1"/>
    <col min="29" max="29" width="10.28515625" style="17" bestFit="1" customWidth="1"/>
    <col min="30" max="30" width="10" style="17" bestFit="1" customWidth="1"/>
    <col min="31" max="31" width="10.28515625" style="17" bestFit="1" customWidth="1"/>
    <col min="32" max="32" width="11.42578125" style="17" bestFit="1" customWidth="1"/>
    <col min="33" max="33" width="10" style="17" bestFit="1" customWidth="1"/>
    <col min="34" max="34" width="12.42578125" style="17" bestFit="1" customWidth="1"/>
    <col min="35" max="35" width="9" style="17" bestFit="1" customWidth="1"/>
    <col min="36" max="36" width="12.42578125" style="17" bestFit="1" customWidth="1"/>
    <col min="37" max="37" width="10" style="17" bestFit="1" customWidth="1"/>
    <col min="38" max="38" width="12.42578125" style="17" bestFit="1" customWidth="1"/>
    <col min="39" max="39" width="10.5703125" style="17" bestFit="1" customWidth="1"/>
    <col min="40" max="41" width="12.42578125" style="17" bestFit="1" customWidth="1"/>
    <col min="42" max="42" width="9.28515625" style="17" bestFit="1" customWidth="1"/>
    <col min="43" max="44" width="11.42578125" style="17" bestFit="1" customWidth="1"/>
    <col min="45" max="45" width="7.5703125" style="17" bestFit="1" customWidth="1"/>
    <col min="46" max="46" width="9" style="17" bestFit="1" customWidth="1"/>
    <col min="47" max="49" width="11.42578125" style="17" bestFit="1" customWidth="1"/>
    <col min="50" max="51" width="10" style="17" bestFit="1" customWidth="1"/>
    <col min="52" max="52" width="9" style="17" bestFit="1" customWidth="1"/>
    <col min="53" max="54" width="10" style="17" bestFit="1" customWidth="1"/>
    <col min="55" max="55" width="12.42578125" style="17" bestFit="1" customWidth="1"/>
    <col min="56" max="56" width="11.42578125" style="17" bestFit="1" customWidth="1"/>
    <col min="57" max="58" width="12.42578125" style="17" bestFit="1" customWidth="1"/>
    <col min="59" max="59" width="11.42578125" style="17" bestFit="1" customWidth="1"/>
    <col min="60" max="61" width="12.42578125" style="17" bestFit="1" customWidth="1"/>
    <col min="62" max="62" width="11.42578125" style="17" bestFit="1" customWidth="1"/>
  </cols>
  <sheetData>
    <row r="1" spans="1:62" ht="15.75" x14ac:dyDescent="0.25">
      <c r="A1" s="266" t="s">
        <v>301</v>
      </c>
      <c r="B1" s="266"/>
      <c r="C1" s="266"/>
      <c r="D1" s="1"/>
      <c r="E1" s="1"/>
      <c r="F1" s="1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</row>
    <row r="2" spans="1:62" x14ac:dyDescent="0.25">
      <c r="A2" s="270" t="s">
        <v>302</v>
      </c>
      <c r="B2" s="270"/>
      <c r="C2" s="270"/>
      <c r="D2" s="1"/>
      <c r="E2" s="1"/>
      <c r="F2" s="1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</row>
    <row r="3" spans="1:62" x14ac:dyDescent="0.25">
      <c r="A3" s="271" t="s">
        <v>303</v>
      </c>
      <c r="B3" s="271"/>
      <c r="C3" s="271"/>
      <c r="D3" s="1"/>
      <c r="E3" s="1"/>
      <c r="F3" s="1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</row>
    <row r="4" spans="1:62" ht="15.75" x14ac:dyDescent="0.25">
      <c r="A4" s="269" t="s">
        <v>472</v>
      </c>
      <c r="B4" s="269"/>
      <c r="C4" s="269"/>
      <c r="D4" s="1"/>
      <c r="E4" s="1"/>
      <c r="F4" s="1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</row>
    <row r="5" spans="1:62" x14ac:dyDescent="0.25">
      <c r="A5" s="270" t="s">
        <v>2288</v>
      </c>
      <c r="B5" s="270"/>
      <c r="C5" s="270"/>
      <c r="D5" s="1"/>
      <c r="E5" s="1"/>
      <c r="F5" s="1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</row>
    <row r="6" spans="1:62" ht="48" x14ac:dyDescent="0.25">
      <c r="A6" s="119" t="s">
        <v>4</v>
      </c>
      <c r="B6" s="120" t="s">
        <v>1</v>
      </c>
      <c r="C6" s="119" t="s">
        <v>473</v>
      </c>
      <c r="D6" s="119" t="s">
        <v>474</v>
      </c>
      <c r="E6" s="119" t="s">
        <v>475</v>
      </c>
      <c r="F6" s="119" t="s">
        <v>1586</v>
      </c>
      <c r="G6" s="168" t="s">
        <v>477</v>
      </c>
      <c r="H6" s="168" t="s">
        <v>1057</v>
      </c>
      <c r="I6" s="168" t="s">
        <v>478</v>
      </c>
      <c r="J6" s="168" t="s">
        <v>1058</v>
      </c>
      <c r="K6" s="168" t="s">
        <v>254</v>
      </c>
      <c r="L6" s="168" t="s">
        <v>255</v>
      </c>
      <c r="M6" s="168" t="s">
        <v>1059</v>
      </c>
      <c r="N6" s="168" t="s">
        <v>1060</v>
      </c>
      <c r="O6" s="168" t="s">
        <v>1061</v>
      </c>
      <c r="P6" s="168" t="s">
        <v>1062</v>
      </c>
      <c r="Q6" s="168" t="s">
        <v>1063</v>
      </c>
      <c r="R6" s="168" t="s">
        <v>1064</v>
      </c>
      <c r="S6" s="168" t="s">
        <v>1065</v>
      </c>
      <c r="T6" s="168" t="s">
        <v>1066</v>
      </c>
      <c r="U6" s="168" t="s">
        <v>1067</v>
      </c>
      <c r="V6" s="168" t="s">
        <v>1068</v>
      </c>
      <c r="W6" s="168" t="s">
        <v>1069</v>
      </c>
      <c r="X6" s="168" t="s">
        <v>1070</v>
      </c>
      <c r="Y6" s="168" t="s">
        <v>1071</v>
      </c>
      <c r="Z6" s="168" t="s">
        <v>1072</v>
      </c>
      <c r="AA6" s="168" t="s">
        <v>479</v>
      </c>
      <c r="AB6" s="168" t="s">
        <v>1073</v>
      </c>
      <c r="AC6" s="168" t="s">
        <v>480</v>
      </c>
      <c r="AD6" s="168" t="s">
        <v>1074</v>
      </c>
      <c r="AE6" s="168" t="s">
        <v>1075</v>
      </c>
      <c r="AF6" s="168" t="s">
        <v>1076</v>
      </c>
      <c r="AG6" s="168" t="s">
        <v>448</v>
      </c>
      <c r="AH6" s="168" t="s">
        <v>1077</v>
      </c>
      <c r="AI6" s="168" t="s">
        <v>1078</v>
      </c>
      <c r="AJ6" s="168" t="s">
        <v>1079</v>
      </c>
      <c r="AK6" s="168" t="s">
        <v>1080</v>
      </c>
      <c r="AL6" s="168" t="s">
        <v>1081</v>
      </c>
      <c r="AM6" s="168" t="s">
        <v>1082</v>
      </c>
      <c r="AN6" s="168" t="s">
        <v>1083</v>
      </c>
      <c r="AO6" s="168" t="s">
        <v>1084</v>
      </c>
      <c r="AP6" s="168" t="s">
        <v>438</v>
      </c>
      <c r="AQ6" s="168" t="s">
        <v>1085</v>
      </c>
      <c r="AR6" s="168" t="s">
        <v>1086</v>
      </c>
      <c r="AS6" s="168" t="s">
        <v>440</v>
      </c>
      <c r="AT6" s="168" t="s">
        <v>1087</v>
      </c>
      <c r="AU6" s="168" t="s">
        <v>1088</v>
      </c>
      <c r="AV6" s="168" t="s">
        <v>1089</v>
      </c>
      <c r="AW6" s="168" t="s">
        <v>1090</v>
      </c>
      <c r="AX6" s="168" t="s">
        <v>1091</v>
      </c>
      <c r="AY6" s="168" t="s">
        <v>1092</v>
      </c>
      <c r="AZ6" s="168" t="s">
        <v>1093</v>
      </c>
      <c r="BA6" s="168" t="s">
        <v>413</v>
      </c>
      <c r="BB6" s="168" t="s">
        <v>414</v>
      </c>
      <c r="BC6" s="168" t="s">
        <v>1889</v>
      </c>
      <c r="BD6" s="168" t="s">
        <v>1890</v>
      </c>
      <c r="BE6" s="168" t="s">
        <v>1891</v>
      </c>
      <c r="BF6" s="168" t="s">
        <v>2291</v>
      </c>
      <c r="BG6" s="168" t="s">
        <v>2292</v>
      </c>
      <c r="BH6" s="168" t="s">
        <v>2293</v>
      </c>
      <c r="BI6" s="168" t="s">
        <v>2294</v>
      </c>
      <c r="BJ6" s="230" t="s">
        <v>2295</v>
      </c>
    </row>
    <row r="7" spans="1:62" x14ac:dyDescent="0.25">
      <c r="A7" s="164">
        <v>44177</v>
      </c>
      <c r="B7" s="122" t="s">
        <v>1094</v>
      </c>
      <c r="C7" s="123" t="s">
        <v>481</v>
      </c>
      <c r="D7" s="124" t="s">
        <v>482</v>
      </c>
      <c r="E7" s="123" t="s">
        <v>483</v>
      </c>
      <c r="F7" s="164">
        <v>44177</v>
      </c>
      <c r="G7" s="146"/>
      <c r="H7" s="146"/>
      <c r="I7" s="146">
        <v>8609.99</v>
      </c>
      <c r="J7" s="147">
        <v>7296.61</v>
      </c>
      <c r="K7" s="147">
        <v>656.69</v>
      </c>
      <c r="L7" s="147">
        <v>656.69</v>
      </c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231"/>
    </row>
    <row r="8" spans="1:62" x14ac:dyDescent="0.25">
      <c r="A8" s="165">
        <v>44243</v>
      </c>
      <c r="B8" s="127" t="s">
        <v>484</v>
      </c>
      <c r="C8" s="128" t="s">
        <v>481</v>
      </c>
      <c r="D8" s="129" t="s">
        <v>342</v>
      </c>
      <c r="E8" s="128" t="s">
        <v>485</v>
      </c>
      <c r="F8" s="165">
        <v>44243</v>
      </c>
      <c r="G8" s="148"/>
      <c r="H8" s="148"/>
      <c r="I8" s="148">
        <v>531197.4</v>
      </c>
      <c r="J8" s="149"/>
      <c r="K8" s="149">
        <v>40484.699999999997</v>
      </c>
      <c r="L8" s="149">
        <v>40484.699999999997</v>
      </c>
      <c r="M8" s="149">
        <v>53750</v>
      </c>
      <c r="N8" s="149">
        <v>149435</v>
      </c>
      <c r="O8" s="149">
        <v>56840</v>
      </c>
      <c r="P8" s="149">
        <v>189805</v>
      </c>
      <c r="Q8" s="149">
        <v>398</v>
      </c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232"/>
    </row>
    <row r="9" spans="1:62" x14ac:dyDescent="0.25">
      <c r="A9" s="165">
        <v>44243</v>
      </c>
      <c r="B9" s="127" t="s">
        <v>484</v>
      </c>
      <c r="C9" s="128" t="s">
        <v>481</v>
      </c>
      <c r="D9" s="129" t="s">
        <v>343</v>
      </c>
      <c r="E9" s="128" t="s">
        <v>486</v>
      </c>
      <c r="F9" s="165">
        <v>44243</v>
      </c>
      <c r="G9" s="148"/>
      <c r="H9" s="148"/>
      <c r="I9" s="148">
        <v>406325.3</v>
      </c>
      <c r="J9" s="149"/>
      <c r="K9" s="149">
        <v>30967.65</v>
      </c>
      <c r="L9" s="149">
        <v>30967.65</v>
      </c>
      <c r="M9" s="149"/>
      <c r="N9" s="149"/>
      <c r="O9" s="149"/>
      <c r="P9" s="149"/>
      <c r="Q9" s="149">
        <v>305</v>
      </c>
      <c r="R9" s="149">
        <v>211120</v>
      </c>
      <c r="S9" s="149">
        <v>98455</v>
      </c>
      <c r="T9" s="149">
        <v>34510</v>
      </c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232"/>
    </row>
    <row r="10" spans="1:62" x14ac:dyDescent="0.25">
      <c r="A10" s="165">
        <v>44243</v>
      </c>
      <c r="B10" s="127" t="s">
        <v>487</v>
      </c>
      <c r="C10" s="128" t="s">
        <v>481</v>
      </c>
      <c r="D10" s="129" t="s">
        <v>344</v>
      </c>
      <c r="E10" s="128" t="s">
        <v>488</v>
      </c>
      <c r="F10" s="165">
        <v>44243</v>
      </c>
      <c r="G10" s="148">
        <v>62500</v>
      </c>
      <c r="H10" s="148"/>
      <c r="I10" s="148">
        <v>80000</v>
      </c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>
        <v>62500</v>
      </c>
      <c r="V10" s="149">
        <v>8750</v>
      </c>
      <c r="W10" s="149">
        <v>8750</v>
      </c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232"/>
    </row>
    <row r="11" spans="1:62" x14ac:dyDescent="0.25">
      <c r="A11" s="165">
        <v>44243</v>
      </c>
      <c r="B11" s="127" t="s">
        <v>487</v>
      </c>
      <c r="C11" s="128" t="s">
        <v>481</v>
      </c>
      <c r="D11" s="129" t="s">
        <v>345</v>
      </c>
      <c r="E11" s="128" t="s">
        <v>489</v>
      </c>
      <c r="F11" s="165">
        <v>44243</v>
      </c>
      <c r="G11" s="148">
        <v>62500</v>
      </c>
      <c r="H11" s="148"/>
      <c r="I11" s="148">
        <v>80000</v>
      </c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>
        <v>62500</v>
      </c>
      <c r="V11" s="149">
        <v>8750</v>
      </c>
      <c r="W11" s="149">
        <v>8750</v>
      </c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232"/>
    </row>
    <row r="12" spans="1:62" x14ac:dyDescent="0.25">
      <c r="A12" s="165">
        <v>44246</v>
      </c>
      <c r="B12" s="127" t="s">
        <v>1094</v>
      </c>
      <c r="C12" s="128" t="s">
        <v>481</v>
      </c>
      <c r="D12" s="129" t="s">
        <v>304</v>
      </c>
      <c r="E12" s="128" t="s">
        <v>490</v>
      </c>
      <c r="F12" s="165">
        <v>44246</v>
      </c>
      <c r="G12" s="148"/>
      <c r="H12" s="148"/>
      <c r="I12" s="148">
        <v>8728.48</v>
      </c>
      <c r="J12" s="149">
        <v>7397.02</v>
      </c>
      <c r="K12" s="149">
        <v>665.73</v>
      </c>
      <c r="L12" s="149">
        <v>665.73</v>
      </c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232"/>
    </row>
    <row r="13" spans="1:62" x14ac:dyDescent="0.25">
      <c r="A13" s="165">
        <v>44250</v>
      </c>
      <c r="B13" s="127" t="s">
        <v>484</v>
      </c>
      <c r="C13" s="128" t="s">
        <v>481</v>
      </c>
      <c r="D13" s="129" t="s">
        <v>305</v>
      </c>
      <c r="E13" s="128" t="s">
        <v>491</v>
      </c>
      <c r="F13" s="165">
        <v>44250</v>
      </c>
      <c r="G13" s="148">
        <v>600340</v>
      </c>
      <c r="H13" s="148"/>
      <c r="I13" s="148">
        <v>708932.2</v>
      </c>
      <c r="J13" s="149"/>
      <c r="K13" s="149">
        <v>54030.6</v>
      </c>
      <c r="L13" s="149">
        <v>54030.6</v>
      </c>
      <c r="M13" s="149"/>
      <c r="N13" s="149"/>
      <c r="O13" s="149"/>
      <c r="P13" s="149"/>
      <c r="Q13" s="149">
        <v>531</v>
      </c>
      <c r="R13" s="149"/>
      <c r="S13" s="149"/>
      <c r="T13" s="149"/>
      <c r="U13" s="149"/>
      <c r="V13" s="149"/>
      <c r="W13" s="149"/>
      <c r="X13" s="149">
        <v>600340</v>
      </c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232"/>
    </row>
    <row r="14" spans="1:62" x14ac:dyDescent="0.25">
      <c r="A14" s="165">
        <v>44250</v>
      </c>
      <c r="B14" s="127" t="s">
        <v>484</v>
      </c>
      <c r="C14" s="128" t="s">
        <v>481</v>
      </c>
      <c r="D14" s="129" t="s">
        <v>306</v>
      </c>
      <c r="E14" s="128" t="s">
        <v>492</v>
      </c>
      <c r="F14" s="165">
        <v>44250</v>
      </c>
      <c r="G14" s="148">
        <v>431520</v>
      </c>
      <c r="H14" s="148"/>
      <c r="I14" s="148">
        <v>509575.6</v>
      </c>
      <c r="J14" s="149"/>
      <c r="K14" s="149">
        <v>38836.800000000003</v>
      </c>
      <c r="L14" s="149">
        <v>38836.800000000003</v>
      </c>
      <c r="M14" s="149"/>
      <c r="N14" s="149"/>
      <c r="O14" s="149"/>
      <c r="P14" s="149"/>
      <c r="Q14" s="149">
        <v>382</v>
      </c>
      <c r="R14" s="149"/>
      <c r="S14" s="149"/>
      <c r="T14" s="149"/>
      <c r="U14" s="149"/>
      <c r="V14" s="149"/>
      <c r="W14" s="149"/>
      <c r="X14" s="149">
        <v>431520</v>
      </c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232"/>
    </row>
    <row r="15" spans="1:62" x14ac:dyDescent="0.25">
      <c r="A15" s="165">
        <v>44251</v>
      </c>
      <c r="B15" s="127" t="s">
        <v>487</v>
      </c>
      <c r="C15" s="128" t="s">
        <v>481</v>
      </c>
      <c r="D15" s="129" t="s">
        <v>307</v>
      </c>
      <c r="E15" s="128" t="s">
        <v>493</v>
      </c>
      <c r="F15" s="165">
        <v>44251</v>
      </c>
      <c r="G15" s="148">
        <v>78000</v>
      </c>
      <c r="H15" s="148"/>
      <c r="I15" s="148">
        <v>99840</v>
      </c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>
        <v>78000</v>
      </c>
      <c r="V15" s="149">
        <v>10920</v>
      </c>
      <c r="W15" s="149">
        <v>10920</v>
      </c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232"/>
    </row>
    <row r="16" spans="1:62" x14ac:dyDescent="0.25">
      <c r="A16" s="165">
        <v>44251</v>
      </c>
      <c r="B16" s="127" t="s">
        <v>1094</v>
      </c>
      <c r="C16" s="128" t="s">
        <v>481</v>
      </c>
      <c r="D16" s="129" t="s">
        <v>308</v>
      </c>
      <c r="E16" s="128" t="s">
        <v>494</v>
      </c>
      <c r="F16" s="165">
        <v>44251</v>
      </c>
      <c r="G16" s="148"/>
      <c r="H16" s="148"/>
      <c r="I16" s="148">
        <v>8539.69</v>
      </c>
      <c r="J16" s="149">
        <v>7237.03</v>
      </c>
      <c r="K16" s="149">
        <v>651.33000000000004</v>
      </c>
      <c r="L16" s="149">
        <v>651.33000000000004</v>
      </c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232"/>
    </row>
    <row r="17" spans="1:62" x14ac:dyDescent="0.25">
      <c r="A17" s="165">
        <v>44253</v>
      </c>
      <c r="B17" s="127" t="s">
        <v>487</v>
      </c>
      <c r="C17" s="128" t="s">
        <v>481</v>
      </c>
      <c r="D17" s="129" t="s">
        <v>309</v>
      </c>
      <c r="E17" s="128" t="s">
        <v>495</v>
      </c>
      <c r="F17" s="165">
        <v>44253</v>
      </c>
      <c r="G17" s="148">
        <v>61200</v>
      </c>
      <c r="H17" s="148"/>
      <c r="I17" s="148">
        <v>78336</v>
      </c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>
        <v>61200</v>
      </c>
      <c r="V17" s="149">
        <v>8568</v>
      </c>
      <c r="W17" s="149">
        <v>8568</v>
      </c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232"/>
    </row>
    <row r="18" spans="1:62" x14ac:dyDescent="0.25">
      <c r="A18" s="165">
        <v>44253</v>
      </c>
      <c r="B18" s="127" t="s">
        <v>487</v>
      </c>
      <c r="C18" s="128" t="s">
        <v>481</v>
      </c>
      <c r="D18" s="129" t="s">
        <v>310</v>
      </c>
      <c r="E18" s="128" t="s">
        <v>496</v>
      </c>
      <c r="F18" s="165">
        <v>44253</v>
      </c>
      <c r="G18" s="148">
        <v>61200</v>
      </c>
      <c r="H18" s="148"/>
      <c r="I18" s="148">
        <v>78336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>
        <v>61200</v>
      </c>
      <c r="V18" s="149">
        <v>8568</v>
      </c>
      <c r="W18" s="149">
        <v>8568</v>
      </c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232"/>
    </row>
    <row r="19" spans="1:62" x14ac:dyDescent="0.25">
      <c r="A19" s="165">
        <v>44254</v>
      </c>
      <c r="B19" s="127" t="s">
        <v>299</v>
      </c>
      <c r="C19" s="128" t="s">
        <v>481</v>
      </c>
      <c r="D19" s="129" t="s">
        <v>311</v>
      </c>
      <c r="E19" s="128" t="s">
        <v>497</v>
      </c>
      <c r="F19" s="165">
        <v>44254</v>
      </c>
      <c r="G19" s="148"/>
      <c r="H19" s="148"/>
      <c r="I19" s="148">
        <v>23600</v>
      </c>
      <c r="J19" s="149"/>
      <c r="K19" s="149">
        <v>1800</v>
      </c>
      <c r="L19" s="149">
        <v>1800</v>
      </c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>
        <v>20000</v>
      </c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232"/>
    </row>
    <row r="20" spans="1:62" x14ac:dyDescent="0.25">
      <c r="A20" s="165">
        <v>44258</v>
      </c>
      <c r="B20" s="127" t="s">
        <v>484</v>
      </c>
      <c r="C20" s="128" t="s">
        <v>481</v>
      </c>
      <c r="D20" s="129" t="s">
        <v>312</v>
      </c>
      <c r="E20" s="128" t="s">
        <v>498</v>
      </c>
      <c r="F20" s="165">
        <v>44258</v>
      </c>
      <c r="G20" s="148"/>
      <c r="H20" s="148"/>
      <c r="I20" s="148">
        <v>1148592.72</v>
      </c>
      <c r="J20" s="149"/>
      <c r="K20" s="149">
        <v>87538.86</v>
      </c>
      <c r="L20" s="149">
        <v>87538.86</v>
      </c>
      <c r="M20" s="149"/>
      <c r="N20" s="149">
        <v>200718</v>
      </c>
      <c r="O20" s="149">
        <v>256968</v>
      </c>
      <c r="P20" s="149">
        <v>514968</v>
      </c>
      <c r="Q20" s="149">
        <v>861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232"/>
    </row>
    <row r="21" spans="1:62" x14ac:dyDescent="0.25">
      <c r="A21" s="165">
        <v>44258</v>
      </c>
      <c r="B21" s="127" t="s">
        <v>484</v>
      </c>
      <c r="C21" s="128" t="s">
        <v>481</v>
      </c>
      <c r="D21" s="129" t="s">
        <v>313</v>
      </c>
      <c r="E21" s="128" t="s">
        <v>499</v>
      </c>
      <c r="F21" s="165">
        <v>44258</v>
      </c>
      <c r="G21" s="148"/>
      <c r="H21" s="148"/>
      <c r="I21" s="148">
        <v>491125.28</v>
      </c>
      <c r="J21" s="149"/>
      <c r="K21" s="149">
        <v>37430.639999999999</v>
      </c>
      <c r="L21" s="149">
        <v>37430.639999999999</v>
      </c>
      <c r="M21" s="149"/>
      <c r="N21" s="149"/>
      <c r="O21" s="149"/>
      <c r="P21" s="149"/>
      <c r="Q21" s="149">
        <v>368</v>
      </c>
      <c r="R21" s="149">
        <v>219816</v>
      </c>
      <c r="S21" s="149">
        <v>172344</v>
      </c>
      <c r="T21" s="149">
        <v>23736</v>
      </c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232"/>
    </row>
    <row r="22" spans="1:62" x14ac:dyDescent="0.25">
      <c r="A22" s="165">
        <v>44258</v>
      </c>
      <c r="B22" s="127" t="s">
        <v>500</v>
      </c>
      <c r="C22" s="128" t="s">
        <v>481</v>
      </c>
      <c r="D22" s="129" t="s">
        <v>314</v>
      </c>
      <c r="E22" s="128" t="s">
        <v>501</v>
      </c>
      <c r="F22" s="165">
        <v>44258</v>
      </c>
      <c r="G22" s="148"/>
      <c r="H22" s="148"/>
      <c r="I22" s="148">
        <v>105000</v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>
        <v>82968.75</v>
      </c>
      <c r="V22" s="149">
        <v>11615.63</v>
      </c>
      <c r="W22" s="149">
        <v>11615.63</v>
      </c>
      <c r="X22" s="149"/>
      <c r="Y22" s="149"/>
      <c r="Z22" s="149">
        <v>-0.01</v>
      </c>
      <c r="AA22" s="149">
        <v>-1200</v>
      </c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232"/>
    </row>
    <row r="23" spans="1:62" x14ac:dyDescent="0.25">
      <c r="A23" s="165">
        <v>44259</v>
      </c>
      <c r="B23" s="127" t="s">
        <v>487</v>
      </c>
      <c r="C23" s="128" t="s">
        <v>481</v>
      </c>
      <c r="D23" s="129" t="s">
        <v>315</v>
      </c>
      <c r="E23" s="128" t="s">
        <v>502</v>
      </c>
      <c r="F23" s="165">
        <v>44259</v>
      </c>
      <c r="G23" s="148">
        <v>78000</v>
      </c>
      <c r="H23" s="148"/>
      <c r="I23" s="148">
        <v>99840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>
        <v>78000</v>
      </c>
      <c r="V23" s="149"/>
      <c r="W23" s="149">
        <v>21840</v>
      </c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232"/>
    </row>
    <row r="24" spans="1:62" x14ac:dyDescent="0.25">
      <c r="A24" s="165">
        <v>44259</v>
      </c>
      <c r="B24" s="127" t="s">
        <v>487</v>
      </c>
      <c r="C24" s="128" t="s">
        <v>481</v>
      </c>
      <c r="D24" s="129" t="s">
        <v>316</v>
      </c>
      <c r="E24" s="128" t="s">
        <v>503</v>
      </c>
      <c r="F24" s="165">
        <v>44259</v>
      </c>
      <c r="G24" s="148">
        <v>52000</v>
      </c>
      <c r="H24" s="148"/>
      <c r="I24" s="148">
        <v>66560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>
        <v>52000</v>
      </c>
      <c r="V24" s="149">
        <v>7280</v>
      </c>
      <c r="W24" s="149">
        <v>7280</v>
      </c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232"/>
    </row>
    <row r="25" spans="1:62" x14ac:dyDescent="0.25">
      <c r="A25" s="165">
        <v>44260</v>
      </c>
      <c r="B25" s="127" t="s">
        <v>487</v>
      </c>
      <c r="C25" s="128" t="s">
        <v>481</v>
      </c>
      <c r="D25" s="129" t="s">
        <v>317</v>
      </c>
      <c r="E25" s="128" t="s">
        <v>493</v>
      </c>
      <c r="F25" s="165">
        <v>44260</v>
      </c>
      <c r="G25" s="148">
        <v>78000</v>
      </c>
      <c r="H25" s="148"/>
      <c r="I25" s="148">
        <v>99840</v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>
        <v>78000</v>
      </c>
      <c r="V25" s="149">
        <v>10920</v>
      </c>
      <c r="W25" s="149">
        <v>10920</v>
      </c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232"/>
    </row>
    <row r="26" spans="1:62" x14ac:dyDescent="0.25">
      <c r="A26" s="165">
        <v>44260</v>
      </c>
      <c r="B26" s="127" t="s">
        <v>487</v>
      </c>
      <c r="C26" s="128" t="s">
        <v>481</v>
      </c>
      <c r="D26" s="129" t="s">
        <v>318</v>
      </c>
      <c r="E26" s="128" t="s">
        <v>504</v>
      </c>
      <c r="F26" s="165">
        <v>44260</v>
      </c>
      <c r="G26" s="148"/>
      <c r="H26" s="148"/>
      <c r="I26" s="148">
        <v>66560</v>
      </c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>
        <v>52000</v>
      </c>
      <c r="V26" s="149">
        <v>7280</v>
      </c>
      <c r="W26" s="149">
        <v>7280</v>
      </c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232"/>
    </row>
    <row r="27" spans="1:62" x14ac:dyDescent="0.25">
      <c r="A27" s="165">
        <v>44263</v>
      </c>
      <c r="B27" s="127" t="s">
        <v>487</v>
      </c>
      <c r="C27" s="128" t="s">
        <v>481</v>
      </c>
      <c r="D27" s="129" t="s">
        <v>346</v>
      </c>
      <c r="E27" s="128" t="s">
        <v>505</v>
      </c>
      <c r="F27" s="165">
        <v>44263</v>
      </c>
      <c r="G27" s="148"/>
      <c r="H27" s="148"/>
      <c r="I27" s="148">
        <v>34560</v>
      </c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>
        <v>27000</v>
      </c>
      <c r="V27" s="149">
        <v>3780</v>
      </c>
      <c r="W27" s="149">
        <v>3780</v>
      </c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232"/>
    </row>
    <row r="28" spans="1:62" x14ac:dyDescent="0.25">
      <c r="A28" s="165">
        <v>44263</v>
      </c>
      <c r="B28" s="127" t="s">
        <v>487</v>
      </c>
      <c r="C28" s="128" t="s">
        <v>481</v>
      </c>
      <c r="D28" s="129" t="s">
        <v>347</v>
      </c>
      <c r="E28" s="128" t="s">
        <v>506</v>
      </c>
      <c r="F28" s="165">
        <v>44263</v>
      </c>
      <c r="G28" s="148"/>
      <c r="H28" s="148"/>
      <c r="I28" s="148">
        <v>34560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>
        <v>27000</v>
      </c>
      <c r="V28" s="149">
        <v>3780</v>
      </c>
      <c r="W28" s="149">
        <v>3780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232"/>
    </row>
    <row r="29" spans="1:62" x14ac:dyDescent="0.25">
      <c r="A29" s="165">
        <v>44263</v>
      </c>
      <c r="B29" s="127" t="s">
        <v>487</v>
      </c>
      <c r="C29" s="128" t="s">
        <v>481</v>
      </c>
      <c r="D29" s="129" t="s">
        <v>319</v>
      </c>
      <c r="E29" s="128" t="s">
        <v>507</v>
      </c>
      <c r="F29" s="165">
        <v>44263</v>
      </c>
      <c r="G29" s="148"/>
      <c r="H29" s="148"/>
      <c r="I29" s="148">
        <v>34560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>
        <v>27000</v>
      </c>
      <c r="V29" s="149">
        <v>3780</v>
      </c>
      <c r="W29" s="149">
        <v>3780</v>
      </c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232"/>
    </row>
    <row r="30" spans="1:62" x14ac:dyDescent="0.25">
      <c r="A30" s="165">
        <v>44263</v>
      </c>
      <c r="B30" s="127" t="s">
        <v>487</v>
      </c>
      <c r="C30" s="128" t="s">
        <v>481</v>
      </c>
      <c r="D30" s="129" t="s">
        <v>320</v>
      </c>
      <c r="E30" s="128" t="s">
        <v>508</v>
      </c>
      <c r="F30" s="165">
        <v>44263</v>
      </c>
      <c r="G30" s="148"/>
      <c r="H30" s="148"/>
      <c r="I30" s="148">
        <v>34560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>
        <v>27000</v>
      </c>
      <c r="V30" s="149">
        <v>3780</v>
      </c>
      <c r="W30" s="149">
        <v>3780</v>
      </c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232"/>
    </row>
    <row r="31" spans="1:62" x14ac:dyDescent="0.25">
      <c r="A31" s="165">
        <v>44264</v>
      </c>
      <c r="B31" s="127" t="s">
        <v>487</v>
      </c>
      <c r="C31" s="128" t="s">
        <v>481</v>
      </c>
      <c r="D31" s="129" t="s">
        <v>321</v>
      </c>
      <c r="E31" s="128" t="s">
        <v>509</v>
      </c>
      <c r="F31" s="165">
        <v>44264</v>
      </c>
      <c r="G31" s="148"/>
      <c r="H31" s="148"/>
      <c r="I31" s="148">
        <v>69120</v>
      </c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>
        <v>54000</v>
      </c>
      <c r="V31" s="149">
        <v>7560</v>
      </c>
      <c r="W31" s="149">
        <v>7560</v>
      </c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232"/>
    </row>
    <row r="32" spans="1:62" x14ac:dyDescent="0.25">
      <c r="A32" s="165">
        <v>44265</v>
      </c>
      <c r="B32" s="127" t="s">
        <v>300</v>
      </c>
      <c r="C32" s="128" t="s">
        <v>481</v>
      </c>
      <c r="D32" s="129" t="s">
        <v>322</v>
      </c>
      <c r="E32" s="128" t="s">
        <v>510</v>
      </c>
      <c r="F32" s="165">
        <v>44265</v>
      </c>
      <c r="G32" s="148">
        <v>1600</v>
      </c>
      <c r="H32" s="148"/>
      <c r="I32" s="148">
        <v>1600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>
        <v>1600</v>
      </c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232"/>
    </row>
    <row r="33" spans="1:62" x14ac:dyDescent="0.25">
      <c r="A33" s="165">
        <v>44267</v>
      </c>
      <c r="B33" s="127" t="s">
        <v>1094</v>
      </c>
      <c r="C33" s="128" t="s">
        <v>481</v>
      </c>
      <c r="D33" s="129" t="s">
        <v>323</v>
      </c>
      <c r="E33" s="128" t="s">
        <v>511</v>
      </c>
      <c r="F33" s="165">
        <v>44267</v>
      </c>
      <c r="G33" s="148"/>
      <c r="H33" s="148"/>
      <c r="I33" s="148">
        <v>35959.019999999997</v>
      </c>
      <c r="J33" s="149">
        <v>30473.74</v>
      </c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>
        <v>5485.28</v>
      </c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232"/>
    </row>
    <row r="34" spans="1:62" x14ac:dyDescent="0.25">
      <c r="A34" s="165">
        <v>44267</v>
      </c>
      <c r="B34" s="127" t="s">
        <v>487</v>
      </c>
      <c r="C34" s="128" t="s">
        <v>481</v>
      </c>
      <c r="D34" s="129" t="s">
        <v>324</v>
      </c>
      <c r="E34" s="128" t="s">
        <v>512</v>
      </c>
      <c r="F34" s="165">
        <v>44267</v>
      </c>
      <c r="G34" s="148"/>
      <c r="H34" s="148"/>
      <c r="I34" s="148">
        <v>69120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>
        <v>54000</v>
      </c>
      <c r="V34" s="149">
        <v>7560</v>
      </c>
      <c r="W34" s="149">
        <v>7560</v>
      </c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232"/>
    </row>
    <row r="35" spans="1:62" x14ac:dyDescent="0.25">
      <c r="A35" s="165">
        <v>44268</v>
      </c>
      <c r="B35" s="127" t="s">
        <v>487</v>
      </c>
      <c r="C35" s="128" t="s">
        <v>481</v>
      </c>
      <c r="D35" s="129" t="s">
        <v>325</v>
      </c>
      <c r="E35" s="128" t="s">
        <v>513</v>
      </c>
      <c r="F35" s="165">
        <v>44268</v>
      </c>
      <c r="G35" s="148"/>
      <c r="H35" s="148"/>
      <c r="I35" s="148">
        <v>69120</v>
      </c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>
        <v>54000</v>
      </c>
      <c r="V35" s="149">
        <v>7560</v>
      </c>
      <c r="W35" s="149">
        <v>7560</v>
      </c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232"/>
    </row>
    <row r="36" spans="1:62" x14ac:dyDescent="0.25">
      <c r="A36" s="165">
        <v>44268</v>
      </c>
      <c r="B36" s="127" t="s">
        <v>487</v>
      </c>
      <c r="C36" s="128" t="s">
        <v>481</v>
      </c>
      <c r="D36" s="129" t="s">
        <v>326</v>
      </c>
      <c r="E36" s="128" t="s">
        <v>514</v>
      </c>
      <c r="F36" s="165">
        <v>44268</v>
      </c>
      <c r="G36" s="148"/>
      <c r="H36" s="148"/>
      <c r="I36" s="148">
        <v>69120</v>
      </c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>
        <v>54000</v>
      </c>
      <c r="V36" s="149">
        <v>7560</v>
      </c>
      <c r="W36" s="149">
        <v>7560</v>
      </c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232"/>
    </row>
    <row r="37" spans="1:62" x14ac:dyDescent="0.25">
      <c r="A37" s="165">
        <v>44271</v>
      </c>
      <c r="B37" s="127" t="s">
        <v>300</v>
      </c>
      <c r="C37" s="128" t="s">
        <v>481</v>
      </c>
      <c r="D37" s="129" t="s">
        <v>327</v>
      </c>
      <c r="E37" s="128" t="s">
        <v>515</v>
      </c>
      <c r="F37" s="165">
        <v>44271</v>
      </c>
      <c r="G37" s="148">
        <v>4800</v>
      </c>
      <c r="H37" s="148"/>
      <c r="I37" s="148">
        <v>4800</v>
      </c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>
        <v>4800</v>
      </c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232"/>
    </row>
    <row r="38" spans="1:62" x14ac:dyDescent="0.25">
      <c r="A38" s="165">
        <v>44273</v>
      </c>
      <c r="B38" s="127" t="s">
        <v>500</v>
      </c>
      <c r="C38" s="128" t="s">
        <v>481</v>
      </c>
      <c r="D38" s="129" t="s">
        <v>328</v>
      </c>
      <c r="E38" s="128" t="s">
        <v>516</v>
      </c>
      <c r="F38" s="165">
        <v>44273</v>
      </c>
      <c r="G38" s="148"/>
      <c r="H38" s="148"/>
      <c r="I38" s="148">
        <v>90000</v>
      </c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>
        <v>70312.44</v>
      </c>
      <c r="V38" s="149">
        <v>9843.74</v>
      </c>
      <c r="W38" s="149">
        <v>9843.74</v>
      </c>
      <c r="X38" s="149"/>
      <c r="Y38" s="149"/>
      <c r="Z38" s="149">
        <v>0.08</v>
      </c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232"/>
    </row>
    <row r="39" spans="1:62" x14ac:dyDescent="0.25">
      <c r="A39" s="165">
        <v>44274</v>
      </c>
      <c r="B39" s="127" t="s">
        <v>487</v>
      </c>
      <c r="C39" s="128" t="s">
        <v>481</v>
      </c>
      <c r="D39" s="129" t="s">
        <v>329</v>
      </c>
      <c r="E39" s="128" t="s">
        <v>517</v>
      </c>
      <c r="F39" s="165">
        <v>44274</v>
      </c>
      <c r="G39" s="148"/>
      <c r="H39" s="148"/>
      <c r="I39" s="148">
        <v>34560</v>
      </c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>
        <v>27000</v>
      </c>
      <c r="V39" s="149">
        <v>3780</v>
      </c>
      <c r="W39" s="149">
        <v>3780</v>
      </c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232"/>
    </row>
    <row r="40" spans="1:62" x14ac:dyDescent="0.25">
      <c r="A40" s="165">
        <v>44274</v>
      </c>
      <c r="B40" s="127" t="s">
        <v>487</v>
      </c>
      <c r="C40" s="128" t="s">
        <v>481</v>
      </c>
      <c r="D40" s="129" t="s">
        <v>330</v>
      </c>
      <c r="E40" s="128" t="s">
        <v>518</v>
      </c>
      <c r="F40" s="165">
        <v>44274</v>
      </c>
      <c r="G40" s="148"/>
      <c r="H40" s="148"/>
      <c r="I40" s="148">
        <v>69120</v>
      </c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>
        <v>54000</v>
      </c>
      <c r="V40" s="149">
        <v>7560</v>
      </c>
      <c r="W40" s="149">
        <v>7560</v>
      </c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232"/>
    </row>
    <row r="41" spans="1:62" x14ac:dyDescent="0.25">
      <c r="A41" s="165">
        <v>44274</v>
      </c>
      <c r="B41" s="127" t="s">
        <v>487</v>
      </c>
      <c r="C41" s="128" t="s">
        <v>481</v>
      </c>
      <c r="D41" s="129" t="s">
        <v>331</v>
      </c>
      <c r="E41" s="128" t="s">
        <v>519</v>
      </c>
      <c r="F41" s="165">
        <v>44274</v>
      </c>
      <c r="G41" s="148">
        <v>27000</v>
      </c>
      <c r="H41" s="148"/>
      <c r="I41" s="148">
        <v>34560</v>
      </c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>
        <v>27000</v>
      </c>
      <c r="V41" s="149">
        <v>3780</v>
      </c>
      <c r="W41" s="149">
        <v>3780</v>
      </c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232"/>
    </row>
    <row r="42" spans="1:62" x14ac:dyDescent="0.25">
      <c r="A42" s="165">
        <v>44274</v>
      </c>
      <c r="B42" s="127" t="s">
        <v>487</v>
      </c>
      <c r="C42" s="128" t="s">
        <v>481</v>
      </c>
      <c r="D42" s="129" t="s">
        <v>332</v>
      </c>
      <c r="E42" s="128" t="s">
        <v>520</v>
      </c>
      <c r="F42" s="165">
        <v>44274</v>
      </c>
      <c r="G42" s="148">
        <v>54000</v>
      </c>
      <c r="H42" s="148"/>
      <c r="I42" s="148">
        <v>69120</v>
      </c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>
        <v>54000</v>
      </c>
      <c r="V42" s="149">
        <v>7560</v>
      </c>
      <c r="W42" s="149">
        <v>7560</v>
      </c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232"/>
    </row>
    <row r="43" spans="1:62" x14ac:dyDescent="0.25">
      <c r="A43" s="165">
        <v>44274</v>
      </c>
      <c r="B43" s="127" t="s">
        <v>432</v>
      </c>
      <c r="C43" s="128" t="s">
        <v>481</v>
      </c>
      <c r="D43" s="129" t="s">
        <v>333</v>
      </c>
      <c r="E43" s="128" t="s">
        <v>521</v>
      </c>
      <c r="F43" s="165">
        <v>44274</v>
      </c>
      <c r="G43" s="148"/>
      <c r="H43" s="148"/>
      <c r="I43" s="148">
        <v>230265</v>
      </c>
      <c r="J43" s="149"/>
      <c r="K43" s="149">
        <v>17562.599999999999</v>
      </c>
      <c r="L43" s="149">
        <v>17562.599999999999</v>
      </c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>
        <v>-0.2</v>
      </c>
      <c r="AA43" s="149"/>
      <c r="AB43" s="149">
        <v>191140</v>
      </c>
      <c r="AC43" s="149">
        <v>4000</v>
      </c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232"/>
    </row>
    <row r="44" spans="1:62" x14ac:dyDescent="0.25">
      <c r="A44" s="165">
        <v>44274</v>
      </c>
      <c r="B44" s="127" t="s">
        <v>432</v>
      </c>
      <c r="C44" s="128" t="s">
        <v>481</v>
      </c>
      <c r="D44" s="129" t="s">
        <v>334</v>
      </c>
      <c r="E44" s="128" t="s">
        <v>522</v>
      </c>
      <c r="F44" s="165">
        <v>44274</v>
      </c>
      <c r="G44" s="148"/>
      <c r="H44" s="148"/>
      <c r="I44" s="148">
        <v>21240</v>
      </c>
      <c r="J44" s="149"/>
      <c r="K44" s="149">
        <v>1620</v>
      </c>
      <c r="L44" s="149">
        <v>1620</v>
      </c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>
        <v>18000</v>
      </c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232"/>
    </row>
    <row r="45" spans="1:62" x14ac:dyDescent="0.25">
      <c r="A45" s="165">
        <v>44276</v>
      </c>
      <c r="B45" s="127" t="s">
        <v>487</v>
      </c>
      <c r="C45" s="128" t="s">
        <v>481</v>
      </c>
      <c r="D45" s="129" t="s">
        <v>335</v>
      </c>
      <c r="E45" s="128" t="s">
        <v>523</v>
      </c>
      <c r="F45" s="165">
        <v>44276</v>
      </c>
      <c r="G45" s="148">
        <v>81000</v>
      </c>
      <c r="H45" s="148"/>
      <c r="I45" s="148">
        <v>103680</v>
      </c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>
        <v>81000</v>
      </c>
      <c r="V45" s="149">
        <v>11340</v>
      </c>
      <c r="W45" s="149">
        <v>11340</v>
      </c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232"/>
    </row>
    <row r="46" spans="1:62" x14ac:dyDescent="0.25">
      <c r="A46" s="165">
        <v>44277</v>
      </c>
      <c r="B46" s="127" t="s">
        <v>487</v>
      </c>
      <c r="C46" s="128" t="s">
        <v>481</v>
      </c>
      <c r="D46" s="129" t="s">
        <v>336</v>
      </c>
      <c r="E46" s="128" t="s">
        <v>524</v>
      </c>
      <c r="F46" s="165">
        <v>44277</v>
      </c>
      <c r="G46" s="148">
        <v>54000</v>
      </c>
      <c r="H46" s="148"/>
      <c r="I46" s="148">
        <v>69120</v>
      </c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>
        <v>54000</v>
      </c>
      <c r="V46" s="149">
        <v>7560</v>
      </c>
      <c r="W46" s="149">
        <v>7560</v>
      </c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232"/>
    </row>
    <row r="47" spans="1:62" x14ac:dyDescent="0.25">
      <c r="A47" s="165">
        <v>44279</v>
      </c>
      <c r="B47" s="127" t="s">
        <v>484</v>
      </c>
      <c r="C47" s="128" t="s">
        <v>481</v>
      </c>
      <c r="D47" s="129" t="s">
        <v>337</v>
      </c>
      <c r="E47" s="128" t="s">
        <v>525</v>
      </c>
      <c r="F47" s="165">
        <v>44279</v>
      </c>
      <c r="G47" s="148"/>
      <c r="H47" s="148"/>
      <c r="I47" s="148">
        <v>818932.2</v>
      </c>
      <c r="J47" s="149"/>
      <c r="K47" s="149">
        <v>62414.1</v>
      </c>
      <c r="L47" s="149">
        <v>62414.1</v>
      </c>
      <c r="M47" s="149">
        <v>170660</v>
      </c>
      <c r="N47" s="149">
        <v>165830</v>
      </c>
      <c r="O47" s="149">
        <v>332000</v>
      </c>
      <c r="P47" s="149"/>
      <c r="Q47" s="149">
        <v>614</v>
      </c>
      <c r="R47" s="149">
        <v>25000</v>
      </c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232"/>
    </row>
    <row r="48" spans="1:62" x14ac:dyDescent="0.25">
      <c r="A48" s="165">
        <v>44283</v>
      </c>
      <c r="B48" s="127" t="s">
        <v>487</v>
      </c>
      <c r="C48" s="128" t="s">
        <v>481</v>
      </c>
      <c r="D48" s="129" t="s">
        <v>338</v>
      </c>
      <c r="E48" s="128" t="s">
        <v>526</v>
      </c>
      <c r="F48" s="165">
        <v>44283</v>
      </c>
      <c r="G48" s="148">
        <v>54000</v>
      </c>
      <c r="H48" s="148"/>
      <c r="I48" s="148">
        <v>69120</v>
      </c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>
        <v>54000</v>
      </c>
      <c r="V48" s="149">
        <v>7560</v>
      </c>
      <c r="W48" s="149">
        <v>7560</v>
      </c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232"/>
    </row>
    <row r="49" spans="1:62" x14ac:dyDescent="0.25">
      <c r="A49" s="165">
        <v>44286</v>
      </c>
      <c r="B49" s="127" t="s">
        <v>299</v>
      </c>
      <c r="C49" s="128" t="s">
        <v>481</v>
      </c>
      <c r="D49" s="129" t="s">
        <v>339</v>
      </c>
      <c r="E49" s="128" t="s">
        <v>527</v>
      </c>
      <c r="F49" s="165">
        <v>44286</v>
      </c>
      <c r="G49" s="148"/>
      <c r="H49" s="148"/>
      <c r="I49" s="148">
        <v>15120</v>
      </c>
      <c r="J49" s="149"/>
      <c r="K49" s="149"/>
      <c r="L49" s="149">
        <v>810</v>
      </c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>
        <v>13500</v>
      </c>
      <c r="Z49" s="149"/>
      <c r="AA49" s="149"/>
      <c r="AB49" s="149"/>
      <c r="AC49" s="149"/>
      <c r="AD49" s="149"/>
      <c r="AE49" s="149">
        <v>810</v>
      </c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232"/>
    </row>
    <row r="50" spans="1:62" x14ac:dyDescent="0.25">
      <c r="A50" s="165">
        <v>44286</v>
      </c>
      <c r="B50" s="127" t="s">
        <v>300</v>
      </c>
      <c r="C50" s="128" t="s">
        <v>481</v>
      </c>
      <c r="D50" s="129" t="s">
        <v>348</v>
      </c>
      <c r="E50" s="128" t="s">
        <v>528</v>
      </c>
      <c r="F50" s="165">
        <v>44286</v>
      </c>
      <c r="G50" s="148">
        <v>4000</v>
      </c>
      <c r="H50" s="148"/>
      <c r="I50" s="148">
        <v>4000</v>
      </c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>
        <v>4000</v>
      </c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232"/>
    </row>
    <row r="51" spans="1:62" x14ac:dyDescent="0.25">
      <c r="A51" s="165">
        <v>44289</v>
      </c>
      <c r="B51" s="127" t="s">
        <v>487</v>
      </c>
      <c r="C51" s="128" t="s">
        <v>481</v>
      </c>
      <c r="D51" s="129" t="s">
        <v>482</v>
      </c>
      <c r="E51" s="128" t="s">
        <v>529</v>
      </c>
      <c r="F51" s="165">
        <v>44289</v>
      </c>
      <c r="G51" s="148">
        <v>56000</v>
      </c>
      <c r="H51" s="148"/>
      <c r="I51" s="148">
        <v>71680</v>
      </c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>
        <v>56000</v>
      </c>
      <c r="V51" s="149">
        <v>7840</v>
      </c>
      <c r="W51" s="149">
        <v>7840</v>
      </c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232"/>
    </row>
    <row r="52" spans="1:62" x14ac:dyDescent="0.25">
      <c r="A52" s="165">
        <v>44289</v>
      </c>
      <c r="B52" s="127" t="s">
        <v>487</v>
      </c>
      <c r="C52" s="128" t="s">
        <v>481</v>
      </c>
      <c r="D52" s="129" t="s">
        <v>342</v>
      </c>
      <c r="E52" s="128" t="s">
        <v>530</v>
      </c>
      <c r="F52" s="165">
        <v>44289</v>
      </c>
      <c r="G52" s="148">
        <v>14000</v>
      </c>
      <c r="H52" s="148"/>
      <c r="I52" s="148">
        <v>17920</v>
      </c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>
        <v>14000</v>
      </c>
      <c r="V52" s="149">
        <v>1960</v>
      </c>
      <c r="W52" s="149">
        <v>1960</v>
      </c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232"/>
    </row>
    <row r="53" spans="1:62" x14ac:dyDescent="0.25">
      <c r="A53" s="165">
        <v>44289</v>
      </c>
      <c r="B53" s="127" t="s">
        <v>487</v>
      </c>
      <c r="C53" s="128" t="s">
        <v>481</v>
      </c>
      <c r="D53" s="129" t="s">
        <v>343</v>
      </c>
      <c r="E53" s="128" t="s">
        <v>531</v>
      </c>
      <c r="F53" s="165">
        <v>44289</v>
      </c>
      <c r="G53" s="148">
        <v>56000</v>
      </c>
      <c r="H53" s="148"/>
      <c r="I53" s="148">
        <v>71680</v>
      </c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>
        <v>56000</v>
      </c>
      <c r="V53" s="149">
        <v>7840</v>
      </c>
      <c r="W53" s="149">
        <v>7840</v>
      </c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232"/>
    </row>
    <row r="54" spans="1:62" x14ac:dyDescent="0.25">
      <c r="A54" s="165">
        <v>44292</v>
      </c>
      <c r="B54" s="127" t="s">
        <v>487</v>
      </c>
      <c r="C54" s="128" t="s">
        <v>481</v>
      </c>
      <c r="D54" s="129" t="s">
        <v>344</v>
      </c>
      <c r="E54" s="128" t="s">
        <v>532</v>
      </c>
      <c r="F54" s="165">
        <v>44292</v>
      </c>
      <c r="G54" s="148">
        <v>56000</v>
      </c>
      <c r="H54" s="148"/>
      <c r="I54" s="148">
        <v>71680</v>
      </c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>
        <v>56000</v>
      </c>
      <c r="V54" s="149">
        <v>7840</v>
      </c>
      <c r="W54" s="149">
        <v>7840</v>
      </c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232"/>
    </row>
    <row r="55" spans="1:62" x14ac:dyDescent="0.25">
      <c r="A55" s="165">
        <v>44292</v>
      </c>
      <c r="B55" s="127" t="s">
        <v>300</v>
      </c>
      <c r="C55" s="128" t="s">
        <v>481</v>
      </c>
      <c r="D55" s="129" t="s">
        <v>345</v>
      </c>
      <c r="E55" s="128" t="s">
        <v>367</v>
      </c>
      <c r="F55" s="165">
        <v>44292</v>
      </c>
      <c r="G55" s="148">
        <v>10500</v>
      </c>
      <c r="H55" s="148"/>
      <c r="I55" s="148">
        <v>10500</v>
      </c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>
        <v>10500</v>
      </c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232"/>
    </row>
    <row r="56" spans="1:62" x14ac:dyDescent="0.25">
      <c r="A56" s="165">
        <v>44292</v>
      </c>
      <c r="B56" s="127" t="s">
        <v>487</v>
      </c>
      <c r="C56" s="128" t="s">
        <v>481</v>
      </c>
      <c r="D56" s="129" t="s">
        <v>304</v>
      </c>
      <c r="E56" s="128" t="s">
        <v>533</v>
      </c>
      <c r="F56" s="165">
        <v>44292</v>
      </c>
      <c r="G56" s="148">
        <v>70000</v>
      </c>
      <c r="H56" s="148"/>
      <c r="I56" s="148">
        <v>89600</v>
      </c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>
        <v>70000</v>
      </c>
      <c r="V56" s="149">
        <v>9800</v>
      </c>
      <c r="W56" s="149">
        <v>9800</v>
      </c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232"/>
    </row>
    <row r="57" spans="1:62" x14ac:dyDescent="0.25">
      <c r="A57" s="165">
        <v>44293</v>
      </c>
      <c r="B57" s="127" t="s">
        <v>487</v>
      </c>
      <c r="C57" s="128" t="s">
        <v>481</v>
      </c>
      <c r="D57" s="129" t="s">
        <v>305</v>
      </c>
      <c r="E57" s="128" t="s">
        <v>534</v>
      </c>
      <c r="F57" s="165">
        <v>44293</v>
      </c>
      <c r="G57" s="148">
        <v>70000</v>
      </c>
      <c r="H57" s="148"/>
      <c r="I57" s="148">
        <v>89600</v>
      </c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>
        <v>70000</v>
      </c>
      <c r="V57" s="149">
        <v>9800</v>
      </c>
      <c r="W57" s="149">
        <v>9800</v>
      </c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232"/>
    </row>
    <row r="58" spans="1:62" x14ac:dyDescent="0.25">
      <c r="A58" s="165">
        <v>44301</v>
      </c>
      <c r="B58" s="127" t="s">
        <v>487</v>
      </c>
      <c r="C58" s="128" t="s">
        <v>481</v>
      </c>
      <c r="D58" s="129" t="s">
        <v>306</v>
      </c>
      <c r="E58" s="128" t="s">
        <v>535</v>
      </c>
      <c r="F58" s="165">
        <v>44301</v>
      </c>
      <c r="G58" s="148">
        <v>70000</v>
      </c>
      <c r="H58" s="148"/>
      <c r="I58" s="148">
        <v>89600</v>
      </c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>
        <v>70000</v>
      </c>
      <c r="V58" s="149">
        <v>9800</v>
      </c>
      <c r="W58" s="149">
        <v>9800</v>
      </c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232"/>
    </row>
    <row r="59" spans="1:62" x14ac:dyDescent="0.25">
      <c r="A59" s="165">
        <v>44301</v>
      </c>
      <c r="B59" s="127" t="s">
        <v>487</v>
      </c>
      <c r="C59" s="128" t="s">
        <v>481</v>
      </c>
      <c r="D59" s="129" t="s">
        <v>307</v>
      </c>
      <c r="E59" s="128" t="s">
        <v>536</v>
      </c>
      <c r="F59" s="165">
        <v>44301</v>
      </c>
      <c r="G59" s="148">
        <v>70000</v>
      </c>
      <c r="H59" s="148"/>
      <c r="I59" s="148">
        <v>89600</v>
      </c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>
        <v>70000</v>
      </c>
      <c r="V59" s="149">
        <v>9800</v>
      </c>
      <c r="W59" s="149">
        <v>9800</v>
      </c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232"/>
    </row>
    <row r="60" spans="1:62" x14ac:dyDescent="0.25">
      <c r="A60" s="165">
        <v>44306</v>
      </c>
      <c r="B60" s="127" t="s">
        <v>487</v>
      </c>
      <c r="C60" s="128" t="s">
        <v>481</v>
      </c>
      <c r="D60" s="129" t="s">
        <v>308</v>
      </c>
      <c r="E60" s="128" t="s">
        <v>537</v>
      </c>
      <c r="F60" s="165">
        <v>44306</v>
      </c>
      <c r="G60" s="148">
        <v>56000</v>
      </c>
      <c r="H60" s="148"/>
      <c r="I60" s="148">
        <v>71680</v>
      </c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>
        <v>56000</v>
      </c>
      <c r="V60" s="149">
        <v>7840</v>
      </c>
      <c r="W60" s="149">
        <v>7840</v>
      </c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232"/>
    </row>
    <row r="61" spans="1:62" x14ac:dyDescent="0.25">
      <c r="A61" s="165">
        <v>44306</v>
      </c>
      <c r="B61" s="127" t="s">
        <v>487</v>
      </c>
      <c r="C61" s="128" t="s">
        <v>481</v>
      </c>
      <c r="D61" s="129" t="s">
        <v>309</v>
      </c>
      <c r="E61" s="128" t="s">
        <v>538</v>
      </c>
      <c r="F61" s="165">
        <v>44306</v>
      </c>
      <c r="G61" s="148">
        <v>56000</v>
      </c>
      <c r="H61" s="148"/>
      <c r="I61" s="148">
        <v>71680</v>
      </c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>
        <v>56000</v>
      </c>
      <c r="V61" s="149">
        <v>7840</v>
      </c>
      <c r="W61" s="149">
        <v>7840</v>
      </c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232"/>
    </row>
    <row r="62" spans="1:62" x14ac:dyDescent="0.25">
      <c r="A62" s="165">
        <v>44307</v>
      </c>
      <c r="B62" s="127" t="s">
        <v>487</v>
      </c>
      <c r="C62" s="128" t="s">
        <v>481</v>
      </c>
      <c r="D62" s="129" t="s">
        <v>310</v>
      </c>
      <c r="E62" s="128" t="s">
        <v>539</v>
      </c>
      <c r="F62" s="165">
        <v>44307</v>
      </c>
      <c r="G62" s="148">
        <v>56000</v>
      </c>
      <c r="H62" s="148"/>
      <c r="I62" s="148">
        <v>71680</v>
      </c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>
        <v>56000</v>
      </c>
      <c r="V62" s="149">
        <v>7840</v>
      </c>
      <c r="W62" s="149">
        <v>7840</v>
      </c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232"/>
    </row>
    <row r="63" spans="1:62" x14ac:dyDescent="0.25">
      <c r="A63" s="165">
        <v>44314</v>
      </c>
      <c r="B63" s="127" t="s">
        <v>484</v>
      </c>
      <c r="C63" s="128" t="s">
        <v>481</v>
      </c>
      <c r="D63" s="129" t="s">
        <v>311</v>
      </c>
      <c r="E63" s="128" t="s">
        <v>540</v>
      </c>
      <c r="F63" s="165">
        <v>44314</v>
      </c>
      <c r="G63" s="148">
        <v>1318495</v>
      </c>
      <c r="H63" s="148"/>
      <c r="I63" s="148">
        <v>1557380</v>
      </c>
      <c r="J63" s="149"/>
      <c r="K63" s="149">
        <v>118664.55</v>
      </c>
      <c r="L63" s="149">
        <v>118664.55</v>
      </c>
      <c r="M63" s="149"/>
      <c r="N63" s="149"/>
      <c r="O63" s="149"/>
      <c r="P63" s="149"/>
      <c r="Q63" s="149">
        <v>1556</v>
      </c>
      <c r="R63" s="149"/>
      <c r="S63" s="149"/>
      <c r="T63" s="149"/>
      <c r="U63" s="149"/>
      <c r="V63" s="149"/>
      <c r="W63" s="149"/>
      <c r="X63" s="149">
        <v>1318495</v>
      </c>
      <c r="Y63" s="149"/>
      <c r="Z63" s="149">
        <v>-0.1</v>
      </c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232"/>
    </row>
    <row r="64" spans="1:62" x14ac:dyDescent="0.25">
      <c r="A64" s="165">
        <v>44316</v>
      </c>
      <c r="B64" s="127" t="s">
        <v>300</v>
      </c>
      <c r="C64" s="128" t="s">
        <v>481</v>
      </c>
      <c r="D64" s="129" t="s">
        <v>312</v>
      </c>
      <c r="E64" s="128" t="s">
        <v>541</v>
      </c>
      <c r="F64" s="165">
        <v>44316</v>
      </c>
      <c r="G64" s="148">
        <v>8400</v>
      </c>
      <c r="H64" s="148"/>
      <c r="I64" s="148">
        <v>8400</v>
      </c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>
        <v>8400</v>
      </c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232"/>
    </row>
    <row r="65" spans="1:62" x14ac:dyDescent="0.25">
      <c r="A65" s="165">
        <v>44320</v>
      </c>
      <c r="B65" s="127" t="s">
        <v>442</v>
      </c>
      <c r="C65" s="128" t="s">
        <v>481</v>
      </c>
      <c r="D65" s="129" t="s">
        <v>313</v>
      </c>
      <c r="E65" s="128" t="s">
        <v>542</v>
      </c>
      <c r="F65" s="165">
        <v>44320</v>
      </c>
      <c r="G65" s="148">
        <v>49965</v>
      </c>
      <c r="H65" s="148"/>
      <c r="I65" s="148">
        <v>58958.7</v>
      </c>
      <c r="J65" s="149"/>
      <c r="K65" s="149">
        <v>4496.8500000000004</v>
      </c>
      <c r="L65" s="149">
        <v>4496.8500000000004</v>
      </c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>
        <v>49965</v>
      </c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232"/>
    </row>
    <row r="66" spans="1:62" x14ac:dyDescent="0.25">
      <c r="A66" s="165">
        <v>44322</v>
      </c>
      <c r="B66" s="127" t="s">
        <v>487</v>
      </c>
      <c r="C66" s="128" t="s">
        <v>481</v>
      </c>
      <c r="D66" s="129" t="s">
        <v>314</v>
      </c>
      <c r="E66" s="128" t="s">
        <v>543</v>
      </c>
      <c r="F66" s="165">
        <v>44322</v>
      </c>
      <c r="G66" s="148">
        <v>70000</v>
      </c>
      <c r="H66" s="148"/>
      <c r="I66" s="148">
        <v>89600</v>
      </c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>
        <v>70000</v>
      </c>
      <c r="V66" s="149">
        <v>9800</v>
      </c>
      <c r="W66" s="149">
        <v>9800</v>
      </c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232"/>
    </row>
    <row r="67" spans="1:62" x14ac:dyDescent="0.25">
      <c r="A67" s="165">
        <v>44322</v>
      </c>
      <c r="B67" s="127" t="s">
        <v>487</v>
      </c>
      <c r="C67" s="128" t="s">
        <v>481</v>
      </c>
      <c r="D67" s="129" t="s">
        <v>315</v>
      </c>
      <c r="E67" s="128" t="s">
        <v>544</v>
      </c>
      <c r="F67" s="165">
        <v>44322</v>
      </c>
      <c r="G67" s="148">
        <v>70000</v>
      </c>
      <c r="H67" s="148"/>
      <c r="I67" s="148">
        <v>89600</v>
      </c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>
        <v>70000</v>
      </c>
      <c r="V67" s="149">
        <v>9800</v>
      </c>
      <c r="W67" s="149">
        <v>9800</v>
      </c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232"/>
    </row>
    <row r="68" spans="1:62" x14ac:dyDescent="0.25">
      <c r="A68" s="165">
        <v>44344</v>
      </c>
      <c r="B68" s="127" t="s">
        <v>545</v>
      </c>
      <c r="C68" s="128" t="s">
        <v>481</v>
      </c>
      <c r="D68" s="129" t="s">
        <v>316</v>
      </c>
      <c r="E68" s="128" t="s">
        <v>546</v>
      </c>
      <c r="F68" s="165">
        <v>44344</v>
      </c>
      <c r="G68" s="148">
        <v>56000</v>
      </c>
      <c r="H68" s="148"/>
      <c r="I68" s="148">
        <v>71680</v>
      </c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>
        <v>56000</v>
      </c>
      <c r="V68" s="149">
        <v>7840</v>
      </c>
      <c r="W68" s="149">
        <v>7840</v>
      </c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232"/>
    </row>
    <row r="69" spans="1:62" x14ac:dyDescent="0.25">
      <c r="A69" s="165">
        <v>44344</v>
      </c>
      <c r="B69" s="127" t="s">
        <v>545</v>
      </c>
      <c r="C69" s="128" t="s">
        <v>481</v>
      </c>
      <c r="D69" s="129" t="s">
        <v>317</v>
      </c>
      <c r="E69" s="128" t="s">
        <v>547</v>
      </c>
      <c r="F69" s="165">
        <v>44344</v>
      </c>
      <c r="G69" s="148">
        <v>67200</v>
      </c>
      <c r="H69" s="148"/>
      <c r="I69" s="148">
        <v>86016</v>
      </c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>
        <v>67200</v>
      </c>
      <c r="V69" s="149">
        <v>9408</v>
      </c>
      <c r="W69" s="149">
        <v>9408</v>
      </c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232"/>
    </row>
    <row r="70" spans="1:62" x14ac:dyDescent="0.25">
      <c r="A70" s="165">
        <v>44346</v>
      </c>
      <c r="B70" s="127" t="s">
        <v>545</v>
      </c>
      <c r="C70" s="128" t="s">
        <v>481</v>
      </c>
      <c r="D70" s="129" t="s">
        <v>318</v>
      </c>
      <c r="E70" s="128" t="s">
        <v>548</v>
      </c>
      <c r="F70" s="165">
        <v>44346</v>
      </c>
      <c r="G70" s="148">
        <v>39200</v>
      </c>
      <c r="H70" s="148"/>
      <c r="I70" s="148">
        <v>50176</v>
      </c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>
        <v>39200</v>
      </c>
      <c r="V70" s="149">
        <v>5488</v>
      </c>
      <c r="W70" s="149">
        <v>5488</v>
      </c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232"/>
    </row>
    <row r="71" spans="1:62" x14ac:dyDescent="0.25">
      <c r="A71" s="165">
        <v>44346</v>
      </c>
      <c r="B71" s="127" t="s">
        <v>545</v>
      </c>
      <c r="C71" s="128" t="s">
        <v>481</v>
      </c>
      <c r="D71" s="129" t="s">
        <v>346</v>
      </c>
      <c r="E71" s="128" t="s">
        <v>549</v>
      </c>
      <c r="F71" s="165">
        <v>44346</v>
      </c>
      <c r="G71" s="148">
        <v>16800</v>
      </c>
      <c r="H71" s="148"/>
      <c r="I71" s="148">
        <v>21504</v>
      </c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>
        <v>16800</v>
      </c>
      <c r="V71" s="149">
        <v>2352</v>
      </c>
      <c r="W71" s="149">
        <v>2352</v>
      </c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232"/>
    </row>
    <row r="72" spans="1:62" x14ac:dyDescent="0.25">
      <c r="A72" s="165">
        <v>44347</v>
      </c>
      <c r="B72" s="127" t="s">
        <v>300</v>
      </c>
      <c r="C72" s="128" t="s">
        <v>481</v>
      </c>
      <c r="D72" s="129" t="s">
        <v>347</v>
      </c>
      <c r="E72" s="128" t="s">
        <v>550</v>
      </c>
      <c r="F72" s="165">
        <v>44347</v>
      </c>
      <c r="G72" s="148">
        <v>9600</v>
      </c>
      <c r="H72" s="148"/>
      <c r="I72" s="148">
        <v>9600</v>
      </c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>
        <v>9600</v>
      </c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232"/>
    </row>
    <row r="73" spans="1:62" x14ac:dyDescent="0.25">
      <c r="A73" s="165">
        <v>44347</v>
      </c>
      <c r="B73" s="127" t="s">
        <v>300</v>
      </c>
      <c r="C73" s="128" t="s">
        <v>481</v>
      </c>
      <c r="D73" s="129" t="s">
        <v>319</v>
      </c>
      <c r="E73" s="128" t="s">
        <v>551</v>
      </c>
      <c r="F73" s="165">
        <v>44347</v>
      </c>
      <c r="G73" s="148">
        <v>11200</v>
      </c>
      <c r="H73" s="148"/>
      <c r="I73" s="148">
        <v>11200</v>
      </c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>
        <v>11200</v>
      </c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232"/>
    </row>
    <row r="74" spans="1:62" x14ac:dyDescent="0.25">
      <c r="A74" s="165">
        <v>44347</v>
      </c>
      <c r="B74" s="127" t="s">
        <v>299</v>
      </c>
      <c r="C74" s="128" t="s">
        <v>481</v>
      </c>
      <c r="D74" s="129" t="s">
        <v>320</v>
      </c>
      <c r="E74" s="128" t="s">
        <v>552</v>
      </c>
      <c r="F74" s="165">
        <v>44286</v>
      </c>
      <c r="G74" s="148">
        <v>13750</v>
      </c>
      <c r="H74" s="148"/>
      <c r="I74" s="148">
        <v>15400</v>
      </c>
      <c r="J74" s="149"/>
      <c r="K74" s="149">
        <v>825</v>
      </c>
      <c r="L74" s="149">
        <v>825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>
        <v>13750</v>
      </c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232"/>
    </row>
    <row r="75" spans="1:62" x14ac:dyDescent="0.25">
      <c r="A75" s="165">
        <v>44348</v>
      </c>
      <c r="B75" s="127" t="s">
        <v>1094</v>
      </c>
      <c r="C75" s="128" t="s">
        <v>481</v>
      </c>
      <c r="D75" s="129" t="s">
        <v>321</v>
      </c>
      <c r="E75" s="128" t="s">
        <v>553</v>
      </c>
      <c r="F75" s="165">
        <v>44348</v>
      </c>
      <c r="G75" s="148">
        <v>32280</v>
      </c>
      <c r="H75" s="148"/>
      <c r="I75" s="148">
        <v>38090</v>
      </c>
      <c r="J75" s="149">
        <v>32280</v>
      </c>
      <c r="K75" s="149">
        <v>2905</v>
      </c>
      <c r="L75" s="149">
        <v>2905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232"/>
    </row>
    <row r="76" spans="1:62" x14ac:dyDescent="0.25">
      <c r="A76" s="165">
        <v>44351</v>
      </c>
      <c r="B76" s="127" t="s">
        <v>443</v>
      </c>
      <c r="C76" s="128" t="s">
        <v>481</v>
      </c>
      <c r="D76" s="129" t="s">
        <v>322</v>
      </c>
      <c r="E76" s="128" t="s">
        <v>554</v>
      </c>
      <c r="F76" s="165">
        <v>44351</v>
      </c>
      <c r="G76" s="148">
        <v>12880</v>
      </c>
      <c r="H76" s="148"/>
      <c r="I76" s="148">
        <v>15198.4</v>
      </c>
      <c r="J76" s="149"/>
      <c r="K76" s="149">
        <v>1159.2</v>
      </c>
      <c r="L76" s="149">
        <v>1159.2</v>
      </c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>
        <v>12880</v>
      </c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232"/>
    </row>
    <row r="77" spans="1:62" x14ac:dyDescent="0.25">
      <c r="A77" s="165">
        <v>44351</v>
      </c>
      <c r="B77" s="127" t="s">
        <v>443</v>
      </c>
      <c r="C77" s="128" t="s">
        <v>481</v>
      </c>
      <c r="D77" s="129" t="s">
        <v>323</v>
      </c>
      <c r="E77" s="128" t="s">
        <v>555</v>
      </c>
      <c r="F77" s="165">
        <v>44351</v>
      </c>
      <c r="G77" s="148">
        <v>22970</v>
      </c>
      <c r="H77" s="148"/>
      <c r="I77" s="148">
        <v>27104.6</v>
      </c>
      <c r="J77" s="149"/>
      <c r="K77" s="149">
        <v>2067.3000000000002</v>
      </c>
      <c r="L77" s="149">
        <v>2067.3000000000002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>
        <v>22970</v>
      </c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232"/>
    </row>
    <row r="78" spans="1:62" x14ac:dyDescent="0.25">
      <c r="A78" s="165">
        <v>44358</v>
      </c>
      <c r="B78" s="127" t="s">
        <v>455</v>
      </c>
      <c r="C78" s="128" t="s">
        <v>481</v>
      </c>
      <c r="D78" s="129" t="s">
        <v>324</v>
      </c>
      <c r="E78" s="128" t="s">
        <v>556</v>
      </c>
      <c r="F78" s="165">
        <v>44358</v>
      </c>
      <c r="G78" s="148">
        <v>82290.600000000006</v>
      </c>
      <c r="H78" s="148"/>
      <c r="I78" s="148">
        <v>97103</v>
      </c>
      <c r="J78" s="149">
        <v>82290.600000000006</v>
      </c>
      <c r="K78" s="149">
        <v>7406.15</v>
      </c>
      <c r="L78" s="149">
        <v>7406.15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>
        <v>0.1</v>
      </c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232"/>
    </row>
    <row r="79" spans="1:62" x14ac:dyDescent="0.25">
      <c r="A79" s="165">
        <v>44358</v>
      </c>
      <c r="B79" s="127" t="s">
        <v>455</v>
      </c>
      <c r="C79" s="128" t="s">
        <v>481</v>
      </c>
      <c r="D79" s="129" t="s">
        <v>325</v>
      </c>
      <c r="E79" s="128" t="s">
        <v>557</v>
      </c>
      <c r="F79" s="165">
        <v>44358</v>
      </c>
      <c r="G79" s="148">
        <v>81972</v>
      </c>
      <c r="H79" s="148"/>
      <c r="I79" s="148">
        <v>96727</v>
      </c>
      <c r="J79" s="149">
        <v>81972</v>
      </c>
      <c r="K79" s="149">
        <v>7377.48</v>
      </c>
      <c r="L79" s="149">
        <v>7377.48</v>
      </c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>
        <v>0.04</v>
      </c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232"/>
    </row>
    <row r="80" spans="1:62" x14ac:dyDescent="0.25">
      <c r="A80" s="165">
        <v>44360</v>
      </c>
      <c r="B80" s="127" t="s">
        <v>558</v>
      </c>
      <c r="C80" s="128" t="s">
        <v>481</v>
      </c>
      <c r="D80" s="129" t="s">
        <v>326</v>
      </c>
      <c r="E80" s="128" t="s">
        <v>559</v>
      </c>
      <c r="F80" s="165">
        <v>44360</v>
      </c>
      <c r="G80" s="148">
        <v>999840</v>
      </c>
      <c r="H80" s="148"/>
      <c r="I80" s="148">
        <v>1180991.2</v>
      </c>
      <c r="J80" s="149"/>
      <c r="K80" s="149">
        <v>89985.600000000006</v>
      </c>
      <c r="L80" s="149">
        <v>89985.600000000006</v>
      </c>
      <c r="M80" s="149"/>
      <c r="N80" s="149"/>
      <c r="O80" s="149"/>
      <c r="P80" s="149"/>
      <c r="Q80" s="149">
        <v>1180</v>
      </c>
      <c r="R80" s="149"/>
      <c r="S80" s="149"/>
      <c r="T80" s="149"/>
      <c r="U80" s="149"/>
      <c r="V80" s="149"/>
      <c r="W80" s="149"/>
      <c r="X80" s="149">
        <v>999840</v>
      </c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232"/>
    </row>
    <row r="81" spans="1:62" x14ac:dyDescent="0.25">
      <c r="A81" s="165">
        <v>44363</v>
      </c>
      <c r="B81" s="127" t="s">
        <v>545</v>
      </c>
      <c r="C81" s="128" t="s">
        <v>481</v>
      </c>
      <c r="D81" s="129" t="s">
        <v>327</v>
      </c>
      <c r="E81" s="128" t="s">
        <v>560</v>
      </c>
      <c r="F81" s="165">
        <v>44363</v>
      </c>
      <c r="G81" s="148">
        <v>74100</v>
      </c>
      <c r="H81" s="148"/>
      <c r="I81" s="148">
        <v>94848</v>
      </c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>
        <v>74100</v>
      </c>
      <c r="V81" s="149">
        <v>10374</v>
      </c>
      <c r="W81" s="149">
        <v>10374</v>
      </c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232"/>
    </row>
    <row r="82" spans="1:62" x14ac:dyDescent="0.25">
      <c r="A82" s="165">
        <v>44363</v>
      </c>
      <c r="B82" s="127" t="s">
        <v>545</v>
      </c>
      <c r="C82" s="128" t="s">
        <v>481</v>
      </c>
      <c r="D82" s="129" t="s">
        <v>328</v>
      </c>
      <c r="E82" s="128" t="s">
        <v>561</v>
      </c>
      <c r="F82" s="165">
        <v>44363</v>
      </c>
      <c r="G82" s="148">
        <v>68400</v>
      </c>
      <c r="H82" s="148"/>
      <c r="I82" s="148">
        <v>87552</v>
      </c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>
        <v>68400</v>
      </c>
      <c r="V82" s="149">
        <v>9576</v>
      </c>
      <c r="W82" s="149">
        <v>9576</v>
      </c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232"/>
    </row>
    <row r="83" spans="1:62" x14ac:dyDescent="0.25">
      <c r="A83" s="165">
        <v>44364</v>
      </c>
      <c r="B83" s="127" t="s">
        <v>455</v>
      </c>
      <c r="C83" s="128" t="s">
        <v>481</v>
      </c>
      <c r="D83" s="129" t="s">
        <v>329</v>
      </c>
      <c r="E83" s="128" t="s">
        <v>562</v>
      </c>
      <c r="F83" s="165">
        <v>44364</v>
      </c>
      <c r="G83" s="148">
        <v>18154.599999999999</v>
      </c>
      <c r="H83" s="148"/>
      <c r="I83" s="148">
        <v>22190</v>
      </c>
      <c r="J83" s="149">
        <v>18154.599999999999</v>
      </c>
      <c r="K83" s="149">
        <v>1692.42</v>
      </c>
      <c r="L83" s="149">
        <v>1692.42</v>
      </c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>
        <v>0.56000000000000005</v>
      </c>
      <c r="AA83" s="149"/>
      <c r="AB83" s="149"/>
      <c r="AC83" s="149"/>
      <c r="AD83" s="149"/>
      <c r="AE83" s="149"/>
      <c r="AF83" s="149"/>
      <c r="AG83" s="149">
        <v>650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232"/>
    </row>
    <row r="84" spans="1:62" x14ac:dyDescent="0.25">
      <c r="A84" s="165">
        <v>44376</v>
      </c>
      <c r="B84" s="127" t="s">
        <v>545</v>
      </c>
      <c r="C84" s="128" t="s">
        <v>481</v>
      </c>
      <c r="D84" s="129" t="s">
        <v>330</v>
      </c>
      <c r="E84" s="128" t="s">
        <v>563</v>
      </c>
      <c r="F84" s="165">
        <v>44376</v>
      </c>
      <c r="G84" s="148">
        <v>129600</v>
      </c>
      <c r="H84" s="148"/>
      <c r="I84" s="148">
        <v>165888</v>
      </c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>
        <v>129600</v>
      </c>
      <c r="V84" s="149">
        <v>18144</v>
      </c>
      <c r="W84" s="149">
        <v>18144</v>
      </c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232"/>
    </row>
    <row r="85" spans="1:62" x14ac:dyDescent="0.25">
      <c r="A85" s="165">
        <v>44377</v>
      </c>
      <c r="B85" s="127" t="s">
        <v>300</v>
      </c>
      <c r="C85" s="128" t="s">
        <v>481</v>
      </c>
      <c r="D85" s="129" t="s">
        <v>331</v>
      </c>
      <c r="E85" s="128" t="s">
        <v>564</v>
      </c>
      <c r="F85" s="165">
        <v>44377</v>
      </c>
      <c r="G85" s="148">
        <v>600</v>
      </c>
      <c r="H85" s="148"/>
      <c r="I85" s="148">
        <v>600</v>
      </c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>
        <v>600</v>
      </c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232"/>
    </row>
    <row r="86" spans="1:62" x14ac:dyDescent="0.25">
      <c r="A86" s="165">
        <v>44382</v>
      </c>
      <c r="B86" s="127" t="s">
        <v>437</v>
      </c>
      <c r="C86" s="128" t="s">
        <v>481</v>
      </c>
      <c r="D86" s="129" t="s">
        <v>332</v>
      </c>
      <c r="E86" s="128" t="s">
        <v>565</v>
      </c>
      <c r="F86" s="165">
        <v>44382</v>
      </c>
      <c r="G86" s="148">
        <v>286440</v>
      </c>
      <c r="H86" s="148"/>
      <c r="I86" s="148">
        <v>337999.2</v>
      </c>
      <c r="J86" s="149"/>
      <c r="K86" s="149">
        <v>25779.599999999999</v>
      </c>
      <c r="L86" s="149">
        <v>25779.599999999999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>
        <v>286440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232"/>
    </row>
    <row r="87" spans="1:62" x14ac:dyDescent="0.25">
      <c r="A87" s="165">
        <v>44383</v>
      </c>
      <c r="B87" s="127" t="s">
        <v>487</v>
      </c>
      <c r="C87" s="128" t="s">
        <v>481</v>
      </c>
      <c r="D87" s="129" t="s">
        <v>333</v>
      </c>
      <c r="E87" s="128" t="s">
        <v>566</v>
      </c>
      <c r="F87" s="165">
        <v>44383</v>
      </c>
      <c r="G87" s="148">
        <v>58000</v>
      </c>
      <c r="H87" s="148"/>
      <c r="I87" s="148">
        <v>74240</v>
      </c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>
        <v>58000</v>
      </c>
      <c r="V87" s="149">
        <v>8120</v>
      </c>
      <c r="W87" s="149">
        <v>8120</v>
      </c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232"/>
    </row>
    <row r="88" spans="1:62" x14ac:dyDescent="0.25">
      <c r="A88" s="165">
        <v>44384</v>
      </c>
      <c r="B88" s="127" t="s">
        <v>487</v>
      </c>
      <c r="C88" s="128" t="s">
        <v>481</v>
      </c>
      <c r="D88" s="129" t="s">
        <v>334</v>
      </c>
      <c r="E88" s="128" t="s">
        <v>567</v>
      </c>
      <c r="F88" s="165">
        <v>44384</v>
      </c>
      <c r="G88" s="148">
        <v>58000</v>
      </c>
      <c r="H88" s="148"/>
      <c r="I88" s="148">
        <v>74240</v>
      </c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>
        <v>58000</v>
      </c>
      <c r="V88" s="149">
        <v>8120</v>
      </c>
      <c r="W88" s="149">
        <v>8120</v>
      </c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232"/>
    </row>
    <row r="89" spans="1:62" x14ac:dyDescent="0.25">
      <c r="A89" s="165">
        <v>44386</v>
      </c>
      <c r="B89" s="127" t="s">
        <v>487</v>
      </c>
      <c r="C89" s="128" t="s">
        <v>481</v>
      </c>
      <c r="D89" s="129" t="s">
        <v>335</v>
      </c>
      <c r="E89" s="128" t="s">
        <v>568</v>
      </c>
      <c r="F89" s="165">
        <v>44386</v>
      </c>
      <c r="G89" s="148">
        <v>29000</v>
      </c>
      <c r="H89" s="148"/>
      <c r="I89" s="148">
        <v>37120</v>
      </c>
      <c r="J89" s="149"/>
      <c r="K89" s="149">
        <v>4060</v>
      </c>
      <c r="L89" s="149"/>
      <c r="M89" s="149"/>
      <c r="N89" s="149"/>
      <c r="O89" s="149"/>
      <c r="P89" s="149"/>
      <c r="Q89" s="149"/>
      <c r="R89" s="149"/>
      <c r="S89" s="149"/>
      <c r="T89" s="149"/>
      <c r="U89" s="149">
        <v>29000</v>
      </c>
      <c r="V89" s="149"/>
      <c r="W89" s="149">
        <v>4060</v>
      </c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232"/>
    </row>
    <row r="90" spans="1:62" x14ac:dyDescent="0.25">
      <c r="A90" s="165">
        <v>44386</v>
      </c>
      <c r="B90" s="127" t="s">
        <v>484</v>
      </c>
      <c r="C90" s="128" t="s">
        <v>481</v>
      </c>
      <c r="D90" s="129" t="s">
        <v>336</v>
      </c>
      <c r="E90" s="128" t="s">
        <v>569</v>
      </c>
      <c r="F90" s="165">
        <v>44386</v>
      </c>
      <c r="G90" s="148">
        <v>286344</v>
      </c>
      <c r="H90" s="148"/>
      <c r="I90" s="148">
        <v>350036</v>
      </c>
      <c r="J90" s="149"/>
      <c r="K90" s="149">
        <v>26670.959999999999</v>
      </c>
      <c r="L90" s="149">
        <v>26670.959999999999</v>
      </c>
      <c r="M90" s="149"/>
      <c r="N90" s="149"/>
      <c r="O90" s="149"/>
      <c r="P90" s="149"/>
      <c r="Q90" s="149">
        <v>350</v>
      </c>
      <c r="R90" s="149"/>
      <c r="S90" s="149"/>
      <c r="T90" s="149"/>
      <c r="U90" s="149"/>
      <c r="V90" s="149"/>
      <c r="W90" s="149"/>
      <c r="X90" s="149">
        <v>286344</v>
      </c>
      <c r="Y90" s="149"/>
      <c r="Z90" s="149">
        <v>0.08</v>
      </c>
      <c r="AA90" s="149"/>
      <c r="AB90" s="149"/>
      <c r="AC90" s="149"/>
      <c r="AD90" s="149"/>
      <c r="AE90" s="149"/>
      <c r="AF90" s="149"/>
      <c r="AG90" s="149">
        <v>10000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232"/>
    </row>
    <row r="91" spans="1:62" x14ac:dyDescent="0.25">
      <c r="A91" s="165">
        <v>44387</v>
      </c>
      <c r="B91" s="127" t="s">
        <v>487</v>
      </c>
      <c r="C91" s="128" t="s">
        <v>481</v>
      </c>
      <c r="D91" s="129" t="s">
        <v>337</v>
      </c>
      <c r="E91" s="128" t="s">
        <v>570</v>
      </c>
      <c r="F91" s="165">
        <v>44387</v>
      </c>
      <c r="G91" s="148">
        <v>55000</v>
      </c>
      <c r="H91" s="148"/>
      <c r="I91" s="148">
        <v>70400</v>
      </c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>
        <v>55000</v>
      </c>
      <c r="V91" s="149">
        <v>7700</v>
      </c>
      <c r="W91" s="149">
        <v>7700</v>
      </c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232"/>
    </row>
    <row r="92" spans="1:62" x14ac:dyDescent="0.25">
      <c r="A92" s="165">
        <v>44387</v>
      </c>
      <c r="B92" s="127" t="s">
        <v>487</v>
      </c>
      <c r="C92" s="128" t="s">
        <v>481</v>
      </c>
      <c r="D92" s="129" t="s">
        <v>338</v>
      </c>
      <c r="E92" s="128" t="s">
        <v>571</v>
      </c>
      <c r="F92" s="165">
        <v>44387</v>
      </c>
      <c r="G92" s="148">
        <v>13750</v>
      </c>
      <c r="H92" s="148"/>
      <c r="I92" s="148">
        <v>17600</v>
      </c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>
        <v>13750</v>
      </c>
      <c r="V92" s="149">
        <v>1925</v>
      </c>
      <c r="W92" s="149">
        <v>1925</v>
      </c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232"/>
    </row>
    <row r="93" spans="1:62" x14ac:dyDescent="0.25">
      <c r="A93" s="165">
        <v>44387</v>
      </c>
      <c r="B93" s="127" t="s">
        <v>487</v>
      </c>
      <c r="C93" s="128" t="s">
        <v>481</v>
      </c>
      <c r="D93" s="129" t="s">
        <v>339</v>
      </c>
      <c r="E93" s="128" t="s">
        <v>572</v>
      </c>
      <c r="F93" s="165">
        <v>44387</v>
      </c>
      <c r="G93" s="148">
        <v>68750</v>
      </c>
      <c r="H93" s="148"/>
      <c r="I93" s="148">
        <v>88000</v>
      </c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>
        <v>68750</v>
      </c>
      <c r="V93" s="149">
        <v>9625</v>
      </c>
      <c r="W93" s="149">
        <v>9625</v>
      </c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232"/>
    </row>
    <row r="94" spans="1:62" x14ac:dyDescent="0.25">
      <c r="A94" s="165">
        <v>44389</v>
      </c>
      <c r="B94" s="127" t="s">
        <v>487</v>
      </c>
      <c r="C94" s="128" t="s">
        <v>481</v>
      </c>
      <c r="D94" s="129" t="s">
        <v>348</v>
      </c>
      <c r="E94" s="128" t="s">
        <v>3</v>
      </c>
      <c r="F94" s="177"/>
      <c r="G94" s="148">
        <v>55000</v>
      </c>
      <c r="H94" s="148"/>
      <c r="I94" s="148">
        <v>70400</v>
      </c>
      <c r="J94" s="149"/>
      <c r="K94" s="149">
        <v>7700</v>
      </c>
      <c r="L94" s="149">
        <v>7700</v>
      </c>
      <c r="M94" s="149"/>
      <c r="N94" s="149"/>
      <c r="O94" s="149"/>
      <c r="P94" s="149"/>
      <c r="Q94" s="149"/>
      <c r="R94" s="149"/>
      <c r="S94" s="149"/>
      <c r="T94" s="149"/>
      <c r="U94" s="149">
        <v>55000</v>
      </c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232"/>
    </row>
    <row r="95" spans="1:62" x14ac:dyDescent="0.25">
      <c r="A95" s="165">
        <v>44389</v>
      </c>
      <c r="B95" s="127" t="s">
        <v>487</v>
      </c>
      <c r="C95" s="128" t="s">
        <v>481</v>
      </c>
      <c r="D95" s="129" t="s">
        <v>340</v>
      </c>
      <c r="E95" s="128" t="s">
        <v>573</v>
      </c>
      <c r="F95" s="165">
        <v>44389</v>
      </c>
      <c r="G95" s="148">
        <v>55000</v>
      </c>
      <c r="H95" s="148"/>
      <c r="I95" s="148">
        <v>70400</v>
      </c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>
        <v>55000</v>
      </c>
      <c r="V95" s="149">
        <v>7700</v>
      </c>
      <c r="W95" s="149">
        <v>7700</v>
      </c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232"/>
    </row>
    <row r="96" spans="1:62" x14ac:dyDescent="0.25">
      <c r="A96" s="165">
        <v>44390</v>
      </c>
      <c r="B96" s="127" t="s">
        <v>300</v>
      </c>
      <c r="C96" s="128" t="s">
        <v>481</v>
      </c>
      <c r="D96" s="129" t="s">
        <v>341</v>
      </c>
      <c r="E96" s="128" t="s">
        <v>574</v>
      </c>
      <c r="F96" s="165">
        <v>44390</v>
      </c>
      <c r="G96" s="148">
        <v>11900</v>
      </c>
      <c r="H96" s="148"/>
      <c r="I96" s="148">
        <v>11900</v>
      </c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>
        <v>11900</v>
      </c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232"/>
    </row>
    <row r="97" spans="1:62" x14ac:dyDescent="0.25">
      <c r="A97" s="165">
        <v>44390</v>
      </c>
      <c r="B97" s="127" t="s">
        <v>487</v>
      </c>
      <c r="C97" s="128" t="s">
        <v>481</v>
      </c>
      <c r="D97" s="129" t="s">
        <v>349</v>
      </c>
      <c r="E97" s="128" t="s">
        <v>575</v>
      </c>
      <c r="F97" s="165">
        <v>44390</v>
      </c>
      <c r="G97" s="148">
        <v>55000</v>
      </c>
      <c r="H97" s="148"/>
      <c r="I97" s="148">
        <v>70400</v>
      </c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>
        <v>55000</v>
      </c>
      <c r="V97" s="149">
        <v>7700</v>
      </c>
      <c r="W97" s="149">
        <v>7700</v>
      </c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232"/>
    </row>
    <row r="98" spans="1:62" x14ac:dyDescent="0.25">
      <c r="A98" s="165">
        <v>44392</v>
      </c>
      <c r="B98" s="127" t="s">
        <v>432</v>
      </c>
      <c r="C98" s="128" t="s">
        <v>481</v>
      </c>
      <c r="D98" s="129" t="s">
        <v>576</v>
      </c>
      <c r="E98" s="128" t="s">
        <v>341</v>
      </c>
      <c r="F98" s="165">
        <v>44392</v>
      </c>
      <c r="G98" s="148">
        <v>22200</v>
      </c>
      <c r="H98" s="148"/>
      <c r="I98" s="148">
        <v>27196</v>
      </c>
      <c r="J98" s="149"/>
      <c r="K98" s="149">
        <v>1998</v>
      </c>
      <c r="L98" s="149">
        <v>1998</v>
      </c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>
        <v>22200</v>
      </c>
      <c r="AC98" s="149"/>
      <c r="AD98" s="149"/>
      <c r="AE98" s="149"/>
      <c r="AF98" s="149"/>
      <c r="AG98" s="149"/>
      <c r="AH98" s="149"/>
      <c r="AI98" s="149">
        <v>1000</v>
      </c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232"/>
    </row>
    <row r="99" spans="1:62" x14ac:dyDescent="0.25">
      <c r="A99" s="165">
        <v>44401</v>
      </c>
      <c r="B99" s="127" t="s">
        <v>484</v>
      </c>
      <c r="C99" s="128" t="s">
        <v>481</v>
      </c>
      <c r="D99" s="129" t="s">
        <v>350</v>
      </c>
      <c r="E99" s="128" t="s">
        <v>577</v>
      </c>
      <c r="F99" s="165">
        <v>44401</v>
      </c>
      <c r="G99" s="148">
        <v>369869</v>
      </c>
      <c r="H99" s="148"/>
      <c r="I99" s="148">
        <v>436881</v>
      </c>
      <c r="J99" s="149"/>
      <c r="K99" s="149">
        <v>33288.21</v>
      </c>
      <c r="L99" s="149">
        <v>33288.21</v>
      </c>
      <c r="M99" s="149"/>
      <c r="N99" s="149"/>
      <c r="O99" s="149"/>
      <c r="P99" s="149"/>
      <c r="Q99" s="149">
        <v>436</v>
      </c>
      <c r="R99" s="149"/>
      <c r="S99" s="149"/>
      <c r="T99" s="149"/>
      <c r="U99" s="149"/>
      <c r="V99" s="149"/>
      <c r="W99" s="149"/>
      <c r="X99" s="149">
        <v>369869</v>
      </c>
      <c r="Y99" s="149"/>
      <c r="Z99" s="149">
        <v>-0.42</v>
      </c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232"/>
    </row>
    <row r="100" spans="1:62" x14ac:dyDescent="0.25">
      <c r="A100" s="165">
        <v>44404</v>
      </c>
      <c r="B100" s="127" t="s">
        <v>487</v>
      </c>
      <c r="C100" s="128" t="s">
        <v>481</v>
      </c>
      <c r="D100" s="129" t="s">
        <v>578</v>
      </c>
      <c r="E100" s="128" t="s">
        <v>579</v>
      </c>
      <c r="F100" s="165">
        <v>44404</v>
      </c>
      <c r="G100" s="148">
        <v>55000</v>
      </c>
      <c r="H100" s="148"/>
      <c r="I100" s="148">
        <v>70400</v>
      </c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>
        <v>55000</v>
      </c>
      <c r="V100" s="149">
        <v>7700</v>
      </c>
      <c r="W100" s="149">
        <v>7700</v>
      </c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232"/>
    </row>
    <row r="101" spans="1:62" x14ac:dyDescent="0.25">
      <c r="A101" s="165">
        <v>44404</v>
      </c>
      <c r="B101" s="127" t="s">
        <v>487</v>
      </c>
      <c r="C101" s="128" t="s">
        <v>481</v>
      </c>
      <c r="D101" s="129" t="s">
        <v>354</v>
      </c>
      <c r="E101" s="128" t="s">
        <v>580</v>
      </c>
      <c r="F101" s="165">
        <v>44404</v>
      </c>
      <c r="G101" s="148">
        <v>55000</v>
      </c>
      <c r="H101" s="148"/>
      <c r="I101" s="148">
        <v>70400</v>
      </c>
      <c r="J101" s="149"/>
      <c r="K101" s="149">
        <v>7700</v>
      </c>
      <c r="L101" s="149">
        <v>7700</v>
      </c>
      <c r="M101" s="149"/>
      <c r="N101" s="149"/>
      <c r="O101" s="149"/>
      <c r="P101" s="149"/>
      <c r="Q101" s="149"/>
      <c r="R101" s="149"/>
      <c r="S101" s="149"/>
      <c r="T101" s="149"/>
      <c r="U101" s="149">
        <v>55000</v>
      </c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232"/>
    </row>
    <row r="102" spans="1:62" x14ac:dyDescent="0.25">
      <c r="A102" s="165">
        <v>44405</v>
      </c>
      <c r="B102" s="127" t="s">
        <v>487</v>
      </c>
      <c r="C102" s="128" t="s">
        <v>481</v>
      </c>
      <c r="D102" s="129" t="s">
        <v>351</v>
      </c>
      <c r="E102" s="128" t="s">
        <v>581</v>
      </c>
      <c r="F102" s="165">
        <v>44405</v>
      </c>
      <c r="G102" s="148">
        <v>27500</v>
      </c>
      <c r="H102" s="148"/>
      <c r="I102" s="148">
        <v>35200</v>
      </c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>
        <v>27500</v>
      </c>
      <c r="V102" s="149">
        <v>3850</v>
      </c>
      <c r="W102" s="149">
        <v>3850</v>
      </c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232"/>
    </row>
    <row r="103" spans="1:62" x14ac:dyDescent="0.25">
      <c r="A103" s="165">
        <v>44407</v>
      </c>
      <c r="B103" s="127" t="s">
        <v>1094</v>
      </c>
      <c r="C103" s="128" t="s">
        <v>481</v>
      </c>
      <c r="D103" s="129" t="s">
        <v>352</v>
      </c>
      <c r="E103" s="128" t="s">
        <v>371</v>
      </c>
      <c r="F103" s="165">
        <v>44407</v>
      </c>
      <c r="G103" s="148">
        <v>35591</v>
      </c>
      <c r="H103" s="148"/>
      <c r="I103" s="148">
        <v>41998</v>
      </c>
      <c r="J103" s="149">
        <v>35591</v>
      </c>
      <c r="K103" s="149">
        <v>3203.19</v>
      </c>
      <c r="L103" s="149">
        <v>3203.19</v>
      </c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>
        <v>0.62</v>
      </c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232"/>
    </row>
    <row r="104" spans="1:62" x14ac:dyDescent="0.25">
      <c r="A104" s="165">
        <v>44408</v>
      </c>
      <c r="B104" s="127" t="s">
        <v>300</v>
      </c>
      <c r="C104" s="128" t="s">
        <v>481</v>
      </c>
      <c r="D104" s="129" t="s">
        <v>353</v>
      </c>
      <c r="E104" s="128" t="s">
        <v>582</v>
      </c>
      <c r="F104" s="165">
        <v>44408</v>
      </c>
      <c r="G104" s="148">
        <v>10500</v>
      </c>
      <c r="H104" s="148"/>
      <c r="I104" s="148">
        <v>10500</v>
      </c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>
        <v>10500</v>
      </c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232"/>
    </row>
    <row r="105" spans="1:62" x14ac:dyDescent="0.25">
      <c r="A105" s="165">
        <v>44408</v>
      </c>
      <c r="B105" s="127" t="s">
        <v>300</v>
      </c>
      <c r="C105" s="128" t="s">
        <v>481</v>
      </c>
      <c r="D105" s="129" t="s">
        <v>355</v>
      </c>
      <c r="E105" s="128" t="s">
        <v>583</v>
      </c>
      <c r="F105" s="165">
        <v>44408</v>
      </c>
      <c r="G105" s="148">
        <v>4800</v>
      </c>
      <c r="H105" s="148"/>
      <c r="I105" s="148">
        <v>4800</v>
      </c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>
        <v>4800</v>
      </c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232"/>
    </row>
    <row r="106" spans="1:62" x14ac:dyDescent="0.25">
      <c r="A106" s="165">
        <v>44412</v>
      </c>
      <c r="B106" s="127" t="s">
        <v>545</v>
      </c>
      <c r="C106" s="128" t="s">
        <v>481</v>
      </c>
      <c r="D106" s="129" t="s">
        <v>584</v>
      </c>
      <c r="E106" s="128" t="s">
        <v>585</v>
      </c>
      <c r="F106" s="165">
        <v>44412</v>
      </c>
      <c r="G106" s="148">
        <v>67200</v>
      </c>
      <c r="H106" s="148"/>
      <c r="I106" s="148">
        <v>86016</v>
      </c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>
        <v>67200</v>
      </c>
      <c r="V106" s="149">
        <v>9408</v>
      </c>
      <c r="W106" s="149">
        <v>9408</v>
      </c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232"/>
    </row>
    <row r="107" spans="1:62" x14ac:dyDescent="0.25">
      <c r="A107" s="165">
        <v>44423</v>
      </c>
      <c r="B107" s="127" t="s">
        <v>487</v>
      </c>
      <c r="C107" s="128" t="s">
        <v>481</v>
      </c>
      <c r="D107" s="129" t="s">
        <v>356</v>
      </c>
      <c r="E107" s="128" t="s">
        <v>586</v>
      </c>
      <c r="F107" s="165">
        <v>44423</v>
      </c>
      <c r="G107" s="148">
        <v>55000</v>
      </c>
      <c r="H107" s="148"/>
      <c r="I107" s="148">
        <v>70400</v>
      </c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>
        <v>55000</v>
      </c>
      <c r="V107" s="149">
        <v>7700</v>
      </c>
      <c r="W107" s="149">
        <v>7700</v>
      </c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232"/>
    </row>
    <row r="108" spans="1:62" x14ac:dyDescent="0.25">
      <c r="A108" s="165">
        <v>44424</v>
      </c>
      <c r="B108" s="127" t="s">
        <v>449</v>
      </c>
      <c r="C108" s="128" t="s">
        <v>481</v>
      </c>
      <c r="D108" s="129" t="s">
        <v>587</v>
      </c>
      <c r="E108" s="128" t="s">
        <v>588</v>
      </c>
      <c r="F108" s="165">
        <v>44424</v>
      </c>
      <c r="G108" s="148">
        <v>58500</v>
      </c>
      <c r="H108" s="148"/>
      <c r="I108" s="148">
        <v>69030</v>
      </c>
      <c r="J108" s="149"/>
      <c r="K108" s="149">
        <v>5265</v>
      </c>
      <c r="L108" s="149">
        <v>5265</v>
      </c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>
        <v>58500</v>
      </c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232"/>
    </row>
    <row r="109" spans="1:62" x14ac:dyDescent="0.25">
      <c r="A109" s="165">
        <v>44424</v>
      </c>
      <c r="B109" s="127" t="s">
        <v>487</v>
      </c>
      <c r="C109" s="128" t="s">
        <v>481</v>
      </c>
      <c r="D109" s="129" t="s">
        <v>357</v>
      </c>
      <c r="E109" s="128" t="s">
        <v>589</v>
      </c>
      <c r="F109" s="165">
        <v>44424</v>
      </c>
      <c r="G109" s="148">
        <v>55000</v>
      </c>
      <c r="H109" s="148"/>
      <c r="I109" s="148">
        <v>70400</v>
      </c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>
        <v>55000</v>
      </c>
      <c r="V109" s="149">
        <v>7700</v>
      </c>
      <c r="W109" s="149">
        <v>7700</v>
      </c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232"/>
    </row>
    <row r="110" spans="1:62" x14ac:dyDescent="0.25">
      <c r="A110" s="165">
        <v>44424</v>
      </c>
      <c r="B110" s="127" t="s">
        <v>558</v>
      </c>
      <c r="C110" s="128" t="s">
        <v>481</v>
      </c>
      <c r="D110" s="129" t="s">
        <v>386</v>
      </c>
      <c r="E110" s="128" t="s">
        <v>590</v>
      </c>
      <c r="F110" s="165">
        <v>44424</v>
      </c>
      <c r="G110" s="148">
        <v>1124820</v>
      </c>
      <c r="H110" s="148"/>
      <c r="I110" s="148">
        <v>1327288</v>
      </c>
      <c r="J110" s="149"/>
      <c r="K110" s="149">
        <v>101233.8</v>
      </c>
      <c r="L110" s="149">
        <v>101233.8</v>
      </c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>
        <v>1124820</v>
      </c>
      <c r="Y110" s="149"/>
      <c r="Z110" s="149">
        <v>0.4</v>
      </c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232"/>
    </row>
    <row r="111" spans="1:62" x14ac:dyDescent="0.25">
      <c r="A111" s="165">
        <v>44425</v>
      </c>
      <c r="B111" s="127" t="s">
        <v>591</v>
      </c>
      <c r="C111" s="128" t="s">
        <v>481</v>
      </c>
      <c r="D111" s="129" t="s">
        <v>358</v>
      </c>
      <c r="E111" s="128" t="s">
        <v>592</v>
      </c>
      <c r="F111" s="165">
        <v>44425</v>
      </c>
      <c r="G111" s="148">
        <v>32000</v>
      </c>
      <c r="H111" s="148"/>
      <c r="I111" s="148">
        <v>37760</v>
      </c>
      <c r="J111" s="149"/>
      <c r="K111" s="149">
        <v>2880</v>
      </c>
      <c r="L111" s="149">
        <v>2880</v>
      </c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>
        <v>32000</v>
      </c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232"/>
    </row>
    <row r="112" spans="1:62" x14ac:dyDescent="0.25">
      <c r="A112" s="165">
        <v>44425</v>
      </c>
      <c r="B112" s="127" t="s">
        <v>1734</v>
      </c>
      <c r="C112" s="128" t="s">
        <v>481</v>
      </c>
      <c r="D112" s="129" t="s">
        <v>593</v>
      </c>
      <c r="E112" s="128" t="s">
        <v>594</v>
      </c>
      <c r="F112" s="165">
        <v>44425</v>
      </c>
      <c r="G112" s="148">
        <v>22193</v>
      </c>
      <c r="H112" s="148"/>
      <c r="I112" s="148">
        <v>24856.16</v>
      </c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>
        <v>1331.58</v>
      </c>
      <c r="AF112" s="149"/>
      <c r="AG112" s="149"/>
      <c r="AH112" s="149"/>
      <c r="AI112" s="149"/>
      <c r="AJ112" s="149"/>
      <c r="AK112" s="149"/>
      <c r="AL112" s="149">
        <v>22193</v>
      </c>
      <c r="AM112" s="149">
        <v>1331.58</v>
      </c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232"/>
    </row>
    <row r="113" spans="1:62" x14ac:dyDescent="0.25">
      <c r="A113" s="165">
        <v>44426</v>
      </c>
      <c r="B113" s="127" t="s">
        <v>558</v>
      </c>
      <c r="C113" s="128" t="s">
        <v>481</v>
      </c>
      <c r="D113" s="129" t="s">
        <v>359</v>
      </c>
      <c r="E113" s="128" t="s">
        <v>595</v>
      </c>
      <c r="F113" s="165">
        <v>44426</v>
      </c>
      <c r="G113" s="148">
        <v>334960</v>
      </c>
      <c r="H113" s="148"/>
      <c r="I113" s="148">
        <v>406934</v>
      </c>
      <c r="J113" s="149"/>
      <c r="K113" s="149">
        <v>31037</v>
      </c>
      <c r="L113" s="149">
        <v>31037</v>
      </c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>
        <v>334960</v>
      </c>
      <c r="Y113" s="149"/>
      <c r="Z113" s="149"/>
      <c r="AA113" s="149"/>
      <c r="AB113" s="149"/>
      <c r="AC113" s="149"/>
      <c r="AD113" s="149"/>
      <c r="AE113" s="149"/>
      <c r="AF113" s="149"/>
      <c r="AG113" s="149">
        <v>9900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232"/>
    </row>
    <row r="114" spans="1:62" x14ac:dyDescent="0.25">
      <c r="A114" s="165">
        <v>44426</v>
      </c>
      <c r="B114" s="127" t="s">
        <v>1094</v>
      </c>
      <c r="C114" s="128" t="s">
        <v>481</v>
      </c>
      <c r="D114" s="129" t="s">
        <v>387</v>
      </c>
      <c r="E114" s="128" t="s">
        <v>596</v>
      </c>
      <c r="F114" s="165">
        <v>44426</v>
      </c>
      <c r="G114" s="148">
        <v>46649.5</v>
      </c>
      <c r="H114" s="148"/>
      <c r="I114" s="148">
        <v>55046.42</v>
      </c>
      <c r="J114" s="149"/>
      <c r="K114" s="149">
        <v>4198.46</v>
      </c>
      <c r="L114" s="149">
        <v>4198.46</v>
      </c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>
        <v>46649.5</v>
      </c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232"/>
    </row>
    <row r="115" spans="1:62" x14ac:dyDescent="0.25">
      <c r="A115" s="165">
        <v>44427</v>
      </c>
      <c r="B115" s="127" t="s">
        <v>487</v>
      </c>
      <c r="C115" s="128" t="s">
        <v>481</v>
      </c>
      <c r="D115" s="129" t="s">
        <v>360</v>
      </c>
      <c r="E115" s="128" t="s">
        <v>597</v>
      </c>
      <c r="F115" s="165">
        <v>44427</v>
      </c>
      <c r="G115" s="148">
        <v>27500</v>
      </c>
      <c r="H115" s="148"/>
      <c r="I115" s="148">
        <v>35200</v>
      </c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>
        <v>27500</v>
      </c>
      <c r="V115" s="149">
        <v>3850</v>
      </c>
      <c r="W115" s="149">
        <v>3850</v>
      </c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232"/>
    </row>
    <row r="116" spans="1:62" x14ac:dyDescent="0.25">
      <c r="A116" s="165">
        <v>44427</v>
      </c>
      <c r="B116" s="127" t="s">
        <v>1094</v>
      </c>
      <c r="C116" s="128" t="s">
        <v>481</v>
      </c>
      <c r="D116" s="129" t="s">
        <v>388</v>
      </c>
      <c r="E116" s="128" t="s">
        <v>598</v>
      </c>
      <c r="F116" s="165">
        <v>44427</v>
      </c>
      <c r="G116" s="148">
        <v>39660.5</v>
      </c>
      <c r="H116" s="148"/>
      <c r="I116" s="148">
        <v>46800</v>
      </c>
      <c r="J116" s="149"/>
      <c r="K116" s="149">
        <v>3569.45</v>
      </c>
      <c r="L116" s="149">
        <v>3569.45</v>
      </c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>
        <v>0.6</v>
      </c>
      <c r="AA116" s="149"/>
      <c r="AB116" s="149"/>
      <c r="AC116" s="149"/>
      <c r="AD116" s="149"/>
      <c r="AE116" s="149"/>
      <c r="AF116" s="149">
        <v>39660.5</v>
      </c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232"/>
    </row>
    <row r="117" spans="1:62" x14ac:dyDescent="0.25">
      <c r="A117" s="165">
        <v>44427</v>
      </c>
      <c r="B117" s="127" t="s">
        <v>444</v>
      </c>
      <c r="C117" s="128" t="s">
        <v>481</v>
      </c>
      <c r="D117" s="129" t="s">
        <v>361</v>
      </c>
      <c r="E117" s="128" t="s">
        <v>599</v>
      </c>
      <c r="F117" s="165">
        <v>44427</v>
      </c>
      <c r="G117" s="148">
        <v>53272.5</v>
      </c>
      <c r="H117" s="148"/>
      <c r="I117" s="148">
        <v>65222</v>
      </c>
      <c r="J117" s="149"/>
      <c r="K117" s="149">
        <v>4974.53</v>
      </c>
      <c r="L117" s="149">
        <v>4974.53</v>
      </c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>
        <v>0.44</v>
      </c>
      <c r="AA117" s="149"/>
      <c r="AB117" s="149"/>
      <c r="AC117" s="149"/>
      <c r="AD117" s="149"/>
      <c r="AE117" s="149"/>
      <c r="AF117" s="149"/>
      <c r="AG117" s="149">
        <v>2000</v>
      </c>
      <c r="AH117" s="149"/>
      <c r="AI117" s="149"/>
      <c r="AJ117" s="149">
        <v>53272.5</v>
      </c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232"/>
    </row>
    <row r="118" spans="1:62" x14ac:dyDescent="0.25">
      <c r="A118" s="165">
        <v>44428</v>
      </c>
      <c r="B118" s="127" t="s">
        <v>444</v>
      </c>
      <c r="C118" s="128" t="s">
        <v>481</v>
      </c>
      <c r="D118" s="129" t="s">
        <v>389</v>
      </c>
      <c r="E118" s="128" t="s">
        <v>600</v>
      </c>
      <c r="F118" s="165">
        <v>44428</v>
      </c>
      <c r="G118" s="148">
        <v>39000</v>
      </c>
      <c r="H118" s="148"/>
      <c r="I118" s="148">
        <v>46020</v>
      </c>
      <c r="J118" s="149"/>
      <c r="K118" s="149">
        <v>3510</v>
      </c>
      <c r="L118" s="149">
        <v>3510</v>
      </c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>
        <v>39000</v>
      </c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232"/>
    </row>
    <row r="119" spans="1:62" x14ac:dyDescent="0.25">
      <c r="A119" s="165">
        <v>44433</v>
      </c>
      <c r="B119" s="127" t="s">
        <v>1094</v>
      </c>
      <c r="C119" s="128" t="s">
        <v>481</v>
      </c>
      <c r="D119" s="129" t="s">
        <v>362</v>
      </c>
      <c r="E119" s="128" t="s">
        <v>601</v>
      </c>
      <c r="F119" s="165">
        <v>44433</v>
      </c>
      <c r="G119" s="148">
        <v>32110.18</v>
      </c>
      <c r="H119" s="148"/>
      <c r="I119" s="148">
        <v>37890.019999999997</v>
      </c>
      <c r="J119" s="149">
        <v>32110.18</v>
      </c>
      <c r="K119" s="149">
        <v>2889.92</v>
      </c>
      <c r="L119" s="149">
        <v>2889.92</v>
      </c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232"/>
    </row>
    <row r="120" spans="1:62" x14ac:dyDescent="0.25">
      <c r="A120" s="165">
        <v>44439</v>
      </c>
      <c r="B120" s="127" t="s">
        <v>300</v>
      </c>
      <c r="C120" s="128" t="s">
        <v>481</v>
      </c>
      <c r="D120" s="129" t="s">
        <v>390</v>
      </c>
      <c r="E120" s="128" t="s">
        <v>602</v>
      </c>
      <c r="F120" s="165">
        <v>44439</v>
      </c>
      <c r="G120" s="148">
        <v>19600</v>
      </c>
      <c r="H120" s="148"/>
      <c r="I120" s="148">
        <v>19600</v>
      </c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>
        <v>19600</v>
      </c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232"/>
    </row>
    <row r="121" spans="1:62" x14ac:dyDescent="0.25">
      <c r="A121" s="165">
        <v>44439</v>
      </c>
      <c r="B121" s="127" t="s">
        <v>300</v>
      </c>
      <c r="C121" s="128" t="s">
        <v>481</v>
      </c>
      <c r="D121" s="129" t="s">
        <v>363</v>
      </c>
      <c r="E121" s="128" t="s">
        <v>603</v>
      </c>
      <c r="F121" s="165">
        <v>44439</v>
      </c>
      <c r="G121" s="148">
        <v>600</v>
      </c>
      <c r="H121" s="148"/>
      <c r="I121" s="148">
        <v>600</v>
      </c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>
        <v>600</v>
      </c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232"/>
    </row>
    <row r="122" spans="1:62" x14ac:dyDescent="0.25">
      <c r="A122" s="165">
        <v>44440</v>
      </c>
      <c r="B122" s="127" t="s">
        <v>1094</v>
      </c>
      <c r="C122" s="128" t="s">
        <v>481</v>
      </c>
      <c r="D122" s="129" t="s">
        <v>391</v>
      </c>
      <c r="E122" s="128" t="s">
        <v>604</v>
      </c>
      <c r="F122" s="165">
        <v>44440</v>
      </c>
      <c r="G122" s="148">
        <v>51200</v>
      </c>
      <c r="H122" s="148"/>
      <c r="I122" s="148">
        <v>60416</v>
      </c>
      <c r="J122" s="149"/>
      <c r="K122" s="149">
        <v>4608</v>
      </c>
      <c r="L122" s="149">
        <v>4608</v>
      </c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>
        <v>51200</v>
      </c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232"/>
    </row>
    <row r="123" spans="1:62" x14ac:dyDescent="0.25">
      <c r="A123" s="165">
        <v>44445</v>
      </c>
      <c r="B123" s="127" t="s">
        <v>1094</v>
      </c>
      <c r="C123" s="128" t="s">
        <v>481</v>
      </c>
      <c r="D123" s="129" t="s">
        <v>605</v>
      </c>
      <c r="E123" s="128" t="s">
        <v>606</v>
      </c>
      <c r="F123" s="165">
        <v>44445</v>
      </c>
      <c r="G123" s="148">
        <v>20800</v>
      </c>
      <c r="H123" s="148"/>
      <c r="I123" s="148">
        <v>24544</v>
      </c>
      <c r="J123" s="149">
        <v>20800</v>
      </c>
      <c r="K123" s="149">
        <v>1872</v>
      </c>
      <c r="L123" s="149">
        <v>1872</v>
      </c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232"/>
    </row>
    <row r="124" spans="1:62" x14ac:dyDescent="0.25">
      <c r="A124" s="165">
        <v>44446</v>
      </c>
      <c r="B124" s="127" t="s">
        <v>545</v>
      </c>
      <c r="C124" s="128" t="s">
        <v>481</v>
      </c>
      <c r="D124" s="129" t="s">
        <v>392</v>
      </c>
      <c r="E124" s="128" t="s">
        <v>607</v>
      </c>
      <c r="F124" s="165">
        <v>44446</v>
      </c>
      <c r="G124" s="148">
        <v>67200</v>
      </c>
      <c r="H124" s="148"/>
      <c r="I124" s="148">
        <v>86016</v>
      </c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>
        <v>67200</v>
      </c>
      <c r="V124" s="149">
        <v>9408</v>
      </c>
      <c r="W124" s="149">
        <v>9408</v>
      </c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232"/>
    </row>
    <row r="125" spans="1:62" x14ac:dyDescent="0.25">
      <c r="A125" s="165">
        <v>44446</v>
      </c>
      <c r="B125" s="127" t="s">
        <v>545</v>
      </c>
      <c r="C125" s="128" t="s">
        <v>481</v>
      </c>
      <c r="D125" s="129" t="s">
        <v>608</v>
      </c>
      <c r="E125" s="128" t="s">
        <v>609</v>
      </c>
      <c r="F125" s="165">
        <v>44446</v>
      </c>
      <c r="G125" s="148">
        <v>67200</v>
      </c>
      <c r="H125" s="148"/>
      <c r="I125" s="148">
        <v>86016</v>
      </c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>
        <v>67200</v>
      </c>
      <c r="V125" s="149">
        <v>9408</v>
      </c>
      <c r="W125" s="149">
        <v>9408</v>
      </c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232"/>
    </row>
    <row r="126" spans="1:62" x14ac:dyDescent="0.25">
      <c r="A126" s="165">
        <v>44447</v>
      </c>
      <c r="B126" s="127" t="s">
        <v>1734</v>
      </c>
      <c r="C126" s="128" t="s">
        <v>481</v>
      </c>
      <c r="D126" s="129" t="s">
        <v>393</v>
      </c>
      <c r="E126" s="128" t="s">
        <v>610</v>
      </c>
      <c r="F126" s="165">
        <v>44447</v>
      </c>
      <c r="G126" s="148">
        <v>21571</v>
      </c>
      <c r="H126" s="148"/>
      <c r="I126" s="148">
        <v>25000.18</v>
      </c>
      <c r="J126" s="149"/>
      <c r="K126" s="149">
        <v>1260.99</v>
      </c>
      <c r="L126" s="149">
        <v>1260.99</v>
      </c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>
        <v>453.6</v>
      </c>
      <c r="AF126" s="149"/>
      <c r="AG126" s="149"/>
      <c r="AH126" s="149"/>
      <c r="AI126" s="149"/>
      <c r="AJ126" s="149"/>
      <c r="AK126" s="149"/>
      <c r="AL126" s="149">
        <v>21571</v>
      </c>
      <c r="AM126" s="149">
        <v>453.6</v>
      </c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232"/>
    </row>
    <row r="127" spans="1:62" x14ac:dyDescent="0.25">
      <c r="A127" s="165">
        <v>44450</v>
      </c>
      <c r="B127" s="127" t="s">
        <v>545</v>
      </c>
      <c r="C127" s="128" t="s">
        <v>481</v>
      </c>
      <c r="D127" s="129" t="s">
        <v>611</v>
      </c>
      <c r="E127" s="128" t="s">
        <v>612</v>
      </c>
      <c r="F127" s="165">
        <v>44450</v>
      </c>
      <c r="G127" s="148">
        <v>56000</v>
      </c>
      <c r="H127" s="148"/>
      <c r="I127" s="148">
        <v>71680</v>
      </c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>
        <v>56000</v>
      </c>
      <c r="V127" s="149">
        <v>7840</v>
      </c>
      <c r="W127" s="149">
        <v>7840</v>
      </c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232"/>
    </row>
    <row r="128" spans="1:62" x14ac:dyDescent="0.25">
      <c r="A128" s="165">
        <v>44450</v>
      </c>
      <c r="B128" s="127" t="s">
        <v>487</v>
      </c>
      <c r="C128" s="128" t="s">
        <v>481</v>
      </c>
      <c r="D128" s="129" t="s">
        <v>394</v>
      </c>
      <c r="E128" s="128" t="s">
        <v>613</v>
      </c>
      <c r="F128" s="165">
        <v>44450</v>
      </c>
      <c r="G128" s="148">
        <v>56000</v>
      </c>
      <c r="H128" s="148"/>
      <c r="I128" s="148">
        <v>71680</v>
      </c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>
        <v>56000</v>
      </c>
      <c r="V128" s="149">
        <v>7840</v>
      </c>
      <c r="W128" s="149">
        <v>7840</v>
      </c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232"/>
    </row>
    <row r="129" spans="1:62" x14ac:dyDescent="0.25">
      <c r="A129" s="165">
        <v>44451</v>
      </c>
      <c r="B129" s="127" t="s">
        <v>487</v>
      </c>
      <c r="C129" s="128" t="s">
        <v>481</v>
      </c>
      <c r="D129" s="129" t="s">
        <v>614</v>
      </c>
      <c r="E129" s="128" t="s">
        <v>615</v>
      </c>
      <c r="F129" s="165">
        <v>44451</v>
      </c>
      <c r="G129" s="148">
        <v>22400</v>
      </c>
      <c r="H129" s="148"/>
      <c r="I129" s="148">
        <v>28672</v>
      </c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>
        <v>22400</v>
      </c>
      <c r="V129" s="149">
        <v>3136</v>
      </c>
      <c r="W129" s="149">
        <v>3136</v>
      </c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232"/>
    </row>
    <row r="130" spans="1:62" x14ac:dyDescent="0.25">
      <c r="A130" s="165">
        <v>44454</v>
      </c>
      <c r="B130" s="127" t="s">
        <v>487</v>
      </c>
      <c r="C130" s="128" t="s">
        <v>481</v>
      </c>
      <c r="D130" s="129" t="s">
        <v>395</v>
      </c>
      <c r="E130" s="128" t="s">
        <v>616</v>
      </c>
      <c r="F130" s="165">
        <v>44454</v>
      </c>
      <c r="G130" s="148">
        <v>70000</v>
      </c>
      <c r="H130" s="148"/>
      <c r="I130" s="148">
        <v>89600</v>
      </c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>
        <v>70000</v>
      </c>
      <c r="V130" s="149">
        <v>9800</v>
      </c>
      <c r="W130" s="149">
        <v>9800</v>
      </c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232"/>
    </row>
    <row r="131" spans="1:62" x14ac:dyDescent="0.25">
      <c r="A131" s="165">
        <v>44456</v>
      </c>
      <c r="B131" s="127" t="s">
        <v>487</v>
      </c>
      <c r="C131" s="128" t="s">
        <v>481</v>
      </c>
      <c r="D131" s="129" t="s">
        <v>617</v>
      </c>
      <c r="E131" s="128" t="s">
        <v>618</v>
      </c>
      <c r="F131" s="165">
        <v>44456</v>
      </c>
      <c r="G131" s="148">
        <v>70000</v>
      </c>
      <c r="H131" s="148"/>
      <c r="I131" s="148">
        <v>89600</v>
      </c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>
        <v>70000</v>
      </c>
      <c r="V131" s="149">
        <v>9800</v>
      </c>
      <c r="W131" s="149">
        <v>9800</v>
      </c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232"/>
    </row>
    <row r="132" spans="1:62" x14ac:dyDescent="0.25">
      <c r="A132" s="165">
        <v>44457</v>
      </c>
      <c r="B132" s="127" t="s">
        <v>558</v>
      </c>
      <c r="C132" s="128" t="s">
        <v>481</v>
      </c>
      <c r="D132" s="129" t="s">
        <v>396</v>
      </c>
      <c r="E132" s="128" t="s">
        <v>619</v>
      </c>
      <c r="F132" s="165">
        <v>44457</v>
      </c>
      <c r="G132" s="148">
        <v>1228590</v>
      </c>
      <c r="H132" s="148"/>
      <c r="I132" s="148">
        <v>1449736.2</v>
      </c>
      <c r="J132" s="149"/>
      <c r="K132" s="149">
        <v>110573.1</v>
      </c>
      <c r="L132" s="149">
        <v>110573.1</v>
      </c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>
        <v>1228590</v>
      </c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232"/>
    </row>
    <row r="133" spans="1:62" x14ac:dyDescent="0.25">
      <c r="A133" s="165">
        <v>44460</v>
      </c>
      <c r="B133" s="127" t="s">
        <v>487</v>
      </c>
      <c r="C133" s="128" t="s">
        <v>481</v>
      </c>
      <c r="D133" s="129" t="s">
        <v>620</v>
      </c>
      <c r="E133" s="128" t="s">
        <v>621</v>
      </c>
      <c r="F133" s="165">
        <v>44460</v>
      </c>
      <c r="G133" s="148">
        <v>70000</v>
      </c>
      <c r="H133" s="148"/>
      <c r="I133" s="148">
        <v>89600</v>
      </c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>
        <v>70000</v>
      </c>
      <c r="V133" s="149">
        <v>9800</v>
      </c>
      <c r="W133" s="149">
        <v>9800</v>
      </c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232"/>
    </row>
    <row r="134" spans="1:62" x14ac:dyDescent="0.25">
      <c r="A134" s="165">
        <v>44468</v>
      </c>
      <c r="B134" s="127" t="s">
        <v>545</v>
      </c>
      <c r="C134" s="128" t="s">
        <v>481</v>
      </c>
      <c r="D134" s="129" t="s">
        <v>397</v>
      </c>
      <c r="E134" s="128" t="s">
        <v>622</v>
      </c>
      <c r="F134" s="165">
        <v>44468</v>
      </c>
      <c r="G134" s="148">
        <v>67200</v>
      </c>
      <c r="H134" s="148"/>
      <c r="I134" s="148">
        <v>86016</v>
      </c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>
        <v>67200</v>
      </c>
      <c r="V134" s="149">
        <v>9408</v>
      </c>
      <c r="W134" s="149">
        <v>9408</v>
      </c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232"/>
    </row>
    <row r="135" spans="1:62" x14ac:dyDescent="0.25">
      <c r="A135" s="165">
        <v>44469</v>
      </c>
      <c r="B135" s="127" t="s">
        <v>300</v>
      </c>
      <c r="C135" s="128" t="s">
        <v>481</v>
      </c>
      <c r="D135" s="129" t="s">
        <v>364</v>
      </c>
      <c r="E135" s="128" t="s">
        <v>623</v>
      </c>
      <c r="F135" s="165">
        <v>44469</v>
      </c>
      <c r="G135" s="148">
        <v>14700</v>
      </c>
      <c r="H135" s="148"/>
      <c r="I135" s="148">
        <v>14700</v>
      </c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>
        <v>14700</v>
      </c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232"/>
    </row>
    <row r="136" spans="1:62" x14ac:dyDescent="0.25">
      <c r="A136" s="165">
        <v>44469</v>
      </c>
      <c r="B136" s="127" t="s">
        <v>300</v>
      </c>
      <c r="C136" s="128" t="s">
        <v>481</v>
      </c>
      <c r="D136" s="129" t="s">
        <v>398</v>
      </c>
      <c r="E136" s="128" t="s">
        <v>624</v>
      </c>
      <c r="F136" s="165">
        <v>44469</v>
      </c>
      <c r="G136" s="148">
        <v>1800</v>
      </c>
      <c r="H136" s="148"/>
      <c r="I136" s="148">
        <v>1800</v>
      </c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>
        <v>1800</v>
      </c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  <c r="BJ136" s="232"/>
    </row>
    <row r="137" spans="1:62" x14ac:dyDescent="0.25">
      <c r="A137" s="165">
        <v>44469</v>
      </c>
      <c r="B137" s="127" t="s">
        <v>1734</v>
      </c>
      <c r="C137" s="128" t="s">
        <v>481</v>
      </c>
      <c r="D137" s="129" t="s">
        <v>365</v>
      </c>
      <c r="E137" s="128" t="s">
        <v>625</v>
      </c>
      <c r="F137" s="165">
        <v>44469</v>
      </c>
      <c r="G137" s="148">
        <v>21618</v>
      </c>
      <c r="H137" s="148"/>
      <c r="I137" s="148">
        <v>25002.240000000002</v>
      </c>
      <c r="J137" s="149"/>
      <c r="K137" s="149">
        <v>1185.5999999999999</v>
      </c>
      <c r="L137" s="149">
        <v>1185.5999999999999</v>
      </c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>
        <v>506.52</v>
      </c>
      <c r="AF137" s="149"/>
      <c r="AG137" s="149"/>
      <c r="AH137" s="149"/>
      <c r="AI137" s="149"/>
      <c r="AJ137" s="149"/>
      <c r="AK137" s="149"/>
      <c r="AL137" s="149">
        <v>21618</v>
      </c>
      <c r="AM137" s="149">
        <v>506.52</v>
      </c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  <c r="BJ137" s="232"/>
    </row>
    <row r="138" spans="1:62" x14ac:dyDescent="0.25">
      <c r="A138" s="165">
        <v>44472</v>
      </c>
      <c r="B138" s="127" t="s">
        <v>487</v>
      </c>
      <c r="C138" s="128" t="s">
        <v>481</v>
      </c>
      <c r="D138" s="129" t="s">
        <v>399</v>
      </c>
      <c r="E138" s="128" t="s">
        <v>626</v>
      </c>
      <c r="F138" s="165">
        <v>44472</v>
      </c>
      <c r="G138" s="148">
        <v>55000</v>
      </c>
      <c r="H138" s="148"/>
      <c r="I138" s="148">
        <v>70400</v>
      </c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>
        <v>55000</v>
      </c>
      <c r="V138" s="149">
        <v>7700</v>
      </c>
      <c r="W138" s="149">
        <v>7700</v>
      </c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232"/>
    </row>
    <row r="139" spans="1:62" x14ac:dyDescent="0.25">
      <c r="A139" s="165">
        <v>44472</v>
      </c>
      <c r="B139" s="127" t="s">
        <v>487</v>
      </c>
      <c r="C139" s="128" t="s">
        <v>481</v>
      </c>
      <c r="D139" s="129" t="s">
        <v>366</v>
      </c>
      <c r="E139" s="128" t="s">
        <v>627</v>
      </c>
      <c r="F139" s="165">
        <v>44472</v>
      </c>
      <c r="G139" s="148">
        <v>13750</v>
      </c>
      <c r="H139" s="148"/>
      <c r="I139" s="148">
        <v>17600</v>
      </c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>
        <v>13750</v>
      </c>
      <c r="V139" s="149">
        <v>1925</v>
      </c>
      <c r="W139" s="149">
        <v>1925</v>
      </c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  <c r="BJ139" s="232"/>
    </row>
    <row r="140" spans="1:62" x14ac:dyDescent="0.25">
      <c r="A140" s="165">
        <v>44472</v>
      </c>
      <c r="B140" s="127" t="s">
        <v>487</v>
      </c>
      <c r="C140" s="128" t="s">
        <v>481</v>
      </c>
      <c r="D140" s="129" t="s">
        <v>628</v>
      </c>
      <c r="E140" s="128" t="s">
        <v>629</v>
      </c>
      <c r="F140" s="165">
        <v>44472</v>
      </c>
      <c r="G140" s="148">
        <v>13750</v>
      </c>
      <c r="H140" s="148"/>
      <c r="I140" s="148">
        <v>17600</v>
      </c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>
        <v>13750</v>
      </c>
      <c r="V140" s="149">
        <v>1925</v>
      </c>
      <c r="W140" s="149">
        <v>1925</v>
      </c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232"/>
    </row>
    <row r="141" spans="1:62" x14ac:dyDescent="0.25">
      <c r="A141" s="165">
        <v>44472</v>
      </c>
      <c r="B141" s="127" t="s">
        <v>487</v>
      </c>
      <c r="C141" s="128" t="s">
        <v>481</v>
      </c>
      <c r="D141" s="129" t="s">
        <v>367</v>
      </c>
      <c r="E141" s="128" t="s">
        <v>630</v>
      </c>
      <c r="F141" s="165">
        <v>44472</v>
      </c>
      <c r="G141" s="148">
        <v>55000</v>
      </c>
      <c r="H141" s="148"/>
      <c r="I141" s="148">
        <v>70400</v>
      </c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>
        <v>55000</v>
      </c>
      <c r="V141" s="149">
        <v>7700</v>
      </c>
      <c r="W141" s="149">
        <v>7700</v>
      </c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  <c r="BI141" s="149"/>
      <c r="BJ141" s="232"/>
    </row>
    <row r="142" spans="1:62" x14ac:dyDescent="0.25">
      <c r="A142" s="165">
        <v>44475</v>
      </c>
      <c r="B142" s="127" t="s">
        <v>487</v>
      </c>
      <c r="C142" s="128" t="s">
        <v>481</v>
      </c>
      <c r="D142" s="129" t="s">
        <v>541</v>
      </c>
      <c r="E142" s="128" t="s">
        <v>631</v>
      </c>
      <c r="F142" s="165">
        <v>44475</v>
      </c>
      <c r="G142" s="148">
        <v>68750</v>
      </c>
      <c r="H142" s="148"/>
      <c r="I142" s="148">
        <v>88000</v>
      </c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>
        <v>68750</v>
      </c>
      <c r="V142" s="149">
        <v>9625</v>
      </c>
      <c r="W142" s="149">
        <v>9625</v>
      </c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  <c r="BI142" s="149"/>
      <c r="BJ142" s="232"/>
    </row>
    <row r="143" spans="1:62" x14ac:dyDescent="0.25">
      <c r="A143" s="165">
        <v>44476</v>
      </c>
      <c r="B143" s="127" t="s">
        <v>1734</v>
      </c>
      <c r="C143" s="128" t="s">
        <v>481</v>
      </c>
      <c r="D143" s="129" t="s">
        <v>368</v>
      </c>
      <c r="E143" s="128" t="s">
        <v>632</v>
      </c>
      <c r="F143" s="165">
        <v>44476</v>
      </c>
      <c r="G143" s="148">
        <v>45535</v>
      </c>
      <c r="H143" s="148"/>
      <c r="I143" s="148">
        <v>50999.199999999997</v>
      </c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>
        <v>2732.1</v>
      </c>
      <c r="AF143" s="149"/>
      <c r="AG143" s="149"/>
      <c r="AH143" s="149"/>
      <c r="AI143" s="149"/>
      <c r="AJ143" s="149"/>
      <c r="AK143" s="149"/>
      <c r="AL143" s="149">
        <v>45535</v>
      </c>
      <c r="AM143" s="149">
        <v>2732.1</v>
      </c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232"/>
    </row>
    <row r="144" spans="1:62" x14ac:dyDescent="0.25">
      <c r="A144" s="165">
        <v>44477</v>
      </c>
      <c r="B144" s="127" t="s">
        <v>1094</v>
      </c>
      <c r="C144" s="128" t="s">
        <v>481</v>
      </c>
      <c r="D144" s="129" t="s">
        <v>633</v>
      </c>
      <c r="E144" s="128" t="s">
        <v>634</v>
      </c>
      <c r="F144" s="165">
        <v>44477</v>
      </c>
      <c r="G144" s="148">
        <v>33423</v>
      </c>
      <c r="H144" s="148"/>
      <c r="I144" s="148">
        <v>39439.14</v>
      </c>
      <c r="J144" s="149">
        <v>33423</v>
      </c>
      <c r="K144" s="149">
        <v>3008.07</v>
      </c>
      <c r="L144" s="149">
        <v>3008.07</v>
      </c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  <c r="BI144" s="149"/>
      <c r="BJ144" s="232"/>
    </row>
    <row r="145" spans="1:62" x14ac:dyDescent="0.25">
      <c r="A145" s="165">
        <v>44478</v>
      </c>
      <c r="B145" s="127" t="s">
        <v>484</v>
      </c>
      <c r="C145" s="128" t="s">
        <v>481</v>
      </c>
      <c r="D145" s="129" t="s">
        <v>10</v>
      </c>
      <c r="E145" s="128" t="s">
        <v>635</v>
      </c>
      <c r="F145" s="165">
        <v>44478</v>
      </c>
      <c r="G145" s="148">
        <v>434721</v>
      </c>
      <c r="H145" s="148"/>
      <c r="I145" s="148">
        <v>513484</v>
      </c>
      <c r="J145" s="149"/>
      <c r="K145" s="149">
        <v>39124.89</v>
      </c>
      <c r="L145" s="149">
        <v>39124.89</v>
      </c>
      <c r="M145" s="149"/>
      <c r="N145" s="149"/>
      <c r="O145" s="149"/>
      <c r="P145" s="149"/>
      <c r="Q145" s="149">
        <v>513</v>
      </c>
      <c r="R145" s="149"/>
      <c r="S145" s="149"/>
      <c r="T145" s="149"/>
      <c r="U145" s="149"/>
      <c r="V145" s="149"/>
      <c r="W145" s="149"/>
      <c r="X145" s="149">
        <v>434721</v>
      </c>
      <c r="Y145" s="149"/>
      <c r="Z145" s="149">
        <v>0.22</v>
      </c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  <c r="BI145" s="149"/>
      <c r="BJ145" s="232"/>
    </row>
    <row r="146" spans="1:62" x14ac:dyDescent="0.25">
      <c r="A146" s="165">
        <v>44478</v>
      </c>
      <c r="B146" s="127" t="s">
        <v>484</v>
      </c>
      <c r="C146" s="128" t="s">
        <v>481</v>
      </c>
      <c r="D146" s="129" t="s">
        <v>636</v>
      </c>
      <c r="E146" s="128" t="s">
        <v>637</v>
      </c>
      <c r="F146" s="165">
        <v>44478</v>
      </c>
      <c r="G146" s="148">
        <v>646188</v>
      </c>
      <c r="H146" s="148"/>
      <c r="I146" s="148">
        <v>763265</v>
      </c>
      <c r="J146" s="149"/>
      <c r="K146" s="149">
        <v>58156.92</v>
      </c>
      <c r="L146" s="149">
        <v>58156.92</v>
      </c>
      <c r="M146" s="149"/>
      <c r="N146" s="149"/>
      <c r="O146" s="149"/>
      <c r="P146" s="149"/>
      <c r="Q146" s="149">
        <v>763</v>
      </c>
      <c r="R146" s="149"/>
      <c r="S146" s="149"/>
      <c r="T146" s="149"/>
      <c r="U146" s="149"/>
      <c r="V146" s="149"/>
      <c r="W146" s="149"/>
      <c r="X146" s="149">
        <v>646188</v>
      </c>
      <c r="Y146" s="149"/>
      <c r="Z146" s="149">
        <v>0.16</v>
      </c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  <c r="BI146" s="149"/>
      <c r="BJ146" s="232"/>
    </row>
    <row r="147" spans="1:62" x14ac:dyDescent="0.25">
      <c r="A147" s="165">
        <v>44483</v>
      </c>
      <c r="B147" s="127" t="s">
        <v>487</v>
      </c>
      <c r="C147" s="128" t="s">
        <v>481</v>
      </c>
      <c r="D147" s="129" t="s">
        <v>369</v>
      </c>
      <c r="E147" s="128" t="s">
        <v>638</v>
      </c>
      <c r="F147" s="165">
        <v>44483</v>
      </c>
      <c r="G147" s="148">
        <v>56000</v>
      </c>
      <c r="H147" s="148"/>
      <c r="I147" s="148">
        <v>71680</v>
      </c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>
        <v>56000</v>
      </c>
      <c r="V147" s="149">
        <v>7840</v>
      </c>
      <c r="W147" s="149">
        <v>7840</v>
      </c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  <c r="BI147" s="149"/>
      <c r="BJ147" s="232"/>
    </row>
    <row r="148" spans="1:62" x14ac:dyDescent="0.25">
      <c r="A148" s="165">
        <v>44484</v>
      </c>
      <c r="B148" s="127" t="s">
        <v>487</v>
      </c>
      <c r="C148" s="128" t="s">
        <v>481</v>
      </c>
      <c r="D148" s="129" t="s">
        <v>370</v>
      </c>
      <c r="E148" s="128" t="s">
        <v>639</v>
      </c>
      <c r="F148" s="165">
        <v>44484</v>
      </c>
      <c r="G148" s="148">
        <v>28000</v>
      </c>
      <c r="H148" s="148"/>
      <c r="I148" s="148">
        <v>35840</v>
      </c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>
        <v>28000</v>
      </c>
      <c r="V148" s="149">
        <v>3920</v>
      </c>
      <c r="W148" s="149">
        <v>3920</v>
      </c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  <c r="BI148" s="149"/>
      <c r="BJ148" s="232"/>
    </row>
    <row r="149" spans="1:62" x14ac:dyDescent="0.25">
      <c r="A149" s="165">
        <v>44484</v>
      </c>
      <c r="B149" s="127" t="s">
        <v>487</v>
      </c>
      <c r="C149" s="128" t="s">
        <v>481</v>
      </c>
      <c r="D149" s="129" t="s">
        <v>640</v>
      </c>
      <c r="E149" s="128" t="s">
        <v>641</v>
      </c>
      <c r="F149" s="165">
        <v>44484</v>
      </c>
      <c r="G149" s="148">
        <v>56000</v>
      </c>
      <c r="H149" s="148"/>
      <c r="I149" s="148">
        <v>71680</v>
      </c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>
        <v>56000</v>
      </c>
      <c r="V149" s="149">
        <v>7840</v>
      </c>
      <c r="W149" s="149">
        <v>7840</v>
      </c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  <c r="BI149" s="149"/>
      <c r="BJ149" s="232"/>
    </row>
    <row r="150" spans="1:62" x14ac:dyDescent="0.25">
      <c r="A150" s="165">
        <v>44488</v>
      </c>
      <c r="B150" s="127" t="s">
        <v>444</v>
      </c>
      <c r="C150" s="128" t="s">
        <v>481</v>
      </c>
      <c r="D150" s="129" t="s">
        <v>371</v>
      </c>
      <c r="E150" s="128" t="s">
        <v>642</v>
      </c>
      <c r="F150" s="165">
        <v>44488</v>
      </c>
      <c r="G150" s="148">
        <v>14155</v>
      </c>
      <c r="H150" s="148"/>
      <c r="I150" s="148">
        <v>16702.900000000001</v>
      </c>
      <c r="J150" s="149"/>
      <c r="K150" s="149">
        <v>1273.95</v>
      </c>
      <c r="L150" s="149">
        <v>1273.95</v>
      </c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>
        <v>14155</v>
      </c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  <c r="BI150" s="149"/>
      <c r="BJ150" s="232"/>
    </row>
    <row r="151" spans="1:62" x14ac:dyDescent="0.25">
      <c r="A151" s="165">
        <v>44491</v>
      </c>
      <c r="B151" s="127" t="s">
        <v>444</v>
      </c>
      <c r="C151" s="128" t="s">
        <v>481</v>
      </c>
      <c r="D151" s="129" t="s">
        <v>643</v>
      </c>
      <c r="E151" s="128" t="s">
        <v>644</v>
      </c>
      <c r="F151" s="165">
        <v>44491</v>
      </c>
      <c r="G151" s="148">
        <v>164390.39999999999</v>
      </c>
      <c r="H151" s="148"/>
      <c r="I151" s="148">
        <v>199290.68</v>
      </c>
      <c r="J151" s="149"/>
      <c r="K151" s="149">
        <v>15200.14</v>
      </c>
      <c r="L151" s="149">
        <v>15200.14</v>
      </c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>
        <v>4500</v>
      </c>
      <c r="AH151" s="149"/>
      <c r="AI151" s="149"/>
      <c r="AJ151" s="149">
        <v>164390.39999999999</v>
      </c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232"/>
    </row>
    <row r="152" spans="1:62" x14ac:dyDescent="0.25">
      <c r="A152" s="165">
        <v>44492</v>
      </c>
      <c r="B152" s="127" t="s">
        <v>487</v>
      </c>
      <c r="C152" s="128" t="s">
        <v>481</v>
      </c>
      <c r="D152" s="129" t="s">
        <v>372</v>
      </c>
      <c r="E152" s="128" t="s">
        <v>645</v>
      </c>
      <c r="F152" s="165">
        <v>44492</v>
      </c>
      <c r="G152" s="148">
        <v>70000</v>
      </c>
      <c r="H152" s="148"/>
      <c r="I152" s="148">
        <v>89600</v>
      </c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>
        <v>70000</v>
      </c>
      <c r="V152" s="149">
        <v>9800</v>
      </c>
      <c r="W152" s="149">
        <v>9800</v>
      </c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  <c r="BI152" s="149"/>
      <c r="BJ152" s="232"/>
    </row>
    <row r="153" spans="1:62" x14ac:dyDescent="0.25">
      <c r="A153" s="165">
        <v>44492</v>
      </c>
      <c r="B153" s="127" t="s">
        <v>487</v>
      </c>
      <c r="C153" s="128" t="s">
        <v>481</v>
      </c>
      <c r="D153" s="129" t="s">
        <v>646</v>
      </c>
      <c r="E153" s="128" t="s">
        <v>647</v>
      </c>
      <c r="F153" s="165">
        <v>44492</v>
      </c>
      <c r="G153" s="148">
        <v>70000</v>
      </c>
      <c r="H153" s="148"/>
      <c r="I153" s="148">
        <v>89600</v>
      </c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>
        <v>70000</v>
      </c>
      <c r="V153" s="149">
        <v>9800</v>
      </c>
      <c r="W153" s="149">
        <v>9800</v>
      </c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232"/>
    </row>
    <row r="154" spans="1:62" x14ac:dyDescent="0.25">
      <c r="A154" s="165">
        <v>44492</v>
      </c>
      <c r="B154" s="127" t="s">
        <v>445</v>
      </c>
      <c r="C154" s="128" t="s">
        <v>481</v>
      </c>
      <c r="D154" s="129" t="s">
        <v>373</v>
      </c>
      <c r="E154" s="128" t="s">
        <v>648</v>
      </c>
      <c r="F154" s="165">
        <v>44492</v>
      </c>
      <c r="G154" s="148">
        <v>13637.7</v>
      </c>
      <c r="H154" s="148"/>
      <c r="I154" s="148">
        <v>16092.48</v>
      </c>
      <c r="J154" s="149"/>
      <c r="K154" s="149">
        <v>1227.3900000000001</v>
      </c>
      <c r="L154" s="149">
        <v>1227.3900000000001</v>
      </c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>
        <v>13637.7</v>
      </c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  <c r="BI154" s="149"/>
      <c r="BJ154" s="232"/>
    </row>
    <row r="155" spans="1:62" x14ac:dyDescent="0.25">
      <c r="A155" s="165">
        <v>44494</v>
      </c>
      <c r="B155" s="127" t="s">
        <v>445</v>
      </c>
      <c r="C155" s="128" t="s">
        <v>481</v>
      </c>
      <c r="D155" s="129" t="s">
        <v>649</v>
      </c>
      <c r="E155" s="128" t="s">
        <v>650</v>
      </c>
      <c r="F155" s="165">
        <v>44494</v>
      </c>
      <c r="G155" s="148">
        <v>6864</v>
      </c>
      <c r="H155" s="148"/>
      <c r="I155" s="148">
        <v>8099.52</v>
      </c>
      <c r="J155" s="149"/>
      <c r="K155" s="149">
        <v>617.76</v>
      </c>
      <c r="L155" s="149">
        <v>617.76</v>
      </c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>
        <v>6864</v>
      </c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  <c r="BI155" s="149"/>
      <c r="BJ155" s="232"/>
    </row>
    <row r="156" spans="1:62" x14ac:dyDescent="0.25">
      <c r="A156" s="165">
        <v>44495</v>
      </c>
      <c r="B156" s="127" t="s">
        <v>487</v>
      </c>
      <c r="C156" s="128" t="s">
        <v>481</v>
      </c>
      <c r="D156" s="129" t="s">
        <v>374</v>
      </c>
      <c r="E156" s="128" t="s">
        <v>651</v>
      </c>
      <c r="F156" s="165">
        <v>44495</v>
      </c>
      <c r="G156" s="148">
        <v>84000</v>
      </c>
      <c r="H156" s="148"/>
      <c r="I156" s="148">
        <v>107520</v>
      </c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>
        <v>84000</v>
      </c>
      <c r="V156" s="149">
        <v>11760</v>
      </c>
      <c r="W156" s="149">
        <v>11760</v>
      </c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  <c r="BI156" s="149"/>
      <c r="BJ156" s="232"/>
    </row>
    <row r="157" spans="1:62" x14ac:dyDescent="0.25">
      <c r="A157" s="165">
        <v>44495</v>
      </c>
      <c r="B157" s="127" t="s">
        <v>487</v>
      </c>
      <c r="C157" s="128" t="s">
        <v>481</v>
      </c>
      <c r="D157" s="129" t="s">
        <v>652</v>
      </c>
      <c r="E157" s="128" t="s">
        <v>653</v>
      </c>
      <c r="F157" s="165">
        <v>44495</v>
      </c>
      <c r="G157" s="148">
        <v>56000</v>
      </c>
      <c r="H157" s="148"/>
      <c r="I157" s="148">
        <v>71680</v>
      </c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>
        <v>56000</v>
      </c>
      <c r="V157" s="149">
        <v>7840</v>
      </c>
      <c r="W157" s="149">
        <v>7840</v>
      </c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232"/>
    </row>
    <row r="158" spans="1:62" x14ac:dyDescent="0.25">
      <c r="A158" s="165">
        <v>44499</v>
      </c>
      <c r="B158" s="127" t="s">
        <v>487</v>
      </c>
      <c r="C158" s="128" t="s">
        <v>481</v>
      </c>
      <c r="D158" s="129" t="s">
        <v>375</v>
      </c>
      <c r="E158" s="128" t="s">
        <v>654</v>
      </c>
      <c r="F158" s="165">
        <v>44499</v>
      </c>
      <c r="G158" s="148">
        <v>84000</v>
      </c>
      <c r="H158" s="148"/>
      <c r="I158" s="148">
        <v>107520</v>
      </c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>
        <v>84000</v>
      </c>
      <c r="V158" s="149">
        <v>11760</v>
      </c>
      <c r="W158" s="149">
        <v>11760</v>
      </c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  <c r="BI158" s="149"/>
      <c r="BJ158" s="232"/>
    </row>
    <row r="159" spans="1:62" x14ac:dyDescent="0.25">
      <c r="A159" s="165">
        <v>44499</v>
      </c>
      <c r="B159" s="127" t="s">
        <v>487</v>
      </c>
      <c r="C159" s="128" t="s">
        <v>481</v>
      </c>
      <c r="D159" s="129" t="s">
        <v>655</v>
      </c>
      <c r="E159" s="128" t="s">
        <v>656</v>
      </c>
      <c r="F159" s="165">
        <v>44499</v>
      </c>
      <c r="G159" s="148">
        <v>56000</v>
      </c>
      <c r="H159" s="148"/>
      <c r="I159" s="148">
        <v>71680</v>
      </c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>
        <v>56000</v>
      </c>
      <c r="V159" s="149">
        <v>7840</v>
      </c>
      <c r="W159" s="149">
        <v>7840</v>
      </c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  <c r="BI159" s="149"/>
      <c r="BJ159" s="232"/>
    </row>
    <row r="160" spans="1:62" x14ac:dyDescent="0.25">
      <c r="A160" s="165">
        <v>44499</v>
      </c>
      <c r="B160" s="127" t="s">
        <v>558</v>
      </c>
      <c r="C160" s="128" t="s">
        <v>481</v>
      </c>
      <c r="D160" s="129" t="s">
        <v>376</v>
      </c>
      <c r="E160" s="128" t="s">
        <v>657</v>
      </c>
      <c r="F160" s="165">
        <v>44499</v>
      </c>
      <c r="G160" s="148">
        <v>817365</v>
      </c>
      <c r="H160" s="148"/>
      <c r="I160" s="148">
        <v>964490.7</v>
      </c>
      <c r="J160" s="149"/>
      <c r="K160" s="149">
        <v>73562.850000000006</v>
      </c>
      <c r="L160" s="149">
        <v>73562.850000000006</v>
      </c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>
        <v>817365</v>
      </c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  <c r="BI160" s="149"/>
      <c r="BJ160" s="232"/>
    </row>
    <row r="161" spans="1:62" x14ac:dyDescent="0.25">
      <c r="A161" s="165">
        <v>44500</v>
      </c>
      <c r="B161" s="127" t="s">
        <v>487</v>
      </c>
      <c r="C161" s="128" t="s">
        <v>481</v>
      </c>
      <c r="D161" s="129" t="s">
        <v>658</v>
      </c>
      <c r="E161" s="128" t="s">
        <v>659</v>
      </c>
      <c r="F161" s="165">
        <v>44500</v>
      </c>
      <c r="G161" s="148">
        <v>70000</v>
      </c>
      <c r="H161" s="148"/>
      <c r="I161" s="148">
        <v>89600</v>
      </c>
      <c r="J161" s="149"/>
      <c r="K161" s="149">
        <v>9800</v>
      </c>
      <c r="L161" s="149"/>
      <c r="M161" s="149"/>
      <c r="N161" s="149"/>
      <c r="O161" s="149"/>
      <c r="P161" s="149"/>
      <c r="Q161" s="149"/>
      <c r="R161" s="149"/>
      <c r="S161" s="149"/>
      <c r="T161" s="149"/>
      <c r="U161" s="149">
        <v>70000</v>
      </c>
      <c r="V161" s="149"/>
      <c r="W161" s="149">
        <v>9800</v>
      </c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  <c r="BI161" s="149"/>
      <c r="BJ161" s="232"/>
    </row>
    <row r="162" spans="1:62" x14ac:dyDescent="0.25">
      <c r="A162" s="165">
        <v>44500</v>
      </c>
      <c r="B162" s="127" t="s">
        <v>487</v>
      </c>
      <c r="C162" s="128" t="s">
        <v>481</v>
      </c>
      <c r="D162" s="129" t="s">
        <v>377</v>
      </c>
      <c r="E162" s="128" t="s">
        <v>660</v>
      </c>
      <c r="F162" s="165">
        <v>44500</v>
      </c>
      <c r="G162" s="148">
        <v>14000</v>
      </c>
      <c r="H162" s="148"/>
      <c r="I162" s="148">
        <v>17920</v>
      </c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>
        <v>14000</v>
      </c>
      <c r="V162" s="149">
        <v>1960</v>
      </c>
      <c r="W162" s="149">
        <v>1960</v>
      </c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  <c r="BI162" s="149"/>
      <c r="BJ162" s="232"/>
    </row>
    <row r="163" spans="1:62" x14ac:dyDescent="0.25">
      <c r="A163" s="165">
        <v>44500</v>
      </c>
      <c r="B163" s="127" t="s">
        <v>487</v>
      </c>
      <c r="C163" s="128" t="s">
        <v>481</v>
      </c>
      <c r="D163" s="129" t="s">
        <v>661</v>
      </c>
      <c r="E163" s="128" t="s">
        <v>662</v>
      </c>
      <c r="F163" s="165">
        <v>44500</v>
      </c>
      <c r="G163" s="148">
        <v>56000</v>
      </c>
      <c r="H163" s="148"/>
      <c r="I163" s="148">
        <v>71680</v>
      </c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>
        <v>56000</v>
      </c>
      <c r="V163" s="149">
        <v>7840</v>
      </c>
      <c r="W163" s="149">
        <v>7840</v>
      </c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  <c r="BI163" s="149"/>
      <c r="BJ163" s="232"/>
    </row>
    <row r="164" spans="1:62" x14ac:dyDescent="0.25">
      <c r="A164" s="165">
        <v>44500</v>
      </c>
      <c r="B164" s="127" t="s">
        <v>300</v>
      </c>
      <c r="C164" s="128" t="s">
        <v>481</v>
      </c>
      <c r="D164" s="129" t="s">
        <v>378</v>
      </c>
      <c r="E164" s="128" t="s">
        <v>663</v>
      </c>
      <c r="F164" s="165">
        <v>44500</v>
      </c>
      <c r="G164" s="148">
        <v>11900</v>
      </c>
      <c r="H164" s="148"/>
      <c r="I164" s="148">
        <v>11900</v>
      </c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>
        <v>11900</v>
      </c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  <c r="BI164" s="149"/>
      <c r="BJ164" s="232"/>
    </row>
    <row r="165" spans="1:62" x14ac:dyDescent="0.25">
      <c r="A165" s="165">
        <v>44502</v>
      </c>
      <c r="B165" s="127" t="s">
        <v>450</v>
      </c>
      <c r="C165" s="128" t="s">
        <v>481</v>
      </c>
      <c r="D165" s="129" t="s">
        <v>664</v>
      </c>
      <c r="E165" s="128" t="s">
        <v>665</v>
      </c>
      <c r="F165" s="165">
        <v>44502</v>
      </c>
      <c r="G165" s="148">
        <v>26665.22</v>
      </c>
      <c r="H165" s="148"/>
      <c r="I165" s="148">
        <v>33588.959999999999</v>
      </c>
      <c r="J165" s="149"/>
      <c r="K165" s="149">
        <v>2561.87</v>
      </c>
      <c r="L165" s="149">
        <v>2561.87</v>
      </c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>
        <v>1800</v>
      </c>
      <c r="AH165" s="149"/>
      <c r="AI165" s="149"/>
      <c r="AJ165" s="149">
        <v>26665.22</v>
      </c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  <c r="BI165" s="149"/>
      <c r="BJ165" s="232"/>
    </row>
    <row r="166" spans="1:62" x14ac:dyDescent="0.25">
      <c r="A166" s="165">
        <v>44503</v>
      </c>
      <c r="B166" s="127" t="s">
        <v>446</v>
      </c>
      <c r="C166" s="128" t="s">
        <v>481</v>
      </c>
      <c r="D166" s="129" t="s">
        <v>379</v>
      </c>
      <c r="E166" s="128" t="s">
        <v>666</v>
      </c>
      <c r="F166" s="165">
        <v>44503</v>
      </c>
      <c r="G166" s="148">
        <v>54400.639999999999</v>
      </c>
      <c r="H166" s="148"/>
      <c r="I166" s="148">
        <v>64192.76</v>
      </c>
      <c r="J166" s="149"/>
      <c r="K166" s="149">
        <v>4896.0600000000004</v>
      </c>
      <c r="L166" s="149">
        <v>4896.0600000000004</v>
      </c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>
        <v>54400.639999999999</v>
      </c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  <c r="BI166" s="149"/>
      <c r="BJ166" s="232"/>
    </row>
    <row r="167" spans="1:62" x14ac:dyDescent="0.25">
      <c r="A167" s="165">
        <v>44503</v>
      </c>
      <c r="B167" s="127" t="s">
        <v>1734</v>
      </c>
      <c r="C167" s="128" t="s">
        <v>481</v>
      </c>
      <c r="D167" s="129" t="s">
        <v>667</v>
      </c>
      <c r="E167" s="128" t="s">
        <v>668</v>
      </c>
      <c r="F167" s="165">
        <v>44503</v>
      </c>
      <c r="G167" s="148">
        <v>12230</v>
      </c>
      <c r="H167" s="148"/>
      <c r="I167" s="148">
        <v>14431.4</v>
      </c>
      <c r="J167" s="149"/>
      <c r="K167" s="149">
        <v>1100.7</v>
      </c>
      <c r="L167" s="149">
        <v>1100.7</v>
      </c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>
        <v>12230</v>
      </c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  <c r="BI167" s="149"/>
      <c r="BJ167" s="232"/>
    </row>
    <row r="168" spans="1:62" x14ac:dyDescent="0.25">
      <c r="A168" s="165">
        <v>44509</v>
      </c>
      <c r="B168" s="127" t="s">
        <v>447</v>
      </c>
      <c r="C168" s="128" t="s">
        <v>481</v>
      </c>
      <c r="D168" s="129" t="s">
        <v>380</v>
      </c>
      <c r="E168" s="128" t="s">
        <v>669</v>
      </c>
      <c r="F168" s="165">
        <v>44509</v>
      </c>
      <c r="G168" s="148">
        <v>4385.6099999999997</v>
      </c>
      <c r="H168" s="148"/>
      <c r="I168" s="148">
        <v>5175.01</v>
      </c>
      <c r="J168" s="149"/>
      <c r="K168" s="149">
        <v>394.7</v>
      </c>
      <c r="L168" s="149">
        <v>394.7</v>
      </c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>
        <v>4385.6099999999997</v>
      </c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149"/>
      <c r="BJ168" s="232"/>
    </row>
    <row r="169" spans="1:62" x14ac:dyDescent="0.25">
      <c r="A169" s="165">
        <v>44520</v>
      </c>
      <c r="B169" s="127" t="s">
        <v>484</v>
      </c>
      <c r="C169" s="128" t="s">
        <v>481</v>
      </c>
      <c r="D169" s="129" t="s">
        <v>670</v>
      </c>
      <c r="E169" s="128" t="s">
        <v>671</v>
      </c>
      <c r="F169" s="165">
        <v>44520</v>
      </c>
      <c r="G169" s="148">
        <v>802320</v>
      </c>
      <c r="H169" s="148"/>
      <c r="I169" s="148">
        <v>947684.6</v>
      </c>
      <c r="J169" s="149"/>
      <c r="K169" s="149">
        <v>72208.800000000003</v>
      </c>
      <c r="L169" s="149">
        <v>72208.800000000003</v>
      </c>
      <c r="M169" s="149"/>
      <c r="N169" s="149"/>
      <c r="O169" s="149"/>
      <c r="P169" s="149"/>
      <c r="Q169" s="149">
        <v>947</v>
      </c>
      <c r="R169" s="149"/>
      <c r="S169" s="149"/>
      <c r="T169" s="149"/>
      <c r="U169" s="149"/>
      <c r="V169" s="149"/>
      <c r="W169" s="149"/>
      <c r="X169" s="149">
        <v>802320</v>
      </c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232"/>
    </row>
    <row r="170" spans="1:62" x14ac:dyDescent="0.25">
      <c r="A170" s="165">
        <v>44522</v>
      </c>
      <c r="B170" s="127" t="s">
        <v>672</v>
      </c>
      <c r="C170" s="128" t="s">
        <v>481</v>
      </c>
      <c r="D170" s="129" t="s">
        <v>381</v>
      </c>
      <c r="E170" s="128" t="s">
        <v>673</v>
      </c>
      <c r="F170" s="165">
        <v>44522</v>
      </c>
      <c r="G170" s="148">
        <v>14235</v>
      </c>
      <c r="H170" s="148"/>
      <c r="I170" s="148">
        <v>16797.3</v>
      </c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>
        <v>14235</v>
      </c>
      <c r="AP170" s="149">
        <v>2562.3000000000002</v>
      </c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232"/>
    </row>
    <row r="171" spans="1:62" x14ac:dyDescent="0.25">
      <c r="A171" s="165">
        <v>44522</v>
      </c>
      <c r="B171" s="127" t="s">
        <v>672</v>
      </c>
      <c r="C171" s="128" t="s">
        <v>481</v>
      </c>
      <c r="D171" s="129" t="s">
        <v>674</v>
      </c>
      <c r="E171" s="128" t="s">
        <v>675</v>
      </c>
      <c r="F171" s="165">
        <v>44522</v>
      </c>
      <c r="G171" s="148">
        <v>31590</v>
      </c>
      <c r="H171" s="148"/>
      <c r="I171" s="148">
        <v>37276.199999999997</v>
      </c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>
        <v>31590</v>
      </c>
      <c r="AP171" s="149">
        <v>5686.2</v>
      </c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232"/>
    </row>
    <row r="172" spans="1:62" x14ac:dyDescent="0.25">
      <c r="A172" s="165">
        <v>44522</v>
      </c>
      <c r="B172" s="127" t="s">
        <v>444</v>
      </c>
      <c r="C172" s="128" t="s">
        <v>481</v>
      </c>
      <c r="D172" s="129" t="s">
        <v>382</v>
      </c>
      <c r="E172" s="128" t="s">
        <v>676</v>
      </c>
      <c r="F172" s="165">
        <v>44522</v>
      </c>
      <c r="G172" s="148">
        <v>13650</v>
      </c>
      <c r="H172" s="148"/>
      <c r="I172" s="148">
        <v>16107</v>
      </c>
      <c r="J172" s="149"/>
      <c r="K172" s="149">
        <v>1228.5</v>
      </c>
      <c r="L172" s="149">
        <v>1228.5</v>
      </c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>
        <v>13650</v>
      </c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232"/>
    </row>
    <row r="173" spans="1:62" x14ac:dyDescent="0.25">
      <c r="A173" s="165">
        <v>44527</v>
      </c>
      <c r="B173" s="127" t="s">
        <v>1734</v>
      </c>
      <c r="C173" s="128" t="s">
        <v>481</v>
      </c>
      <c r="D173" s="129" t="s">
        <v>677</v>
      </c>
      <c r="E173" s="128" t="s">
        <v>678</v>
      </c>
      <c r="F173" s="165">
        <v>44527</v>
      </c>
      <c r="G173" s="148">
        <v>7300</v>
      </c>
      <c r="H173" s="148"/>
      <c r="I173" s="148">
        <v>8914</v>
      </c>
      <c r="J173" s="149"/>
      <c r="K173" s="149">
        <v>657</v>
      </c>
      <c r="L173" s="149">
        <v>657</v>
      </c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>
        <v>7300</v>
      </c>
      <c r="AG173" s="149">
        <v>300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232"/>
    </row>
    <row r="174" spans="1:62" x14ac:dyDescent="0.25">
      <c r="A174" s="165">
        <v>44528</v>
      </c>
      <c r="B174" s="127" t="s">
        <v>487</v>
      </c>
      <c r="C174" s="128" t="s">
        <v>481</v>
      </c>
      <c r="D174" s="129" t="s">
        <v>383</v>
      </c>
      <c r="E174" s="128" t="s">
        <v>679</v>
      </c>
      <c r="F174" s="165">
        <v>44528</v>
      </c>
      <c r="G174" s="148">
        <v>55000</v>
      </c>
      <c r="H174" s="148"/>
      <c r="I174" s="148">
        <v>70400</v>
      </c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>
        <v>55000</v>
      </c>
      <c r="V174" s="149">
        <v>7700</v>
      </c>
      <c r="W174" s="149">
        <v>7700</v>
      </c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49"/>
      <c r="BJ174" s="232"/>
    </row>
    <row r="175" spans="1:62" x14ac:dyDescent="0.25">
      <c r="A175" s="165">
        <v>44528</v>
      </c>
      <c r="B175" s="127" t="s">
        <v>487</v>
      </c>
      <c r="C175" s="128" t="s">
        <v>481</v>
      </c>
      <c r="D175" s="129" t="s">
        <v>680</v>
      </c>
      <c r="E175" s="128" t="s">
        <v>681</v>
      </c>
      <c r="F175" s="165">
        <v>44528</v>
      </c>
      <c r="G175" s="148">
        <v>82500</v>
      </c>
      <c r="H175" s="148"/>
      <c r="I175" s="148">
        <v>105600</v>
      </c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>
        <v>82500</v>
      </c>
      <c r="V175" s="149">
        <v>11550</v>
      </c>
      <c r="W175" s="149">
        <v>11550</v>
      </c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232"/>
    </row>
    <row r="176" spans="1:62" x14ac:dyDescent="0.25">
      <c r="A176" s="165">
        <v>44531</v>
      </c>
      <c r="B176" s="127" t="s">
        <v>451</v>
      </c>
      <c r="C176" s="128" t="s">
        <v>481</v>
      </c>
      <c r="D176" s="129" t="s">
        <v>384</v>
      </c>
      <c r="E176" s="128" t="s">
        <v>682</v>
      </c>
      <c r="F176" s="165">
        <v>44531</v>
      </c>
      <c r="G176" s="148">
        <v>74364.5</v>
      </c>
      <c r="H176" s="148"/>
      <c r="I176" s="148">
        <v>87750</v>
      </c>
      <c r="J176" s="149"/>
      <c r="K176" s="149">
        <v>6692.81</v>
      </c>
      <c r="L176" s="149">
        <v>6692.81</v>
      </c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>
        <v>-0.12</v>
      </c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>
        <v>74364.5</v>
      </c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232"/>
    </row>
    <row r="177" spans="1:62" x14ac:dyDescent="0.25">
      <c r="A177" s="165">
        <v>44532</v>
      </c>
      <c r="B177" s="127" t="s">
        <v>1094</v>
      </c>
      <c r="C177" s="128" t="s">
        <v>481</v>
      </c>
      <c r="D177" s="129" t="s">
        <v>683</v>
      </c>
      <c r="E177" s="128" t="s">
        <v>684</v>
      </c>
      <c r="F177" s="165">
        <v>44532</v>
      </c>
      <c r="G177" s="148">
        <v>35678</v>
      </c>
      <c r="H177" s="148"/>
      <c r="I177" s="148">
        <v>42100.04</v>
      </c>
      <c r="J177" s="149">
        <v>35678</v>
      </c>
      <c r="K177" s="149">
        <v>3211.02</v>
      </c>
      <c r="L177" s="149">
        <v>3211.02</v>
      </c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232"/>
    </row>
    <row r="178" spans="1:62" x14ac:dyDescent="0.25">
      <c r="A178" s="165">
        <v>44533</v>
      </c>
      <c r="B178" s="127" t="s">
        <v>487</v>
      </c>
      <c r="C178" s="128" t="s">
        <v>481</v>
      </c>
      <c r="D178" s="129" t="s">
        <v>385</v>
      </c>
      <c r="E178" s="128" t="s">
        <v>685</v>
      </c>
      <c r="F178" s="165">
        <v>44533</v>
      </c>
      <c r="G178" s="148">
        <v>55000</v>
      </c>
      <c r="H178" s="148"/>
      <c r="I178" s="148">
        <v>70400</v>
      </c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>
        <v>55000</v>
      </c>
      <c r="V178" s="149">
        <v>7700</v>
      </c>
      <c r="W178" s="149">
        <v>7700</v>
      </c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  <c r="BI178" s="149"/>
      <c r="BJ178" s="232"/>
    </row>
    <row r="179" spans="1:62" x14ac:dyDescent="0.25">
      <c r="A179" s="165">
        <v>44533</v>
      </c>
      <c r="B179" s="127" t="s">
        <v>487</v>
      </c>
      <c r="C179" s="128" t="s">
        <v>481</v>
      </c>
      <c r="D179" s="129" t="s">
        <v>686</v>
      </c>
      <c r="E179" s="128" t="s">
        <v>687</v>
      </c>
      <c r="F179" s="165">
        <v>44533</v>
      </c>
      <c r="G179" s="148">
        <v>82500</v>
      </c>
      <c r="H179" s="148"/>
      <c r="I179" s="148">
        <v>105600</v>
      </c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>
        <v>82500</v>
      </c>
      <c r="V179" s="149">
        <v>11550</v>
      </c>
      <c r="W179" s="149">
        <v>11550</v>
      </c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  <c r="BI179" s="149"/>
      <c r="BJ179" s="232"/>
    </row>
    <row r="180" spans="1:62" x14ac:dyDescent="0.25">
      <c r="A180" s="165">
        <v>44539</v>
      </c>
      <c r="B180" s="127" t="s">
        <v>545</v>
      </c>
      <c r="C180" s="128" t="s">
        <v>481</v>
      </c>
      <c r="D180" s="129" t="s">
        <v>688</v>
      </c>
      <c r="E180" s="128" t="s">
        <v>689</v>
      </c>
      <c r="F180" s="165">
        <v>44539</v>
      </c>
      <c r="G180" s="148">
        <v>55000</v>
      </c>
      <c r="H180" s="148"/>
      <c r="I180" s="148">
        <v>70400</v>
      </c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>
        <v>55000</v>
      </c>
      <c r="V180" s="149">
        <v>7700</v>
      </c>
      <c r="W180" s="149">
        <v>7700</v>
      </c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  <c r="BI180" s="149"/>
      <c r="BJ180" s="232"/>
    </row>
    <row r="181" spans="1:62" x14ac:dyDescent="0.25">
      <c r="A181" s="165">
        <v>44539</v>
      </c>
      <c r="B181" s="127" t="s">
        <v>545</v>
      </c>
      <c r="C181" s="128" t="s">
        <v>481</v>
      </c>
      <c r="D181" s="129" t="s">
        <v>690</v>
      </c>
      <c r="E181" s="128" t="s">
        <v>691</v>
      </c>
      <c r="F181" s="165">
        <v>44539</v>
      </c>
      <c r="G181" s="148">
        <v>55000</v>
      </c>
      <c r="H181" s="148"/>
      <c r="I181" s="148">
        <v>70400</v>
      </c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>
        <v>55000</v>
      </c>
      <c r="V181" s="149">
        <v>7700</v>
      </c>
      <c r="W181" s="149">
        <v>7700</v>
      </c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  <c r="BI181" s="149"/>
      <c r="BJ181" s="232"/>
    </row>
    <row r="182" spans="1:62" x14ac:dyDescent="0.25">
      <c r="A182" s="165">
        <v>44546</v>
      </c>
      <c r="B182" s="127" t="s">
        <v>484</v>
      </c>
      <c r="C182" s="128" t="s">
        <v>481</v>
      </c>
      <c r="D182" s="129" t="s">
        <v>692</v>
      </c>
      <c r="E182" s="128" t="s">
        <v>693</v>
      </c>
      <c r="F182" s="165">
        <v>44546</v>
      </c>
      <c r="G182" s="148">
        <v>495242</v>
      </c>
      <c r="H182" s="148"/>
      <c r="I182" s="148">
        <v>584969.56000000006</v>
      </c>
      <c r="J182" s="149"/>
      <c r="K182" s="149">
        <v>44571.78</v>
      </c>
      <c r="L182" s="149">
        <v>44571.78</v>
      </c>
      <c r="M182" s="149"/>
      <c r="N182" s="149"/>
      <c r="O182" s="149"/>
      <c r="P182" s="149"/>
      <c r="Q182" s="149">
        <v>584</v>
      </c>
      <c r="R182" s="149"/>
      <c r="S182" s="149"/>
      <c r="T182" s="149"/>
      <c r="U182" s="149"/>
      <c r="V182" s="149"/>
      <c r="W182" s="149"/>
      <c r="X182" s="149">
        <v>495242</v>
      </c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  <c r="BI182" s="149"/>
      <c r="BJ182" s="232"/>
    </row>
    <row r="183" spans="1:62" x14ac:dyDescent="0.25">
      <c r="A183" s="165">
        <v>44546</v>
      </c>
      <c r="B183" s="127" t="s">
        <v>484</v>
      </c>
      <c r="C183" s="128" t="s">
        <v>481</v>
      </c>
      <c r="D183" s="129" t="s">
        <v>694</v>
      </c>
      <c r="E183" s="128" t="s">
        <v>695</v>
      </c>
      <c r="F183" s="165">
        <v>44546</v>
      </c>
      <c r="G183" s="148">
        <v>294773</v>
      </c>
      <c r="H183" s="148"/>
      <c r="I183" s="148">
        <v>348180.14</v>
      </c>
      <c r="J183" s="149"/>
      <c r="K183" s="149">
        <v>26529.57</v>
      </c>
      <c r="L183" s="149">
        <v>26529.57</v>
      </c>
      <c r="M183" s="149"/>
      <c r="N183" s="149"/>
      <c r="O183" s="149"/>
      <c r="P183" s="149"/>
      <c r="Q183" s="149">
        <v>348</v>
      </c>
      <c r="R183" s="149"/>
      <c r="S183" s="149"/>
      <c r="T183" s="149"/>
      <c r="U183" s="149"/>
      <c r="V183" s="149"/>
      <c r="W183" s="149"/>
      <c r="X183" s="149">
        <v>294773</v>
      </c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  <c r="BI183" s="149"/>
      <c r="BJ183" s="232"/>
    </row>
    <row r="184" spans="1:62" x14ac:dyDescent="0.25">
      <c r="A184" s="165">
        <v>44548</v>
      </c>
      <c r="B184" s="127" t="s">
        <v>452</v>
      </c>
      <c r="C184" s="128" t="s">
        <v>481</v>
      </c>
      <c r="D184" s="129" t="s">
        <v>696</v>
      </c>
      <c r="E184" s="128" t="s">
        <v>697</v>
      </c>
      <c r="F184" s="165">
        <v>44548</v>
      </c>
      <c r="G184" s="148">
        <v>43487.5</v>
      </c>
      <c r="H184" s="148"/>
      <c r="I184" s="148">
        <v>48885</v>
      </c>
      <c r="J184" s="149"/>
      <c r="K184" s="149">
        <v>267.75</v>
      </c>
      <c r="L184" s="149">
        <v>267.75</v>
      </c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>
        <v>0.5</v>
      </c>
      <c r="AA184" s="149"/>
      <c r="AB184" s="149"/>
      <c r="AC184" s="149"/>
      <c r="AD184" s="149"/>
      <c r="AE184" s="149">
        <v>2430.75</v>
      </c>
      <c r="AF184" s="149"/>
      <c r="AG184" s="149"/>
      <c r="AH184" s="149"/>
      <c r="AI184" s="149"/>
      <c r="AJ184" s="149"/>
      <c r="AK184" s="149"/>
      <c r="AL184" s="149">
        <v>43487.5</v>
      </c>
      <c r="AM184" s="149">
        <v>2430.75</v>
      </c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  <c r="BI184" s="149"/>
      <c r="BJ184" s="232"/>
    </row>
    <row r="185" spans="1:62" x14ac:dyDescent="0.25">
      <c r="A185" s="165">
        <v>44551</v>
      </c>
      <c r="B185" s="127" t="s">
        <v>451</v>
      </c>
      <c r="C185" s="128" t="s">
        <v>481</v>
      </c>
      <c r="D185" s="129" t="s">
        <v>698</v>
      </c>
      <c r="E185" s="128" t="s">
        <v>699</v>
      </c>
      <c r="F185" s="165">
        <v>44551</v>
      </c>
      <c r="G185" s="148">
        <v>52176.05</v>
      </c>
      <c r="H185" s="148"/>
      <c r="I185" s="148">
        <v>61567.73</v>
      </c>
      <c r="J185" s="149"/>
      <c r="K185" s="149">
        <v>4695.84</v>
      </c>
      <c r="L185" s="149">
        <v>4695.84</v>
      </c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>
        <v>52176.05</v>
      </c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  <c r="BI185" s="149"/>
      <c r="BJ185" s="232"/>
    </row>
    <row r="186" spans="1:62" x14ac:dyDescent="0.25">
      <c r="A186" s="165">
        <v>44553</v>
      </c>
      <c r="B186" s="127" t="s">
        <v>487</v>
      </c>
      <c r="C186" s="128" t="s">
        <v>481</v>
      </c>
      <c r="D186" s="129" t="s">
        <v>700</v>
      </c>
      <c r="E186" s="128" t="s">
        <v>701</v>
      </c>
      <c r="F186" s="165">
        <v>44553</v>
      </c>
      <c r="G186" s="148">
        <v>26000</v>
      </c>
      <c r="H186" s="148"/>
      <c r="I186" s="148">
        <v>33280</v>
      </c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>
        <v>26000</v>
      </c>
      <c r="V186" s="149">
        <v>3640</v>
      </c>
      <c r="W186" s="149">
        <v>3640</v>
      </c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232"/>
    </row>
    <row r="187" spans="1:62" x14ac:dyDescent="0.25">
      <c r="A187" s="165">
        <v>44553</v>
      </c>
      <c r="B187" s="127" t="s">
        <v>487</v>
      </c>
      <c r="C187" s="128" t="s">
        <v>481</v>
      </c>
      <c r="D187" s="129" t="s">
        <v>702</v>
      </c>
      <c r="E187" s="128" t="s">
        <v>703</v>
      </c>
      <c r="F187" s="165">
        <v>44553</v>
      </c>
      <c r="G187" s="148">
        <v>52000</v>
      </c>
      <c r="H187" s="148"/>
      <c r="I187" s="148">
        <v>66560</v>
      </c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>
        <v>52000</v>
      </c>
      <c r="V187" s="149">
        <v>7280</v>
      </c>
      <c r="W187" s="149">
        <v>7280</v>
      </c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  <c r="BI187" s="149"/>
      <c r="BJ187" s="232"/>
    </row>
    <row r="188" spans="1:62" x14ac:dyDescent="0.25">
      <c r="A188" s="165">
        <v>44553</v>
      </c>
      <c r="B188" s="127" t="s">
        <v>487</v>
      </c>
      <c r="C188" s="128" t="s">
        <v>481</v>
      </c>
      <c r="D188" s="129" t="s">
        <v>704</v>
      </c>
      <c r="E188" s="128" t="s">
        <v>705</v>
      </c>
      <c r="F188" s="165">
        <v>44553</v>
      </c>
      <c r="G188" s="148">
        <v>26000</v>
      </c>
      <c r="H188" s="148"/>
      <c r="I188" s="148">
        <v>33280</v>
      </c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>
        <v>26000</v>
      </c>
      <c r="V188" s="149">
        <v>3640</v>
      </c>
      <c r="W188" s="149">
        <v>3640</v>
      </c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232"/>
    </row>
    <row r="189" spans="1:62" x14ac:dyDescent="0.25">
      <c r="A189" s="165">
        <v>44553</v>
      </c>
      <c r="B189" s="127" t="s">
        <v>487</v>
      </c>
      <c r="C189" s="128" t="s">
        <v>481</v>
      </c>
      <c r="D189" s="129" t="s">
        <v>706</v>
      </c>
      <c r="E189" s="128" t="s">
        <v>707</v>
      </c>
      <c r="F189" s="165">
        <v>44553</v>
      </c>
      <c r="G189" s="148">
        <v>52000</v>
      </c>
      <c r="H189" s="148"/>
      <c r="I189" s="148">
        <v>66560</v>
      </c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>
        <v>52000</v>
      </c>
      <c r="V189" s="149">
        <v>7280</v>
      </c>
      <c r="W189" s="149">
        <v>7280</v>
      </c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  <c r="BI189" s="149"/>
      <c r="BJ189" s="232"/>
    </row>
    <row r="190" spans="1:62" x14ac:dyDescent="0.25">
      <c r="A190" s="165">
        <v>44554</v>
      </c>
      <c r="B190" s="127" t="s">
        <v>487</v>
      </c>
      <c r="C190" s="128" t="s">
        <v>481</v>
      </c>
      <c r="D190" s="129" t="s">
        <v>708</v>
      </c>
      <c r="E190" s="128" t="s">
        <v>709</v>
      </c>
      <c r="F190" s="165">
        <v>44554</v>
      </c>
      <c r="G190" s="148">
        <v>52000</v>
      </c>
      <c r="H190" s="148"/>
      <c r="I190" s="148">
        <v>66560</v>
      </c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>
        <v>52000</v>
      </c>
      <c r="V190" s="149">
        <v>7280</v>
      </c>
      <c r="W190" s="149">
        <v>7280</v>
      </c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  <c r="BI190" s="149"/>
      <c r="BJ190" s="232"/>
    </row>
    <row r="191" spans="1:62" x14ac:dyDescent="0.25">
      <c r="A191" s="165">
        <v>44554</v>
      </c>
      <c r="B191" s="127" t="s">
        <v>487</v>
      </c>
      <c r="C191" s="128" t="s">
        <v>481</v>
      </c>
      <c r="D191" s="129" t="s">
        <v>710</v>
      </c>
      <c r="E191" s="128" t="s">
        <v>711</v>
      </c>
      <c r="F191" s="165">
        <v>44554</v>
      </c>
      <c r="G191" s="148">
        <v>52000</v>
      </c>
      <c r="H191" s="148"/>
      <c r="I191" s="148">
        <v>66560</v>
      </c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>
        <v>52000</v>
      </c>
      <c r="V191" s="149">
        <v>7280</v>
      </c>
      <c r="W191" s="149">
        <v>7280</v>
      </c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  <c r="BI191" s="149"/>
      <c r="BJ191" s="232"/>
    </row>
    <row r="192" spans="1:62" x14ac:dyDescent="0.25">
      <c r="A192" s="165">
        <v>44560</v>
      </c>
      <c r="B192" s="127" t="s">
        <v>712</v>
      </c>
      <c r="C192" s="128" t="s">
        <v>481</v>
      </c>
      <c r="D192" s="129" t="s">
        <v>521</v>
      </c>
      <c r="E192" s="128" t="s">
        <v>713</v>
      </c>
      <c r="F192" s="165">
        <v>44560</v>
      </c>
      <c r="G192" s="148">
        <v>420072</v>
      </c>
      <c r="H192" s="148"/>
      <c r="I192" s="148">
        <v>495684.96</v>
      </c>
      <c r="J192" s="149"/>
      <c r="K192" s="149">
        <v>37806.480000000003</v>
      </c>
      <c r="L192" s="149">
        <v>37806.480000000003</v>
      </c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>
        <v>420072</v>
      </c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  <c r="BI192" s="149"/>
      <c r="BJ192" s="232"/>
    </row>
    <row r="193" spans="1:62" x14ac:dyDescent="0.25">
      <c r="A193" s="165">
        <v>44562</v>
      </c>
      <c r="B193" s="127" t="s">
        <v>484</v>
      </c>
      <c r="C193" s="128" t="s">
        <v>481</v>
      </c>
      <c r="D193" s="129" t="s">
        <v>522</v>
      </c>
      <c r="E193" s="128" t="s">
        <v>714</v>
      </c>
      <c r="F193" s="165">
        <v>44562</v>
      </c>
      <c r="G193" s="148">
        <v>667315</v>
      </c>
      <c r="H193" s="148"/>
      <c r="I193" s="148">
        <v>788218.7</v>
      </c>
      <c r="J193" s="149"/>
      <c r="K193" s="149">
        <v>60058.35</v>
      </c>
      <c r="L193" s="149">
        <v>60058.35</v>
      </c>
      <c r="M193" s="149"/>
      <c r="N193" s="149"/>
      <c r="O193" s="149"/>
      <c r="P193" s="149"/>
      <c r="Q193" s="149">
        <v>787</v>
      </c>
      <c r="R193" s="149"/>
      <c r="S193" s="149"/>
      <c r="T193" s="149"/>
      <c r="U193" s="149"/>
      <c r="V193" s="149"/>
      <c r="W193" s="149"/>
      <c r="X193" s="149">
        <v>667315</v>
      </c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49"/>
      <c r="BJ193" s="232"/>
    </row>
    <row r="194" spans="1:62" x14ac:dyDescent="0.25">
      <c r="A194" s="165">
        <v>44562</v>
      </c>
      <c r="B194" s="127" t="s">
        <v>484</v>
      </c>
      <c r="C194" s="128" t="s">
        <v>481</v>
      </c>
      <c r="D194" s="129" t="s">
        <v>715</v>
      </c>
      <c r="E194" s="128" t="s">
        <v>716</v>
      </c>
      <c r="F194" s="165">
        <v>44562</v>
      </c>
      <c r="G194" s="148">
        <v>560831</v>
      </c>
      <c r="H194" s="148"/>
      <c r="I194" s="148">
        <v>662442.57999999996</v>
      </c>
      <c r="J194" s="149"/>
      <c r="K194" s="149">
        <v>50474.79</v>
      </c>
      <c r="L194" s="149">
        <v>50474.79</v>
      </c>
      <c r="M194" s="149"/>
      <c r="N194" s="149"/>
      <c r="O194" s="149"/>
      <c r="P194" s="149"/>
      <c r="Q194" s="149">
        <v>662</v>
      </c>
      <c r="R194" s="149"/>
      <c r="S194" s="149"/>
      <c r="T194" s="149"/>
      <c r="U194" s="149"/>
      <c r="V194" s="149"/>
      <c r="W194" s="149"/>
      <c r="X194" s="149">
        <v>560831</v>
      </c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  <c r="BI194" s="149"/>
      <c r="BJ194" s="232"/>
    </row>
    <row r="195" spans="1:62" x14ac:dyDescent="0.25">
      <c r="A195" s="165">
        <v>44562</v>
      </c>
      <c r="B195" s="127" t="s">
        <v>487</v>
      </c>
      <c r="C195" s="128" t="s">
        <v>481</v>
      </c>
      <c r="D195" s="129" t="s">
        <v>717</v>
      </c>
      <c r="E195" s="128" t="s">
        <v>718</v>
      </c>
      <c r="F195" s="165">
        <v>44562</v>
      </c>
      <c r="G195" s="148">
        <v>52000</v>
      </c>
      <c r="H195" s="148"/>
      <c r="I195" s="148">
        <v>66560</v>
      </c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>
        <v>52000</v>
      </c>
      <c r="V195" s="149">
        <v>7280</v>
      </c>
      <c r="W195" s="149">
        <v>7280</v>
      </c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  <c r="BI195" s="149"/>
      <c r="BJ195" s="232"/>
    </row>
    <row r="196" spans="1:62" x14ac:dyDescent="0.25">
      <c r="A196" s="165">
        <v>44562</v>
      </c>
      <c r="B196" s="127" t="s">
        <v>487</v>
      </c>
      <c r="C196" s="128" t="s">
        <v>481</v>
      </c>
      <c r="D196" s="129" t="s">
        <v>719</v>
      </c>
      <c r="E196" s="128" t="s">
        <v>720</v>
      </c>
      <c r="F196" s="165">
        <v>44562</v>
      </c>
      <c r="G196" s="148">
        <v>52000</v>
      </c>
      <c r="H196" s="148"/>
      <c r="I196" s="148">
        <v>66560</v>
      </c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>
        <v>52000</v>
      </c>
      <c r="V196" s="149">
        <v>7280</v>
      </c>
      <c r="W196" s="149">
        <v>7280</v>
      </c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  <c r="BI196" s="149"/>
      <c r="BJ196" s="232"/>
    </row>
    <row r="197" spans="1:62" x14ac:dyDescent="0.25">
      <c r="A197" s="165">
        <v>44567</v>
      </c>
      <c r="B197" s="127" t="s">
        <v>487</v>
      </c>
      <c r="C197" s="128" t="s">
        <v>481</v>
      </c>
      <c r="D197" s="129" t="s">
        <v>604</v>
      </c>
      <c r="E197" s="128" t="s">
        <v>721</v>
      </c>
      <c r="F197" s="165">
        <v>44567</v>
      </c>
      <c r="G197" s="148">
        <v>52000</v>
      </c>
      <c r="H197" s="148"/>
      <c r="I197" s="148">
        <v>66560</v>
      </c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>
        <v>52000</v>
      </c>
      <c r="V197" s="149">
        <v>7280</v>
      </c>
      <c r="W197" s="149">
        <v>7280</v>
      </c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  <c r="BI197" s="149"/>
      <c r="BJ197" s="232"/>
    </row>
    <row r="198" spans="1:62" x14ac:dyDescent="0.25">
      <c r="A198" s="165">
        <v>44567</v>
      </c>
      <c r="B198" s="127" t="s">
        <v>487</v>
      </c>
      <c r="C198" s="128" t="s">
        <v>481</v>
      </c>
      <c r="D198" s="129" t="s">
        <v>722</v>
      </c>
      <c r="E198" s="128" t="s">
        <v>723</v>
      </c>
      <c r="F198" s="165">
        <v>44567</v>
      </c>
      <c r="G198" s="148">
        <v>52000</v>
      </c>
      <c r="H198" s="148"/>
      <c r="I198" s="148">
        <v>66560</v>
      </c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>
        <v>52000</v>
      </c>
      <c r="V198" s="149">
        <v>7280</v>
      </c>
      <c r="W198" s="149">
        <v>7280</v>
      </c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  <c r="BI198" s="149"/>
      <c r="BJ198" s="232"/>
    </row>
    <row r="199" spans="1:62" x14ac:dyDescent="0.25">
      <c r="A199" s="165">
        <v>44567</v>
      </c>
      <c r="B199" s="127" t="s">
        <v>487</v>
      </c>
      <c r="C199" s="128" t="s">
        <v>481</v>
      </c>
      <c r="D199" s="129" t="s">
        <v>724</v>
      </c>
      <c r="E199" s="128" t="s">
        <v>725</v>
      </c>
      <c r="F199" s="165">
        <v>44567</v>
      </c>
      <c r="G199" s="148">
        <v>52000</v>
      </c>
      <c r="H199" s="148"/>
      <c r="I199" s="148">
        <v>66560</v>
      </c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>
        <v>52000</v>
      </c>
      <c r="V199" s="149">
        <v>7280</v>
      </c>
      <c r="W199" s="149">
        <v>7280</v>
      </c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  <c r="BI199" s="149"/>
      <c r="BJ199" s="232"/>
    </row>
    <row r="200" spans="1:62" x14ac:dyDescent="0.25">
      <c r="A200" s="165">
        <v>44572</v>
      </c>
      <c r="B200" s="127" t="s">
        <v>726</v>
      </c>
      <c r="C200" s="128" t="s">
        <v>481</v>
      </c>
      <c r="D200" s="129" t="s">
        <v>727</v>
      </c>
      <c r="E200" s="128" t="s">
        <v>728</v>
      </c>
      <c r="F200" s="165">
        <v>44572</v>
      </c>
      <c r="G200" s="148">
        <v>22711.88</v>
      </c>
      <c r="H200" s="148"/>
      <c r="I200" s="148">
        <v>26800.02</v>
      </c>
      <c r="J200" s="149"/>
      <c r="K200" s="149">
        <v>2044.07</v>
      </c>
      <c r="L200" s="149">
        <v>2044.07</v>
      </c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>
        <v>22711.88</v>
      </c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  <c r="BI200" s="149"/>
      <c r="BJ200" s="232"/>
    </row>
    <row r="201" spans="1:62" x14ac:dyDescent="0.25">
      <c r="A201" s="165">
        <v>44574</v>
      </c>
      <c r="B201" s="127" t="s">
        <v>726</v>
      </c>
      <c r="C201" s="128" t="s">
        <v>481</v>
      </c>
      <c r="D201" s="129" t="s">
        <v>729</v>
      </c>
      <c r="E201" s="128" t="s">
        <v>730</v>
      </c>
      <c r="F201" s="165">
        <v>44574</v>
      </c>
      <c r="G201" s="148">
        <v>22711.88</v>
      </c>
      <c r="H201" s="148"/>
      <c r="I201" s="148">
        <v>26800</v>
      </c>
      <c r="J201" s="149"/>
      <c r="K201" s="149">
        <v>2044.07</v>
      </c>
      <c r="L201" s="149">
        <v>2044.07</v>
      </c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>
        <v>-0.02</v>
      </c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>
        <v>22711.88</v>
      </c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  <c r="BI201" s="149"/>
      <c r="BJ201" s="232"/>
    </row>
    <row r="202" spans="1:62" x14ac:dyDescent="0.25">
      <c r="A202" s="165">
        <v>44575</v>
      </c>
      <c r="B202" s="127" t="s">
        <v>487</v>
      </c>
      <c r="C202" s="128" t="s">
        <v>481</v>
      </c>
      <c r="D202" s="129" t="s">
        <v>731</v>
      </c>
      <c r="E202" s="128" t="s">
        <v>732</v>
      </c>
      <c r="F202" s="165">
        <v>44575</v>
      </c>
      <c r="G202" s="148">
        <v>71250</v>
      </c>
      <c r="H202" s="148"/>
      <c r="I202" s="148">
        <v>91200</v>
      </c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>
        <v>71250</v>
      </c>
      <c r="V202" s="149">
        <v>9975</v>
      </c>
      <c r="W202" s="149">
        <v>9975</v>
      </c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  <c r="BI202" s="149"/>
      <c r="BJ202" s="232"/>
    </row>
    <row r="203" spans="1:62" x14ac:dyDescent="0.25">
      <c r="A203" s="165">
        <v>44575</v>
      </c>
      <c r="B203" s="127" t="s">
        <v>487</v>
      </c>
      <c r="C203" s="128" t="s">
        <v>481</v>
      </c>
      <c r="D203" s="129" t="s">
        <v>606</v>
      </c>
      <c r="E203" s="128" t="s">
        <v>733</v>
      </c>
      <c r="F203" s="165">
        <v>44575</v>
      </c>
      <c r="G203" s="148">
        <v>71250</v>
      </c>
      <c r="H203" s="148"/>
      <c r="I203" s="148">
        <v>91200</v>
      </c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>
        <v>71250</v>
      </c>
      <c r="V203" s="149">
        <v>9975</v>
      </c>
      <c r="W203" s="149">
        <v>9975</v>
      </c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  <c r="BI203" s="149"/>
      <c r="BJ203" s="232"/>
    </row>
    <row r="204" spans="1:62" x14ac:dyDescent="0.25">
      <c r="A204" s="165">
        <v>44575</v>
      </c>
      <c r="B204" s="127" t="s">
        <v>1094</v>
      </c>
      <c r="C204" s="128" t="s">
        <v>481</v>
      </c>
      <c r="D204" s="129" t="s">
        <v>734</v>
      </c>
      <c r="E204" s="128" t="s">
        <v>735</v>
      </c>
      <c r="F204" s="165">
        <v>44575</v>
      </c>
      <c r="G204" s="148">
        <v>36518.550000000003</v>
      </c>
      <c r="H204" s="148"/>
      <c r="I204" s="148">
        <v>43091.89</v>
      </c>
      <c r="J204" s="149">
        <v>36518.550000000003</v>
      </c>
      <c r="K204" s="149">
        <v>3286.67</v>
      </c>
      <c r="L204" s="149">
        <v>3286.67</v>
      </c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  <c r="BI204" s="149"/>
      <c r="BJ204" s="232"/>
    </row>
    <row r="205" spans="1:62" x14ac:dyDescent="0.25">
      <c r="A205" s="165">
        <v>44579</v>
      </c>
      <c r="B205" s="127" t="s">
        <v>484</v>
      </c>
      <c r="C205" s="128" t="s">
        <v>481</v>
      </c>
      <c r="D205" s="129" t="s">
        <v>736</v>
      </c>
      <c r="E205" s="128" t="s">
        <v>737</v>
      </c>
      <c r="F205" s="165">
        <v>44579</v>
      </c>
      <c r="G205" s="148">
        <v>1303650</v>
      </c>
      <c r="H205" s="148"/>
      <c r="I205" s="148">
        <v>1539845</v>
      </c>
      <c r="J205" s="149"/>
      <c r="K205" s="149">
        <v>117328.5</v>
      </c>
      <c r="L205" s="149">
        <v>117328.5</v>
      </c>
      <c r="M205" s="149"/>
      <c r="N205" s="149"/>
      <c r="O205" s="149"/>
      <c r="P205" s="149"/>
      <c r="Q205" s="149">
        <v>1538</v>
      </c>
      <c r="R205" s="149"/>
      <c r="S205" s="149"/>
      <c r="T205" s="149"/>
      <c r="U205" s="149"/>
      <c r="V205" s="149"/>
      <c r="W205" s="149"/>
      <c r="X205" s="149">
        <v>1303650</v>
      </c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  <c r="BI205" s="149"/>
      <c r="BJ205" s="232"/>
    </row>
    <row r="206" spans="1:62" x14ac:dyDescent="0.25">
      <c r="A206" s="165">
        <v>44582</v>
      </c>
      <c r="B206" s="127" t="s">
        <v>451</v>
      </c>
      <c r="C206" s="128" t="s">
        <v>481</v>
      </c>
      <c r="D206" s="129" t="s">
        <v>738</v>
      </c>
      <c r="E206" s="128" t="s">
        <v>739</v>
      </c>
      <c r="F206" s="165">
        <v>44582</v>
      </c>
      <c r="G206" s="148">
        <v>42364.5</v>
      </c>
      <c r="H206" s="148"/>
      <c r="I206" s="148">
        <v>49990.12</v>
      </c>
      <c r="J206" s="149"/>
      <c r="K206" s="149">
        <v>3812.81</v>
      </c>
      <c r="L206" s="149">
        <v>3812.81</v>
      </c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>
        <v>42364.5</v>
      </c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  <c r="BI206" s="149"/>
      <c r="BJ206" s="232"/>
    </row>
    <row r="207" spans="1:62" x14ac:dyDescent="0.25">
      <c r="A207" s="165">
        <v>44583</v>
      </c>
      <c r="B207" s="127" t="s">
        <v>487</v>
      </c>
      <c r="C207" s="128" t="s">
        <v>481</v>
      </c>
      <c r="D207" s="129" t="s">
        <v>740</v>
      </c>
      <c r="E207" s="128" t="s">
        <v>741</v>
      </c>
      <c r="F207" s="165">
        <v>44583</v>
      </c>
      <c r="G207" s="148">
        <v>57000</v>
      </c>
      <c r="H207" s="148"/>
      <c r="I207" s="148">
        <v>72960</v>
      </c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>
        <v>57000</v>
      </c>
      <c r="V207" s="149">
        <v>7980</v>
      </c>
      <c r="W207" s="149">
        <v>7980</v>
      </c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  <c r="BI207" s="149"/>
      <c r="BJ207" s="232"/>
    </row>
    <row r="208" spans="1:62" x14ac:dyDescent="0.25">
      <c r="A208" s="165">
        <v>44583</v>
      </c>
      <c r="B208" s="127" t="s">
        <v>487</v>
      </c>
      <c r="C208" s="128" t="s">
        <v>481</v>
      </c>
      <c r="D208" s="129" t="s">
        <v>742</v>
      </c>
      <c r="E208" s="128" t="s">
        <v>743</v>
      </c>
      <c r="F208" s="165">
        <v>44583</v>
      </c>
      <c r="G208" s="148">
        <v>57000</v>
      </c>
      <c r="H208" s="148"/>
      <c r="I208" s="148">
        <v>72960</v>
      </c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>
        <v>57000</v>
      </c>
      <c r="V208" s="149">
        <v>7980</v>
      </c>
      <c r="W208" s="149">
        <v>7980</v>
      </c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  <c r="BI208" s="149"/>
      <c r="BJ208" s="232"/>
    </row>
    <row r="209" spans="1:62" x14ac:dyDescent="0.25">
      <c r="A209" s="165">
        <v>44584</v>
      </c>
      <c r="B209" s="127" t="s">
        <v>487</v>
      </c>
      <c r="C209" s="128" t="s">
        <v>481</v>
      </c>
      <c r="D209" s="129" t="s">
        <v>744</v>
      </c>
      <c r="E209" s="128" t="s">
        <v>745</v>
      </c>
      <c r="F209" s="165">
        <v>44584</v>
      </c>
      <c r="G209" s="148">
        <v>57000</v>
      </c>
      <c r="H209" s="148"/>
      <c r="I209" s="148">
        <v>72960</v>
      </c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>
        <v>57000</v>
      </c>
      <c r="V209" s="149">
        <v>7980</v>
      </c>
      <c r="W209" s="149">
        <v>7980</v>
      </c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149"/>
      <c r="BJ209" s="232"/>
    </row>
    <row r="210" spans="1:62" x14ac:dyDescent="0.25">
      <c r="A210" s="165">
        <v>44584</v>
      </c>
      <c r="B210" s="127" t="s">
        <v>487</v>
      </c>
      <c r="C210" s="128" t="s">
        <v>481</v>
      </c>
      <c r="D210" s="129" t="s">
        <v>746</v>
      </c>
      <c r="E210" s="128" t="s">
        <v>747</v>
      </c>
      <c r="F210" s="165">
        <v>44584</v>
      </c>
      <c r="G210" s="148">
        <v>57000</v>
      </c>
      <c r="H210" s="148"/>
      <c r="I210" s="148">
        <v>72960</v>
      </c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>
        <v>57000</v>
      </c>
      <c r="V210" s="149">
        <v>7980</v>
      </c>
      <c r="W210" s="149">
        <v>7980</v>
      </c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  <c r="BI210" s="149"/>
      <c r="BJ210" s="232"/>
    </row>
    <row r="211" spans="1:62" x14ac:dyDescent="0.25">
      <c r="A211" s="165">
        <v>44592</v>
      </c>
      <c r="B211" s="127" t="s">
        <v>300</v>
      </c>
      <c r="C211" s="128" t="s">
        <v>481</v>
      </c>
      <c r="D211" s="129" t="s">
        <v>748</v>
      </c>
      <c r="E211" s="128" t="s">
        <v>749</v>
      </c>
      <c r="F211" s="165">
        <v>44592</v>
      </c>
      <c r="G211" s="148">
        <v>16800</v>
      </c>
      <c r="H211" s="148"/>
      <c r="I211" s="148">
        <v>16800</v>
      </c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>
        <v>16800</v>
      </c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  <c r="BI211" s="149"/>
      <c r="BJ211" s="232"/>
    </row>
    <row r="212" spans="1:62" x14ac:dyDescent="0.25">
      <c r="A212" s="165">
        <v>44592</v>
      </c>
      <c r="B212" s="127" t="s">
        <v>300</v>
      </c>
      <c r="C212" s="128" t="s">
        <v>481</v>
      </c>
      <c r="D212" s="129" t="s">
        <v>750</v>
      </c>
      <c r="E212" s="128" t="s">
        <v>751</v>
      </c>
      <c r="F212" s="165">
        <v>44592</v>
      </c>
      <c r="G212" s="148">
        <v>13800</v>
      </c>
      <c r="H212" s="148"/>
      <c r="I212" s="148">
        <v>13800</v>
      </c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>
        <v>13800</v>
      </c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  <c r="BI212" s="149"/>
      <c r="BJ212" s="232"/>
    </row>
    <row r="213" spans="1:62" x14ac:dyDescent="0.25">
      <c r="A213" s="165">
        <v>44592</v>
      </c>
      <c r="B213" s="127" t="s">
        <v>300</v>
      </c>
      <c r="C213" s="128" t="s">
        <v>481</v>
      </c>
      <c r="D213" s="129" t="s">
        <v>752</v>
      </c>
      <c r="E213" s="128" t="s">
        <v>753</v>
      </c>
      <c r="F213" s="165">
        <v>44592</v>
      </c>
      <c r="G213" s="148">
        <v>22400</v>
      </c>
      <c r="H213" s="148"/>
      <c r="I213" s="148">
        <v>22400</v>
      </c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>
        <v>22400</v>
      </c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  <c r="BI213" s="149"/>
      <c r="BJ213" s="232"/>
    </row>
    <row r="214" spans="1:62" x14ac:dyDescent="0.25">
      <c r="A214" s="165">
        <v>44592</v>
      </c>
      <c r="B214" s="127" t="s">
        <v>545</v>
      </c>
      <c r="C214" s="128" t="s">
        <v>481</v>
      </c>
      <c r="D214" s="129" t="s">
        <v>400</v>
      </c>
      <c r="E214" s="128" t="s">
        <v>754</v>
      </c>
      <c r="F214" s="165">
        <v>44592</v>
      </c>
      <c r="G214" s="148">
        <v>132000</v>
      </c>
      <c r="H214" s="148"/>
      <c r="I214" s="148">
        <v>168960</v>
      </c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>
        <v>132000</v>
      </c>
      <c r="V214" s="149">
        <v>18480</v>
      </c>
      <c r="W214" s="149">
        <v>18480</v>
      </c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  <c r="BI214" s="149"/>
      <c r="BJ214" s="232"/>
    </row>
    <row r="215" spans="1:62" x14ac:dyDescent="0.25">
      <c r="A215" s="165">
        <v>44592</v>
      </c>
      <c r="B215" s="127" t="s">
        <v>545</v>
      </c>
      <c r="C215" s="128" t="s">
        <v>481</v>
      </c>
      <c r="D215" s="129" t="s">
        <v>755</v>
      </c>
      <c r="E215" s="128" t="s">
        <v>756</v>
      </c>
      <c r="F215" s="165">
        <v>44592</v>
      </c>
      <c r="G215" s="148">
        <v>132000</v>
      </c>
      <c r="H215" s="148"/>
      <c r="I215" s="148">
        <v>168960</v>
      </c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>
        <v>132000</v>
      </c>
      <c r="V215" s="149">
        <v>18480</v>
      </c>
      <c r="W215" s="149">
        <v>18480</v>
      </c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  <c r="BI215" s="149"/>
      <c r="BJ215" s="232"/>
    </row>
    <row r="216" spans="1:62" x14ac:dyDescent="0.25">
      <c r="A216" s="165">
        <v>44593</v>
      </c>
      <c r="B216" s="127" t="s">
        <v>545</v>
      </c>
      <c r="C216" s="128" t="s">
        <v>481</v>
      </c>
      <c r="D216" s="129" t="s">
        <v>401</v>
      </c>
      <c r="E216" s="128" t="s">
        <v>757</v>
      </c>
      <c r="F216" s="165">
        <v>44593</v>
      </c>
      <c r="G216" s="148">
        <v>11000</v>
      </c>
      <c r="H216" s="148"/>
      <c r="I216" s="148">
        <v>14080</v>
      </c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>
        <v>11000</v>
      </c>
      <c r="V216" s="149">
        <v>1540</v>
      </c>
      <c r="W216" s="149">
        <v>1540</v>
      </c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  <c r="BI216" s="149"/>
      <c r="BJ216" s="232"/>
    </row>
    <row r="217" spans="1:62" x14ac:dyDescent="0.25">
      <c r="A217" s="165">
        <v>44596</v>
      </c>
      <c r="B217" s="127" t="s">
        <v>453</v>
      </c>
      <c r="C217" s="128" t="s">
        <v>481</v>
      </c>
      <c r="D217" s="129" t="s">
        <v>402</v>
      </c>
      <c r="E217" s="128" t="s">
        <v>758</v>
      </c>
      <c r="F217" s="165">
        <v>44596</v>
      </c>
      <c r="G217" s="148">
        <v>9909.68</v>
      </c>
      <c r="H217" s="148"/>
      <c r="I217" s="148">
        <v>11693</v>
      </c>
      <c r="J217" s="149"/>
      <c r="K217" s="149">
        <v>891.87</v>
      </c>
      <c r="L217" s="149">
        <v>891.87</v>
      </c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>
        <v>-0.42</v>
      </c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>
        <v>9909.68</v>
      </c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  <c r="BI217" s="149"/>
      <c r="BJ217" s="232"/>
    </row>
    <row r="218" spans="1:62" x14ac:dyDescent="0.25">
      <c r="A218" s="165">
        <v>44599</v>
      </c>
      <c r="B218" s="127" t="s">
        <v>454</v>
      </c>
      <c r="C218" s="128" t="s">
        <v>481</v>
      </c>
      <c r="D218" s="129" t="s">
        <v>759</v>
      </c>
      <c r="E218" s="128" t="s">
        <v>760</v>
      </c>
      <c r="F218" s="165">
        <v>44599</v>
      </c>
      <c r="G218" s="148">
        <v>30205</v>
      </c>
      <c r="H218" s="148"/>
      <c r="I218" s="148">
        <v>34572</v>
      </c>
      <c r="J218" s="149"/>
      <c r="K218" s="149">
        <v>1112.8499999999999</v>
      </c>
      <c r="L218" s="149">
        <v>1112.8499999999999</v>
      </c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>
        <v>0.5</v>
      </c>
      <c r="AA218" s="149"/>
      <c r="AB218" s="149"/>
      <c r="AC218" s="149"/>
      <c r="AD218" s="149"/>
      <c r="AE218" s="149">
        <v>1070.4000000000001</v>
      </c>
      <c r="AF218" s="149"/>
      <c r="AG218" s="149"/>
      <c r="AH218" s="149"/>
      <c r="AI218" s="149"/>
      <c r="AJ218" s="149"/>
      <c r="AK218" s="149"/>
      <c r="AL218" s="149">
        <v>30205</v>
      </c>
      <c r="AM218" s="149">
        <v>1070.4000000000001</v>
      </c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  <c r="BI218" s="149"/>
      <c r="BJ218" s="232"/>
    </row>
    <row r="219" spans="1:62" x14ac:dyDescent="0.25">
      <c r="A219" s="165">
        <v>44600</v>
      </c>
      <c r="B219" s="127" t="s">
        <v>450</v>
      </c>
      <c r="C219" s="128" t="s">
        <v>481</v>
      </c>
      <c r="D219" s="129" t="s">
        <v>761</v>
      </c>
      <c r="E219" s="128" t="s">
        <v>762</v>
      </c>
      <c r="F219" s="165">
        <v>44600</v>
      </c>
      <c r="G219" s="148">
        <v>2758.47</v>
      </c>
      <c r="H219" s="148">
        <v>300</v>
      </c>
      <c r="I219" s="148">
        <v>3609</v>
      </c>
      <c r="J219" s="149"/>
      <c r="K219" s="149">
        <v>275.26</v>
      </c>
      <c r="L219" s="149">
        <v>275.26</v>
      </c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>
        <v>0.01</v>
      </c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>
        <v>3058.47</v>
      </c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  <c r="BI219" s="149"/>
      <c r="BJ219" s="232"/>
    </row>
    <row r="220" spans="1:62" x14ac:dyDescent="0.25">
      <c r="A220" s="165">
        <v>44601</v>
      </c>
      <c r="B220" s="127" t="s">
        <v>484</v>
      </c>
      <c r="C220" s="128" t="s">
        <v>481</v>
      </c>
      <c r="D220" s="129" t="s">
        <v>763</v>
      </c>
      <c r="E220" s="128" t="s">
        <v>764</v>
      </c>
      <c r="F220" s="165">
        <v>44601</v>
      </c>
      <c r="G220" s="148">
        <v>1189568</v>
      </c>
      <c r="H220" s="148"/>
      <c r="I220" s="148">
        <v>1405094.24</v>
      </c>
      <c r="J220" s="149"/>
      <c r="K220" s="149">
        <v>107061.12</v>
      </c>
      <c r="L220" s="149">
        <v>107061.12</v>
      </c>
      <c r="M220" s="149"/>
      <c r="N220" s="149"/>
      <c r="O220" s="149"/>
      <c r="P220" s="149"/>
      <c r="Q220" s="149">
        <v>1404</v>
      </c>
      <c r="R220" s="149"/>
      <c r="S220" s="149"/>
      <c r="T220" s="149"/>
      <c r="U220" s="149"/>
      <c r="V220" s="149"/>
      <c r="W220" s="149"/>
      <c r="X220" s="149">
        <v>1189568</v>
      </c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  <c r="BI220" s="149"/>
      <c r="BJ220" s="232"/>
    </row>
    <row r="221" spans="1:62" x14ac:dyDescent="0.25">
      <c r="A221" s="165">
        <v>44601</v>
      </c>
      <c r="B221" s="127" t="s">
        <v>451</v>
      </c>
      <c r="C221" s="128" t="s">
        <v>481</v>
      </c>
      <c r="D221" s="129" t="s">
        <v>765</v>
      </c>
      <c r="E221" s="128" t="s">
        <v>766</v>
      </c>
      <c r="F221" s="165">
        <v>44601</v>
      </c>
      <c r="G221" s="148">
        <v>14646</v>
      </c>
      <c r="H221" s="148"/>
      <c r="I221" s="148">
        <v>17282</v>
      </c>
      <c r="J221" s="149"/>
      <c r="K221" s="149">
        <v>1318.14</v>
      </c>
      <c r="L221" s="149">
        <v>1318.14</v>
      </c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>
        <v>-0.28000000000000003</v>
      </c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>
        <v>14646</v>
      </c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  <c r="BI221" s="149"/>
      <c r="BJ221" s="232"/>
    </row>
    <row r="222" spans="1:62" x14ac:dyDescent="0.25">
      <c r="A222" s="165">
        <v>44602</v>
      </c>
      <c r="B222" s="127" t="s">
        <v>487</v>
      </c>
      <c r="C222" s="128" t="s">
        <v>481</v>
      </c>
      <c r="D222" s="129" t="s">
        <v>767</v>
      </c>
      <c r="E222" s="128" t="s">
        <v>768</v>
      </c>
      <c r="F222" s="165">
        <v>44602</v>
      </c>
      <c r="G222" s="148">
        <v>59000</v>
      </c>
      <c r="H222" s="148"/>
      <c r="I222" s="148">
        <v>75596</v>
      </c>
      <c r="J222" s="149"/>
      <c r="K222" s="149"/>
      <c r="L222" s="149"/>
      <c r="M222" s="149"/>
      <c r="N222" s="149"/>
      <c r="O222" s="149"/>
      <c r="P222" s="149"/>
      <c r="Q222" s="149">
        <v>75.52</v>
      </c>
      <c r="R222" s="149"/>
      <c r="S222" s="149"/>
      <c r="T222" s="149"/>
      <c r="U222" s="149">
        <v>59000</v>
      </c>
      <c r="V222" s="149">
        <v>8260</v>
      </c>
      <c r="W222" s="149">
        <v>8260</v>
      </c>
      <c r="X222" s="149"/>
      <c r="Y222" s="149"/>
      <c r="Z222" s="149">
        <v>0.48</v>
      </c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  <c r="BI222" s="149"/>
      <c r="BJ222" s="232"/>
    </row>
    <row r="223" spans="1:62" x14ac:dyDescent="0.25">
      <c r="A223" s="165">
        <v>44602</v>
      </c>
      <c r="B223" s="127" t="s">
        <v>487</v>
      </c>
      <c r="C223" s="128" t="s">
        <v>481</v>
      </c>
      <c r="D223" s="129" t="s">
        <v>769</v>
      </c>
      <c r="E223" s="128" t="s">
        <v>770</v>
      </c>
      <c r="F223" s="165">
        <v>44602</v>
      </c>
      <c r="G223" s="148">
        <v>29500</v>
      </c>
      <c r="H223" s="148"/>
      <c r="I223" s="148">
        <v>37798</v>
      </c>
      <c r="J223" s="149"/>
      <c r="K223" s="149"/>
      <c r="L223" s="149"/>
      <c r="M223" s="149"/>
      <c r="N223" s="149"/>
      <c r="O223" s="149"/>
      <c r="P223" s="149"/>
      <c r="Q223" s="149">
        <v>37.76</v>
      </c>
      <c r="R223" s="149"/>
      <c r="S223" s="149"/>
      <c r="T223" s="149"/>
      <c r="U223" s="149">
        <v>29500</v>
      </c>
      <c r="V223" s="149">
        <v>4130</v>
      </c>
      <c r="W223" s="149">
        <v>4130</v>
      </c>
      <c r="X223" s="149"/>
      <c r="Y223" s="149"/>
      <c r="Z223" s="149">
        <v>0.24</v>
      </c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  <c r="BI223" s="149"/>
      <c r="BJ223" s="232"/>
    </row>
    <row r="224" spans="1:62" x14ac:dyDescent="0.25">
      <c r="A224" s="165">
        <v>44602</v>
      </c>
      <c r="B224" s="127" t="s">
        <v>487</v>
      </c>
      <c r="C224" s="128" t="s">
        <v>481</v>
      </c>
      <c r="D224" s="129" t="s">
        <v>403</v>
      </c>
      <c r="E224" s="128" t="s">
        <v>771</v>
      </c>
      <c r="F224" s="165">
        <v>44602</v>
      </c>
      <c r="G224" s="148">
        <v>59000</v>
      </c>
      <c r="H224" s="148"/>
      <c r="I224" s="148">
        <v>75596</v>
      </c>
      <c r="J224" s="149"/>
      <c r="K224" s="149"/>
      <c r="L224" s="149"/>
      <c r="M224" s="149"/>
      <c r="N224" s="149"/>
      <c r="O224" s="149"/>
      <c r="P224" s="149"/>
      <c r="Q224" s="149">
        <v>75.52</v>
      </c>
      <c r="R224" s="149"/>
      <c r="S224" s="149"/>
      <c r="T224" s="149"/>
      <c r="U224" s="149">
        <v>59000</v>
      </c>
      <c r="V224" s="149">
        <v>8260</v>
      </c>
      <c r="W224" s="149">
        <v>8260</v>
      </c>
      <c r="X224" s="149"/>
      <c r="Y224" s="149"/>
      <c r="Z224" s="149">
        <v>0.48</v>
      </c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  <c r="BI224" s="149"/>
      <c r="BJ224" s="232"/>
    </row>
    <row r="225" spans="1:62" x14ac:dyDescent="0.25">
      <c r="A225" s="165">
        <v>44614</v>
      </c>
      <c r="B225" s="127" t="s">
        <v>451</v>
      </c>
      <c r="C225" s="128" t="s">
        <v>481</v>
      </c>
      <c r="D225" s="129" t="s">
        <v>772</v>
      </c>
      <c r="E225" s="128" t="s">
        <v>773</v>
      </c>
      <c r="F225" s="165">
        <v>44614</v>
      </c>
      <c r="G225" s="148">
        <v>3916.5</v>
      </c>
      <c r="H225" s="148"/>
      <c r="I225" s="148">
        <v>4621</v>
      </c>
      <c r="J225" s="149"/>
      <c r="K225" s="149">
        <v>352.49</v>
      </c>
      <c r="L225" s="149">
        <v>352.49</v>
      </c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>
        <v>-0.48</v>
      </c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>
        <v>3916.5</v>
      </c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  <c r="BI225" s="149"/>
      <c r="BJ225" s="232"/>
    </row>
    <row r="226" spans="1:62" x14ac:dyDescent="0.25">
      <c r="A226" s="165">
        <v>44615</v>
      </c>
      <c r="B226" s="127" t="s">
        <v>451</v>
      </c>
      <c r="C226" s="128" t="s">
        <v>481</v>
      </c>
      <c r="D226" s="129" t="s">
        <v>774</v>
      </c>
      <c r="E226" s="128" t="s">
        <v>775</v>
      </c>
      <c r="F226" s="165">
        <v>44615</v>
      </c>
      <c r="G226" s="148">
        <v>54103.05</v>
      </c>
      <c r="H226" s="148"/>
      <c r="I226" s="148">
        <v>63842</v>
      </c>
      <c r="J226" s="149"/>
      <c r="K226" s="149">
        <v>4869.29</v>
      </c>
      <c r="L226" s="149">
        <v>4869.29</v>
      </c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>
        <v>0.37</v>
      </c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>
        <v>54103.05</v>
      </c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  <c r="BI226" s="149"/>
      <c r="BJ226" s="232"/>
    </row>
    <row r="227" spans="1:62" x14ac:dyDescent="0.25">
      <c r="A227" s="165">
        <v>44615</v>
      </c>
      <c r="B227" s="127" t="s">
        <v>1094</v>
      </c>
      <c r="C227" s="128" t="s">
        <v>481</v>
      </c>
      <c r="D227" s="129" t="s">
        <v>404</v>
      </c>
      <c r="E227" s="128" t="s">
        <v>776</v>
      </c>
      <c r="F227" s="165">
        <v>44615</v>
      </c>
      <c r="G227" s="148">
        <v>38428</v>
      </c>
      <c r="H227" s="148"/>
      <c r="I227" s="148">
        <v>45345.04</v>
      </c>
      <c r="J227" s="149">
        <v>38428</v>
      </c>
      <c r="K227" s="149">
        <v>3458.52</v>
      </c>
      <c r="L227" s="149">
        <v>3458.52</v>
      </c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  <c r="BI227" s="149"/>
      <c r="BJ227" s="232"/>
    </row>
    <row r="228" spans="1:62" x14ac:dyDescent="0.25">
      <c r="A228" s="165">
        <v>44616</v>
      </c>
      <c r="B228" s="127" t="s">
        <v>456</v>
      </c>
      <c r="C228" s="128" t="s">
        <v>481</v>
      </c>
      <c r="D228" s="129" t="s">
        <v>777</v>
      </c>
      <c r="E228" s="128" t="s">
        <v>778</v>
      </c>
      <c r="F228" s="165">
        <v>44616</v>
      </c>
      <c r="G228" s="148">
        <v>10520.22</v>
      </c>
      <c r="H228" s="148"/>
      <c r="I228" s="148">
        <v>12012</v>
      </c>
      <c r="J228" s="149"/>
      <c r="K228" s="149">
        <v>745.89</v>
      </c>
      <c r="L228" s="149">
        <v>745.89</v>
      </c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>
        <v>10520.22</v>
      </c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232"/>
    </row>
    <row r="229" spans="1:62" x14ac:dyDescent="0.25">
      <c r="A229" s="165">
        <v>44616</v>
      </c>
      <c r="B229" s="127" t="s">
        <v>456</v>
      </c>
      <c r="C229" s="128" t="s">
        <v>481</v>
      </c>
      <c r="D229" s="129" t="s">
        <v>779</v>
      </c>
      <c r="E229" s="128" t="s">
        <v>780</v>
      </c>
      <c r="F229" s="165">
        <v>44616</v>
      </c>
      <c r="G229" s="148">
        <v>507.63</v>
      </c>
      <c r="H229" s="148"/>
      <c r="I229" s="148">
        <v>599.01</v>
      </c>
      <c r="J229" s="149"/>
      <c r="K229" s="149">
        <v>45.69</v>
      </c>
      <c r="L229" s="149">
        <v>45.69</v>
      </c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>
        <v>507.63</v>
      </c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  <c r="BI229" s="149"/>
      <c r="BJ229" s="232"/>
    </row>
    <row r="230" spans="1:62" x14ac:dyDescent="0.25">
      <c r="A230" s="165">
        <v>44616</v>
      </c>
      <c r="B230" s="127" t="s">
        <v>457</v>
      </c>
      <c r="C230" s="128" t="s">
        <v>481</v>
      </c>
      <c r="D230" s="129" t="s">
        <v>405</v>
      </c>
      <c r="E230" s="128" t="s">
        <v>781</v>
      </c>
      <c r="F230" s="165">
        <v>44616</v>
      </c>
      <c r="G230" s="148">
        <v>9904.76</v>
      </c>
      <c r="H230" s="148"/>
      <c r="I230" s="148">
        <v>10400</v>
      </c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>
        <v>9904.76</v>
      </c>
      <c r="AS230" s="149">
        <v>495.24</v>
      </c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  <c r="BI230" s="149"/>
      <c r="BJ230" s="232"/>
    </row>
    <row r="231" spans="1:62" x14ac:dyDescent="0.25">
      <c r="A231" s="165">
        <v>44618</v>
      </c>
      <c r="B231" s="127" t="s">
        <v>487</v>
      </c>
      <c r="C231" s="128" t="s">
        <v>481</v>
      </c>
      <c r="D231" s="129" t="s">
        <v>782</v>
      </c>
      <c r="E231" s="128" t="s">
        <v>783</v>
      </c>
      <c r="F231" s="165">
        <v>44618</v>
      </c>
      <c r="G231" s="148">
        <v>59000</v>
      </c>
      <c r="H231" s="148"/>
      <c r="I231" s="148">
        <v>75596</v>
      </c>
      <c r="J231" s="149"/>
      <c r="K231" s="149"/>
      <c r="L231" s="149"/>
      <c r="M231" s="149"/>
      <c r="N231" s="149"/>
      <c r="O231" s="149"/>
      <c r="P231" s="149"/>
      <c r="Q231" s="149">
        <v>75.52</v>
      </c>
      <c r="R231" s="149"/>
      <c r="S231" s="149"/>
      <c r="T231" s="149"/>
      <c r="U231" s="149">
        <v>59000</v>
      </c>
      <c r="V231" s="149">
        <v>8260</v>
      </c>
      <c r="W231" s="149">
        <v>8260</v>
      </c>
      <c r="X231" s="149"/>
      <c r="Y231" s="149"/>
      <c r="Z231" s="149">
        <v>0.48</v>
      </c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  <c r="BI231" s="149"/>
      <c r="BJ231" s="232"/>
    </row>
    <row r="232" spans="1:62" x14ac:dyDescent="0.25">
      <c r="A232" s="165">
        <v>44619</v>
      </c>
      <c r="B232" s="127" t="s">
        <v>487</v>
      </c>
      <c r="C232" s="128" t="s">
        <v>481</v>
      </c>
      <c r="D232" s="129" t="s">
        <v>784</v>
      </c>
      <c r="E232" s="128" t="s">
        <v>785</v>
      </c>
      <c r="F232" s="165">
        <v>44619</v>
      </c>
      <c r="G232" s="148">
        <v>29500</v>
      </c>
      <c r="H232" s="148"/>
      <c r="I232" s="148">
        <v>37798</v>
      </c>
      <c r="J232" s="149"/>
      <c r="K232" s="149"/>
      <c r="L232" s="149"/>
      <c r="M232" s="149"/>
      <c r="N232" s="149"/>
      <c r="O232" s="149"/>
      <c r="P232" s="149"/>
      <c r="Q232" s="149">
        <v>37.76</v>
      </c>
      <c r="R232" s="149"/>
      <c r="S232" s="149"/>
      <c r="T232" s="149"/>
      <c r="U232" s="149">
        <v>29500</v>
      </c>
      <c r="V232" s="149">
        <v>4130</v>
      </c>
      <c r="W232" s="149">
        <v>4130</v>
      </c>
      <c r="X232" s="149"/>
      <c r="Y232" s="149"/>
      <c r="Z232" s="149">
        <v>0.24</v>
      </c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  <c r="BI232" s="149"/>
      <c r="BJ232" s="232"/>
    </row>
    <row r="233" spans="1:62" x14ac:dyDescent="0.25">
      <c r="A233" s="165">
        <v>44619</v>
      </c>
      <c r="B233" s="127" t="s">
        <v>487</v>
      </c>
      <c r="C233" s="128" t="s">
        <v>481</v>
      </c>
      <c r="D233" s="129" t="s">
        <v>786</v>
      </c>
      <c r="E233" s="128" t="s">
        <v>787</v>
      </c>
      <c r="F233" s="165">
        <v>44619</v>
      </c>
      <c r="G233" s="148">
        <v>59000</v>
      </c>
      <c r="H233" s="148"/>
      <c r="I233" s="148">
        <v>75596</v>
      </c>
      <c r="J233" s="149"/>
      <c r="K233" s="149"/>
      <c r="L233" s="149"/>
      <c r="M233" s="149"/>
      <c r="N233" s="149"/>
      <c r="O233" s="149"/>
      <c r="P233" s="149"/>
      <c r="Q233" s="149">
        <v>75.52</v>
      </c>
      <c r="R233" s="149"/>
      <c r="S233" s="149"/>
      <c r="T233" s="149"/>
      <c r="U233" s="149">
        <v>59000</v>
      </c>
      <c r="V233" s="149">
        <v>8260</v>
      </c>
      <c r="W233" s="149">
        <v>8260</v>
      </c>
      <c r="X233" s="149"/>
      <c r="Y233" s="149"/>
      <c r="Z233" s="149">
        <v>0.48</v>
      </c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  <c r="BI233" s="149"/>
      <c r="BJ233" s="232"/>
    </row>
    <row r="234" spans="1:62" x14ac:dyDescent="0.25">
      <c r="A234" s="165">
        <v>44619</v>
      </c>
      <c r="B234" s="127" t="s">
        <v>484</v>
      </c>
      <c r="C234" s="128" t="s">
        <v>481</v>
      </c>
      <c r="D234" s="129" t="s">
        <v>788</v>
      </c>
      <c r="E234" s="128" t="s">
        <v>789</v>
      </c>
      <c r="F234" s="165">
        <v>44619</v>
      </c>
      <c r="G234" s="148">
        <v>685748</v>
      </c>
      <c r="H234" s="148"/>
      <c r="I234" s="148">
        <v>809991.64</v>
      </c>
      <c r="J234" s="149"/>
      <c r="K234" s="149">
        <v>61717.32</v>
      </c>
      <c r="L234" s="149">
        <v>61717.32</v>
      </c>
      <c r="M234" s="149"/>
      <c r="N234" s="149"/>
      <c r="O234" s="149"/>
      <c r="P234" s="149"/>
      <c r="Q234" s="149">
        <v>809</v>
      </c>
      <c r="R234" s="149"/>
      <c r="S234" s="149"/>
      <c r="T234" s="149"/>
      <c r="U234" s="149"/>
      <c r="V234" s="149"/>
      <c r="W234" s="149"/>
      <c r="X234" s="149">
        <v>685748</v>
      </c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  <c r="BI234" s="149"/>
      <c r="BJ234" s="232"/>
    </row>
    <row r="235" spans="1:62" x14ac:dyDescent="0.25">
      <c r="A235" s="165">
        <v>44619</v>
      </c>
      <c r="B235" s="127" t="s">
        <v>484</v>
      </c>
      <c r="C235" s="128" t="s">
        <v>481</v>
      </c>
      <c r="D235" s="129" t="s">
        <v>790</v>
      </c>
      <c r="E235" s="128" t="s">
        <v>789</v>
      </c>
      <c r="F235" s="165">
        <v>44619</v>
      </c>
      <c r="G235" s="148">
        <v>201434</v>
      </c>
      <c r="H235" s="148"/>
      <c r="I235" s="148">
        <v>237930.12</v>
      </c>
      <c r="J235" s="149"/>
      <c r="K235" s="149">
        <v>18129.060000000001</v>
      </c>
      <c r="L235" s="149">
        <v>18129.060000000001</v>
      </c>
      <c r="M235" s="149"/>
      <c r="N235" s="149"/>
      <c r="O235" s="149"/>
      <c r="P235" s="149"/>
      <c r="Q235" s="149">
        <v>238</v>
      </c>
      <c r="R235" s="149"/>
      <c r="S235" s="149"/>
      <c r="T235" s="149"/>
      <c r="U235" s="149"/>
      <c r="V235" s="149"/>
      <c r="W235" s="149"/>
      <c r="X235" s="149">
        <v>201434</v>
      </c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  <c r="BI235" s="149"/>
      <c r="BJ235" s="232"/>
    </row>
    <row r="236" spans="1:62" x14ac:dyDescent="0.25">
      <c r="A236" s="165">
        <v>44620</v>
      </c>
      <c r="B236" s="127" t="s">
        <v>300</v>
      </c>
      <c r="C236" s="128" t="s">
        <v>481</v>
      </c>
      <c r="D236" s="129" t="s">
        <v>791</v>
      </c>
      <c r="E236" s="128" t="s">
        <v>792</v>
      </c>
      <c r="F236" s="165">
        <v>44620</v>
      </c>
      <c r="G236" s="148">
        <v>27600</v>
      </c>
      <c r="H236" s="148"/>
      <c r="I236" s="148">
        <v>27600</v>
      </c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>
        <v>27600</v>
      </c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  <c r="BI236" s="149"/>
      <c r="BJ236" s="232"/>
    </row>
    <row r="237" spans="1:62" x14ac:dyDescent="0.25">
      <c r="A237" s="165">
        <v>44620</v>
      </c>
      <c r="B237" s="127" t="s">
        <v>300</v>
      </c>
      <c r="C237" s="128" t="s">
        <v>481</v>
      </c>
      <c r="D237" s="129" t="s">
        <v>793</v>
      </c>
      <c r="E237" s="128" t="s">
        <v>794</v>
      </c>
      <c r="F237" s="165">
        <v>44620</v>
      </c>
      <c r="G237" s="148">
        <v>16800</v>
      </c>
      <c r="H237" s="148"/>
      <c r="I237" s="148">
        <v>16800</v>
      </c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>
        <v>16800</v>
      </c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  <c r="BI237" s="149"/>
      <c r="BJ237" s="232"/>
    </row>
    <row r="238" spans="1:62" x14ac:dyDescent="0.25">
      <c r="A238" s="165">
        <v>44620</v>
      </c>
      <c r="B238" s="127" t="s">
        <v>300</v>
      </c>
      <c r="C238" s="128" t="s">
        <v>481</v>
      </c>
      <c r="D238" s="129" t="s">
        <v>795</v>
      </c>
      <c r="E238" s="128" t="s">
        <v>796</v>
      </c>
      <c r="F238" s="165">
        <v>44620</v>
      </c>
      <c r="G238" s="148">
        <v>15000</v>
      </c>
      <c r="H238" s="148"/>
      <c r="I238" s="148">
        <v>15000</v>
      </c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>
        <v>15000</v>
      </c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  <c r="BI238" s="149"/>
      <c r="BJ238" s="232"/>
    </row>
    <row r="239" spans="1:62" x14ac:dyDescent="0.25">
      <c r="A239" s="165">
        <v>44622</v>
      </c>
      <c r="B239" s="127" t="s">
        <v>1094</v>
      </c>
      <c r="C239" s="128" t="s">
        <v>481</v>
      </c>
      <c r="D239" s="129" t="s">
        <v>797</v>
      </c>
      <c r="E239" s="128" t="s">
        <v>798</v>
      </c>
      <c r="F239" s="165">
        <v>44622</v>
      </c>
      <c r="G239" s="148">
        <v>1834</v>
      </c>
      <c r="H239" s="148"/>
      <c r="I239" s="148">
        <v>2054.08</v>
      </c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>
        <v>110.04</v>
      </c>
      <c r="AF239" s="149"/>
      <c r="AG239" s="149"/>
      <c r="AH239" s="149"/>
      <c r="AI239" s="149"/>
      <c r="AJ239" s="149"/>
      <c r="AK239" s="149"/>
      <c r="AL239" s="149"/>
      <c r="AM239" s="149">
        <v>110.04</v>
      </c>
      <c r="AN239" s="149"/>
      <c r="AO239" s="149"/>
      <c r="AP239" s="149"/>
      <c r="AQ239" s="149"/>
      <c r="AR239" s="149"/>
      <c r="AS239" s="149"/>
      <c r="AT239" s="149">
        <v>1834</v>
      </c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  <c r="BI239" s="149"/>
      <c r="BJ239" s="232"/>
    </row>
    <row r="240" spans="1:62" x14ac:dyDescent="0.25">
      <c r="A240" s="165">
        <v>44622</v>
      </c>
      <c r="B240" s="127" t="s">
        <v>458</v>
      </c>
      <c r="C240" s="128" t="s">
        <v>481</v>
      </c>
      <c r="D240" s="129" t="s">
        <v>799</v>
      </c>
      <c r="E240" s="128" t="s">
        <v>800</v>
      </c>
      <c r="F240" s="165">
        <v>44622</v>
      </c>
      <c r="G240" s="148">
        <v>58898</v>
      </c>
      <c r="H240" s="148"/>
      <c r="I240" s="148">
        <v>69500</v>
      </c>
      <c r="J240" s="149"/>
      <c r="K240" s="149">
        <v>5301</v>
      </c>
      <c r="L240" s="149">
        <v>5301</v>
      </c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>
        <v>58898</v>
      </c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  <c r="BI240" s="149"/>
      <c r="BJ240" s="232"/>
    </row>
    <row r="241" spans="1:62" x14ac:dyDescent="0.25">
      <c r="A241" s="165">
        <v>44622</v>
      </c>
      <c r="B241" s="127" t="s">
        <v>446</v>
      </c>
      <c r="C241" s="128" t="s">
        <v>481</v>
      </c>
      <c r="D241" s="129" t="s">
        <v>801</v>
      </c>
      <c r="E241" s="128" t="s">
        <v>802</v>
      </c>
      <c r="F241" s="165">
        <v>44622</v>
      </c>
      <c r="G241" s="148">
        <v>4490.8500000000004</v>
      </c>
      <c r="H241" s="148"/>
      <c r="I241" s="148">
        <v>5299.21</v>
      </c>
      <c r="J241" s="149"/>
      <c r="K241" s="149">
        <v>404.18</v>
      </c>
      <c r="L241" s="149">
        <v>404.18</v>
      </c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>
        <v>4490.8500000000004</v>
      </c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  <c r="BI241" s="149"/>
      <c r="BJ241" s="232"/>
    </row>
    <row r="242" spans="1:62" x14ac:dyDescent="0.25">
      <c r="A242" s="165">
        <v>44624</v>
      </c>
      <c r="B242" s="127" t="s">
        <v>264</v>
      </c>
      <c r="C242" s="128" t="s">
        <v>481</v>
      </c>
      <c r="D242" s="129" t="s">
        <v>634</v>
      </c>
      <c r="E242" s="128" t="s">
        <v>803</v>
      </c>
      <c r="F242" s="165">
        <v>44624</v>
      </c>
      <c r="G242" s="148">
        <v>17783</v>
      </c>
      <c r="H242" s="148"/>
      <c r="I242" s="148">
        <v>20983.94</v>
      </c>
      <c r="J242" s="149"/>
      <c r="K242" s="149">
        <v>1600.47</v>
      </c>
      <c r="L242" s="149">
        <v>1600.47</v>
      </c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>
        <v>17783</v>
      </c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  <c r="BI242" s="149"/>
      <c r="BJ242" s="232"/>
    </row>
    <row r="243" spans="1:62" x14ac:dyDescent="0.25">
      <c r="A243" s="165">
        <v>44625</v>
      </c>
      <c r="B243" s="127" t="s">
        <v>1094</v>
      </c>
      <c r="C243" s="128" t="s">
        <v>481</v>
      </c>
      <c r="D243" s="129" t="s">
        <v>804</v>
      </c>
      <c r="E243" s="128" t="s">
        <v>805</v>
      </c>
      <c r="F243" s="165">
        <v>44625</v>
      </c>
      <c r="G243" s="148">
        <v>5063</v>
      </c>
      <c r="H243" s="148"/>
      <c r="I243" s="148">
        <v>5974.34</v>
      </c>
      <c r="J243" s="149"/>
      <c r="K243" s="149">
        <v>455.67</v>
      </c>
      <c r="L243" s="149">
        <v>455.67</v>
      </c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>
        <v>5063</v>
      </c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  <c r="BI243" s="149"/>
      <c r="BJ243" s="232"/>
    </row>
    <row r="244" spans="1:62" x14ac:dyDescent="0.25">
      <c r="A244" s="165">
        <v>44628</v>
      </c>
      <c r="B244" s="127" t="s">
        <v>444</v>
      </c>
      <c r="C244" s="128" t="s">
        <v>481</v>
      </c>
      <c r="D244" s="129" t="s">
        <v>806</v>
      </c>
      <c r="E244" s="128" t="s">
        <v>807</v>
      </c>
      <c r="F244" s="165">
        <v>44628</v>
      </c>
      <c r="G244" s="148">
        <v>10605</v>
      </c>
      <c r="H244" s="148"/>
      <c r="I244" s="148">
        <v>12513.9</v>
      </c>
      <c r="J244" s="149"/>
      <c r="K244" s="149">
        <v>954.45</v>
      </c>
      <c r="L244" s="149">
        <v>954.45</v>
      </c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>
        <v>10605</v>
      </c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  <c r="BI244" s="149"/>
      <c r="BJ244" s="232"/>
    </row>
    <row r="245" spans="1:62" x14ac:dyDescent="0.25">
      <c r="A245" s="165">
        <v>44628</v>
      </c>
      <c r="B245" s="127" t="s">
        <v>1094</v>
      </c>
      <c r="C245" s="128" t="s">
        <v>481</v>
      </c>
      <c r="D245" s="129" t="s">
        <v>808</v>
      </c>
      <c r="E245" s="128" t="s">
        <v>809</v>
      </c>
      <c r="F245" s="165">
        <v>44628</v>
      </c>
      <c r="G245" s="148">
        <v>21294</v>
      </c>
      <c r="H245" s="148"/>
      <c r="I245" s="148">
        <v>25126.92</v>
      </c>
      <c r="J245" s="149"/>
      <c r="K245" s="149">
        <v>1916.46</v>
      </c>
      <c r="L245" s="149">
        <v>1916.46</v>
      </c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>
        <v>21294</v>
      </c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  <c r="BI245" s="149"/>
      <c r="BJ245" s="232"/>
    </row>
    <row r="246" spans="1:62" x14ac:dyDescent="0.25">
      <c r="A246" s="165">
        <v>44629</v>
      </c>
      <c r="B246" s="127" t="s">
        <v>444</v>
      </c>
      <c r="C246" s="128" t="s">
        <v>481</v>
      </c>
      <c r="D246" s="129" t="s">
        <v>810</v>
      </c>
      <c r="E246" s="128" t="s">
        <v>811</v>
      </c>
      <c r="F246" s="165">
        <v>44629</v>
      </c>
      <c r="G246" s="148">
        <v>6400</v>
      </c>
      <c r="H246" s="148"/>
      <c r="I246" s="148">
        <v>7552</v>
      </c>
      <c r="J246" s="149"/>
      <c r="K246" s="149">
        <v>576</v>
      </c>
      <c r="L246" s="149">
        <v>576</v>
      </c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>
        <v>6400</v>
      </c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  <c r="BI246" s="149"/>
      <c r="BJ246" s="232"/>
    </row>
    <row r="247" spans="1:62" x14ac:dyDescent="0.25">
      <c r="A247" s="165">
        <v>44629</v>
      </c>
      <c r="B247" s="127" t="s">
        <v>487</v>
      </c>
      <c r="C247" s="128" t="s">
        <v>481</v>
      </c>
      <c r="D247" s="129" t="s">
        <v>812</v>
      </c>
      <c r="E247" s="128" t="s">
        <v>813</v>
      </c>
      <c r="F247" s="165">
        <v>44628</v>
      </c>
      <c r="G247" s="148">
        <v>31000</v>
      </c>
      <c r="H247" s="148"/>
      <c r="I247" s="148">
        <v>39720</v>
      </c>
      <c r="J247" s="149"/>
      <c r="K247" s="149"/>
      <c r="L247" s="149"/>
      <c r="M247" s="149"/>
      <c r="N247" s="149"/>
      <c r="O247" s="149"/>
      <c r="P247" s="149"/>
      <c r="Q247" s="149">
        <v>39.68</v>
      </c>
      <c r="R247" s="149"/>
      <c r="S247" s="149"/>
      <c r="T247" s="149"/>
      <c r="U247" s="149">
        <v>31000</v>
      </c>
      <c r="V247" s="149">
        <v>4340</v>
      </c>
      <c r="W247" s="149">
        <v>4340</v>
      </c>
      <c r="X247" s="149"/>
      <c r="Y247" s="149"/>
      <c r="Z247" s="149">
        <v>0.32</v>
      </c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  <c r="BI247" s="149"/>
      <c r="BJ247" s="232"/>
    </row>
    <row r="248" spans="1:62" x14ac:dyDescent="0.25">
      <c r="A248" s="165">
        <v>44629</v>
      </c>
      <c r="B248" s="127" t="s">
        <v>487</v>
      </c>
      <c r="C248" s="128" t="s">
        <v>481</v>
      </c>
      <c r="D248" s="129" t="s">
        <v>814</v>
      </c>
      <c r="E248" s="128" t="s">
        <v>815</v>
      </c>
      <c r="F248" s="165">
        <v>44629</v>
      </c>
      <c r="G248" s="148">
        <v>62000</v>
      </c>
      <c r="H248" s="148"/>
      <c r="I248" s="148">
        <v>79439</v>
      </c>
      <c r="J248" s="149"/>
      <c r="K248" s="149"/>
      <c r="L248" s="149"/>
      <c r="M248" s="149"/>
      <c r="N248" s="149"/>
      <c r="O248" s="149"/>
      <c r="P248" s="149"/>
      <c r="Q248" s="149">
        <v>79.36</v>
      </c>
      <c r="R248" s="149"/>
      <c r="S248" s="149"/>
      <c r="T248" s="149"/>
      <c r="U248" s="149">
        <v>62000</v>
      </c>
      <c r="V248" s="149">
        <v>8680</v>
      </c>
      <c r="W248" s="149">
        <v>8680</v>
      </c>
      <c r="X248" s="149"/>
      <c r="Y248" s="149"/>
      <c r="Z248" s="149">
        <v>-0.36</v>
      </c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  <c r="BI248" s="149"/>
      <c r="BJ248" s="232"/>
    </row>
    <row r="249" spans="1:62" x14ac:dyDescent="0.25">
      <c r="A249" s="165">
        <v>44629</v>
      </c>
      <c r="B249" s="127" t="s">
        <v>487</v>
      </c>
      <c r="C249" s="128" t="s">
        <v>481</v>
      </c>
      <c r="D249" s="129" t="s">
        <v>551</v>
      </c>
      <c r="E249" s="128" t="s">
        <v>816</v>
      </c>
      <c r="F249" s="165">
        <v>44629</v>
      </c>
      <c r="G249" s="148">
        <v>62000</v>
      </c>
      <c r="H249" s="148"/>
      <c r="I249" s="148">
        <v>79439</v>
      </c>
      <c r="J249" s="149"/>
      <c r="K249" s="149"/>
      <c r="L249" s="149"/>
      <c r="M249" s="149"/>
      <c r="N249" s="149"/>
      <c r="O249" s="149"/>
      <c r="P249" s="149"/>
      <c r="Q249" s="149">
        <v>79.36</v>
      </c>
      <c r="R249" s="149"/>
      <c r="S249" s="149"/>
      <c r="T249" s="149"/>
      <c r="U249" s="149">
        <v>62000</v>
      </c>
      <c r="V249" s="149">
        <v>8680</v>
      </c>
      <c r="W249" s="149">
        <v>8680</v>
      </c>
      <c r="X249" s="149"/>
      <c r="Y249" s="149"/>
      <c r="Z249" s="149">
        <v>-0.36</v>
      </c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  <c r="BI249" s="149"/>
      <c r="BJ249" s="232"/>
    </row>
    <row r="250" spans="1:62" x14ac:dyDescent="0.25">
      <c r="A250" s="165">
        <v>44629</v>
      </c>
      <c r="B250" s="127" t="s">
        <v>487</v>
      </c>
      <c r="C250" s="128" t="s">
        <v>481</v>
      </c>
      <c r="D250" s="129" t="s">
        <v>550</v>
      </c>
      <c r="E250" s="128" t="s">
        <v>817</v>
      </c>
      <c r="F250" s="165">
        <v>44629</v>
      </c>
      <c r="G250" s="148">
        <v>62000</v>
      </c>
      <c r="H250" s="148"/>
      <c r="I250" s="148">
        <v>79439</v>
      </c>
      <c r="J250" s="149"/>
      <c r="K250" s="149"/>
      <c r="L250" s="149"/>
      <c r="M250" s="149"/>
      <c r="N250" s="149"/>
      <c r="O250" s="149"/>
      <c r="P250" s="149"/>
      <c r="Q250" s="149">
        <v>79.36</v>
      </c>
      <c r="R250" s="149"/>
      <c r="S250" s="149"/>
      <c r="T250" s="149"/>
      <c r="U250" s="149">
        <v>62000</v>
      </c>
      <c r="V250" s="149">
        <v>8680</v>
      </c>
      <c r="W250" s="149">
        <v>8680</v>
      </c>
      <c r="X250" s="149"/>
      <c r="Y250" s="149"/>
      <c r="Z250" s="149">
        <v>-0.36</v>
      </c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  <c r="BI250" s="149"/>
      <c r="BJ250" s="232"/>
    </row>
    <row r="251" spans="1:62" x14ac:dyDescent="0.25">
      <c r="A251" s="165">
        <v>44629</v>
      </c>
      <c r="B251" s="127" t="s">
        <v>818</v>
      </c>
      <c r="C251" s="128" t="s">
        <v>481</v>
      </c>
      <c r="D251" s="129" t="s">
        <v>819</v>
      </c>
      <c r="E251" s="128" t="s">
        <v>820</v>
      </c>
      <c r="F251" s="165">
        <v>44629</v>
      </c>
      <c r="G251" s="148">
        <v>42581.919999999998</v>
      </c>
      <c r="H251" s="148"/>
      <c r="I251" s="148">
        <v>50246.66</v>
      </c>
      <c r="J251" s="149"/>
      <c r="K251" s="149">
        <v>3832.37</v>
      </c>
      <c r="L251" s="149">
        <v>3832.37</v>
      </c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>
        <v>42581.919999999998</v>
      </c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  <c r="BI251" s="149"/>
      <c r="BJ251" s="232"/>
    </row>
    <row r="252" spans="1:62" x14ac:dyDescent="0.25">
      <c r="A252" s="165">
        <v>44630</v>
      </c>
      <c r="B252" s="127" t="s">
        <v>459</v>
      </c>
      <c r="C252" s="128" t="s">
        <v>481</v>
      </c>
      <c r="D252" s="129" t="s">
        <v>821</v>
      </c>
      <c r="E252" s="128" t="s">
        <v>822</v>
      </c>
      <c r="F252" s="165">
        <v>44630</v>
      </c>
      <c r="G252" s="148">
        <v>230100</v>
      </c>
      <c r="H252" s="148"/>
      <c r="I252" s="148">
        <v>271518</v>
      </c>
      <c r="J252" s="149"/>
      <c r="K252" s="149">
        <v>20709</v>
      </c>
      <c r="L252" s="149">
        <v>20709</v>
      </c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>
        <v>230100</v>
      </c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  <c r="BI252" s="149"/>
      <c r="BJ252" s="232"/>
    </row>
    <row r="253" spans="1:62" x14ac:dyDescent="0.25">
      <c r="A253" s="165">
        <v>44634</v>
      </c>
      <c r="B253" s="127" t="s">
        <v>264</v>
      </c>
      <c r="C253" s="128" t="s">
        <v>481</v>
      </c>
      <c r="D253" s="129" t="s">
        <v>823</v>
      </c>
      <c r="E253" s="128" t="s">
        <v>824</v>
      </c>
      <c r="F253" s="165">
        <v>44634</v>
      </c>
      <c r="G253" s="148">
        <v>7186</v>
      </c>
      <c r="H253" s="148"/>
      <c r="I253" s="148">
        <v>8479.48</v>
      </c>
      <c r="J253" s="149"/>
      <c r="K253" s="149">
        <v>646.74</v>
      </c>
      <c r="L253" s="149">
        <v>646.74</v>
      </c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>
        <v>7186</v>
      </c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  <c r="BI253" s="149"/>
      <c r="BJ253" s="232"/>
    </row>
    <row r="254" spans="1:62" x14ac:dyDescent="0.25">
      <c r="A254" s="165">
        <v>44634</v>
      </c>
      <c r="B254" s="127" t="s">
        <v>1094</v>
      </c>
      <c r="C254" s="128" t="s">
        <v>481</v>
      </c>
      <c r="D254" s="129" t="s">
        <v>825</v>
      </c>
      <c r="E254" s="128" t="s">
        <v>826</v>
      </c>
      <c r="F254" s="165">
        <v>44634</v>
      </c>
      <c r="G254" s="148">
        <v>4961</v>
      </c>
      <c r="H254" s="148"/>
      <c r="I254" s="148">
        <v>5853.98</v>
      </c>
      <c r="J254" s="149"/>
      <c r="K254" s="149">
        <v>446.49</v>
      </c>
      <c r="L254" s="149">
        <v>446.49</v>
      </c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>
        <v>4961</v>
      </c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  <c r="BI254" s="149"/>
      <c r="BJ254" s="232"/>
    </row>
    <row r="255" spans="1:62" x14ac:dyDescent="0.25">
      <c r="A255" s="165">
        <v>44635</v>
      </c>
      <c r="B255" s="127" t="s">
        <v>427</v>
      </c>
      <c r="C255" s="128" t="s">
        <v>481</v>
      </c>
      <c r="D255" s="129" t="s">
        <v>827</v>
      </c>
      <c r="E255" s="128" t="s">
        <v>828</v>
      </c>
      <c r="F255" s="165">
        <v>44635</v>
      </c>
      <c r="G255" s="148">
        <v>85458.59</v>
      </c>
      <c r="H255" s="148"/>
      <c r="I255" s="148">
        <v>109387</v>
      </c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>
        <v>11964.2</v>
      </c>
      <c r="W255" s="149">
        <v>11964.2</v>
      </c>
      <c r="X255" s="149"/>
      <c r="Y255" s="149"/>
      <c r="Z255" s="149">
        <v>0.01</v>
      </c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>
        <v>85458.59</v>
      </c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  <c r="BI255" s="149"/>
      <c r="BJ255" s="232"/>
    </row>
    <row r="256" spans="1:62" x14ac:dyDescent="0.25">
      <c r="A256" s="165">
        <v>44636</v>
      </c>
      <c r="B256" s="127" t="s">
        <v>1734</v>
      </c>
      <c r="C256" s="128" t="s">
        <v>481</v>
      </c>
      <c r="D256" s="129" t="s">
        <v>829</v>
      </c>
      <c r="E256" s="128" t="s">
        <v>830</v>
      </c>
      <c r="F256" s="165">
        <v>44636</v>
      </c>
      <c r="G256" s="148">
        <v>39280</v>
      </c>
      <c r="H256" s="148"/>
      <c r="I256" s="148">
        <v>44004</v>
      </c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>
        <v>-0.4</v>
      </c>
      <c r="AA256" s="149"/>
      <c r="AB256" s="149"/>
      <c r="AC256" s="149"/>
      <c r="AD256" s="149"/>
      <c r="AE256" s="149">
        <v>2362.1999999999998</v>
      </c>
      <c r="AF256" s="149"/>
      <c r="AG256" s="149"/>
      <c r="AH256" s="149"/>
      <c r="AI256" s="149"/>
      <c r="AJ256" s="149"/>
      <c r="AK256" s="149"/>
      <c r="AL256" s="149">
        <v>39280</v>
      </c>
      <c r="AM256" s="149">
        <v>2362.1999999999998</v>
      </c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  <c r="BI256" s="149"/>
      <c r="BJ256" s="232"/>
    </row>
    <row r="257" spans="1:62" x14ac:dyDescent="0.25">
      <c r="A257" s="165">
        <v>44638</v>
      </c>
      <c r="B257" s="127" t="s">
        <v>1094</v>
      </c>
      <c r="C257" s="128" t="s">
        <v>481</v>
      </c>
      <c r="D257" s="129" t="s">
        <v>831</v>
      </c>
      <c r="E257" s="128" t="s">
        <v>832</v>
      </c>
      <c r="F257" s="165">
        <v>44638</v>
      </c>
      <c r="G257" s="148">
        <v>11723</v>
      </c>
      <c r="H257" s="148"/>
      <c r="I257" s="148">
        <v>13833.14</v>
      </c>
      <c r="J257" s="149"/>
      <c r="K257" s="149">
        <v>1055.07</v>
      </c>
      <c r="L257" s="149">
        <v>1055.07</v>
      </c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>
        <v>11723</v>
      </c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  <c r="BI257" s="149"/>
      <c r="BJ257" s="232"/>
    </row>
    <row r="258" spans="1:62" x14ac:dyDescent="0.25">
      <c r="A258" s="165">
        <v>44640</v>
      </c>
      <c r="B258" s="127" t="s">
        <v>487</v>
      </c>
      <c r="C258" s="128" t="s">
        <v>481</v>
      </c>
      <c r="D258" s="129" t="s">
        <v>833</v>
      </c>
      <c r="E258" s="128" t="s">
        <v>834</v>
      </c>
      <c r="F258" s="165">
        <v>44640</v>
      </c>
      <c r="G258" s="148">
        <v>93000</v>
      </c>
      <c r="H258" s="148"/>
      <c r="I258" s="148">
        <v>119159</v>
      </c>
      <c r="J258" s="149"/>
      <c r="K258" s="149"/>
      <c r="L258" s="149"/>
      <c r="M258" s="149"/>
      <c r="N258" s="149"/>
      <c r="O258" s="149"/>
      <c r="P258" s="149"/>
      <c r="Q258" s="149">
        <v>119.04</v>
      </c>
      <c r="R258" s="149"/>
      <c r="S258" s="149"/>
      <c r="T258" s="149"/>
      <c r="U258" s="149">
        <v>93000</v>
      </c>
      <c r="V258" s="149">
        <v>13020</v>
      </c>
      <c r="W258" s="149">
        <v>13020</v>
      </c>
      <c r="X258" s="149"/>
      <c r="Y258" s="149"/>
      <c r="Z258" s="149">
        <v>-0.04</v>
      </c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  <c r="BI258" s="149"/>
      <c r="BJ258" s="232"/>
    </row>
    <row r="259" spans="1:62" x14ac:dyDescent="0.25">
      <c r="A259" s="165">
        <v>44640</v>
      </c>
      <c r="B259" s="127" t="s">
        <v>487</v>
      </c>
      <c r="C259" s="128" t="s">
        <v>481</v>
      </c>
      <c r="D259" s="129" t="s">
        <v>835</v>
      </c>
      <c r="E259" s="128" t="s">
        <v>836</v>
      </c>
      <c r="F259" s="165">
        <v>44640</v>
      </c>
      <c r="G259" s="148">
        <v>62000</v>
      </c>
      <c r="H259" s="148"/>
      <c r="I259" s="148">
        <v>79439</v>
      </c>
      <c r="J259" s="149"/>
      <c r="K259" s="149"/>
      <c r="L259" s="149"/>
      <c r="M259" s="149"/>
      <c r="N259" s="149"/>
      <c r="O259" s="149"/>
      <c r="P259" s="149"/>
      <c r="Q259" s="149">
        <v>79.36</v>
      </c>
      <c r="R259" s="149"/>
      <c r="S259" s="149"/>
      <c r="T259" s="149"/>
      <c r="U259" s="149">
        <v>62000</v>
      </c>
      <c r="V259" s="149">
        <v>8680</v>
      </c>
      <c r="W259" s="149">
        <v>8680</v>
      </c>
      <c r="X259" s="149"/>
      <c r="Y259" s="149"/>
      <c r="Z259" s="149">
        <v>-0.36</v>
      </c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  <c r="BI259" s="149"/>
      <c r="BJ259" s="232"/>
    </row>
    <row r="260" spans="1:62" x14ac:dyDescent="0.25">
      <c r="A260" s="165">
        <v>44642</v>
      </c>
      <c r="B260" s="127" t="s">
        <v>1094</v>
      </c>
      <c r="C260" s="128" t="s">
        <v>481</v>
      </c>
      <c r="D260" s="129" t="s">
        <v>837</v>
      </c>
      <c r="E260" s="128" t="s">
        <v>838</v>
      </c>
      <c r="F260" s="165">
        <v>44642</v>
      </c>
      <c r="G260" s="148">
        <v>4498</v>
      </c>
      <c r="H260" s="148"/>
      <c r="I260" s="148">
        <v>5307.64</v>
      </c>
      <c r="J260" s="149"/>
      <c r="K260" s="149">
        <v>404.82</v>
      </c>
      <c r="L260" s="149">
        <v>404.82</v>
      </c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>
        <v>4498</v>
      </c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  <c r="BI260" s="149"/>
      <c r="BJ260" s="232"/>
    </row>
    <row r="261" spans="1:62" x14ac:dyDescent="0.25">
      <c r="A261" s="165">
        <v>44642</v>
      </c>
      <c r="B261" s="127" t="s">
        <v>264</v>
      </c>
      <c r="C261" s="128" t="s">
        <v>481</v>
      </c>
      <c r="D261" s="129" t="s">
        <v>839</v>
      </c>
      <c r="E261" s="128" t="s">
        <v>840</v>
      </c>
      <c r="F261" s="165">
        <v>44642</v>
      </c>
      <c r="G261" s="148">
        <v>8554</v>
      </c>
      <c r="H261" s="148"/>
      <c r="I261" s="148">
        <v>10093.719999999999</v>
      </c>
      <c r="J261" s="149"/>
      <c r="K261" s="149">
        <v>769.86</v>
      </c>
      <c r="L261" s="149">
        <v>769.86</v>
      </c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>
        <v>8554</v>
      </c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  <c r="BI261" s="149"/>
      <c r="BJ261" s="232"/>
    </row>
    <row r="262" spans="1:62" x14ac:dyDescent="0.25">
      <c r="A262" s="165">
        <v>44644</v>
      </c>
      <c r="B262" s="127" t="s">
        <v>484</v>
      </c>
      <c r="C262" s="128" t="s">
        <v>481</v>
      </c>
      <c r="D262" s="129" t="s">
        <v>841</v>
      </c>
      <c r="E262" s="128" t="s">
        <v>842</v>
      </c>
      <c r="F262" s="165">
        <v>44644</v>
      </c>
      <c r="G262" s="148">
        <v>1860960</v>
      </c>
      <c r="H262" s="148"/>
      <c r="I262" s="148">
        <v>2198128.7999999998</v>
      </c>
      <c r="J262" s="149"/>
      <c r="K262" s="149">
        <v>167486.39999999999</v>
      </c>
      <c r="L262" s="149">
        <v>167486.39999999999</v>
      </c>
      <c r="M262" s="149"/>
      <c r="N262" s="149"/>
      <c r="O262" s="149"/>
      <c r="P262" s="149"/>
      <c r="Q262" s="149">
        <v>2196</v>
      </c>
      <c r="R262" s="149"/>
      <c r="S262" s="149"/>
      <c r="T262" s="149"/>
      <c r="U262" s="149"/>
      <c r="V262" s="149"/>
      <c r="W262" s="149"/>
      <c r="X262" s="149">
        <v>1860960</v>
      </c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  <c r="BI262" s="149"/>
      <c r="BJ262" s="232"/>
    </row>
    <row r="263" spans="1:62" x14ac:dyDescent="0.25">
      <c r="A263" s="165">
        <v>44644</v>
      </c>
      <c r="B263" s="127" t="s">
        <v>1094</v>
      </c>
      <c r="C263" s="128" t="s">
        <v>481</v>
      </c>
      <c r="D263" s="129" t="s">
        <v>843</v>
      </c>
      <c r="E263" s="128" t="s">
        <v>844</v>
      </c>
      <c r="F263" s="165">
        <v>44644</v>
      </c>
      <c r="G263" s="148">
        <v>669</v>
      </c>
      <c r="H263" s="148"/>
      <c r="I263" s="148">
        <v>789.42</v>
      </c>
      <c r="J263" s="149"/>
      <c r="K263" s="149">
        <v>60.21</v>
      </c>
      <c r="L263" s="149">
        <v>60.21</v>
      </c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>
        <v>669</v>
      </c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  <c r="BI263" s="149"/>
      <c r="BJ263" s="232"/>
    </row>
    <row r="264" spans="1:62" x14ac:dyDescent="0.25">
      <c r="A264" s="165">
        <v>44644</v>
      </c>
      <c r="B264" s="127" t="s">
        <v>1094</v>
      </c>
      <c r="C264" s="128" t="s">
        <v>481</v>
      </c>
      <c r="D264" s="129" t="s">
        <v>845</v>
      </c>
      <c r="E264" s="128" t="s">
        <v>846</v>
      </c>
      <c r="F264" s="165">
        <v>44644</v>
      </c>
      <c r="G264" s="148">
        <v>3553</v>
      </c>
      <c r="H264" s="148"/>
      <c r="I264" s="148">
        <v>4192.54</v>
      </c>
      <c r="J264" s="149"/>
      <c r="K264" s="149">
        <v>319.77</v>
      </c>
      <c r="L264" s="149">
        <v>319.77</v>
      </c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>
        <v>3553</v>
      </c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  <c r="BI264" s="149"/>
      <c r="BJ264" s="232"/>
    </row>
    <row r="265" spans="1:62" x14ac:dyDescent="0.25">
      <c r="A265" s="165">
        <v>44651</v>
      </c>
      <c r="B265" s="127" t="s">
        <v>847</v>
      </c>
      <c r="C265" s="128" t="s">
        <v>481</v>
      </c>
      <c r="D265" s="129" t="s">
        <v>848</v>
      </c>
      <c r="E265" s="128" t="s">
        <v>849</v>
      </c>
      <c r="F265" s="165">
        <v>44651</v>
      </c>
      <c r="G265" s="148">
        <v>3690</v>
      </c>
      <c r="H265" s="148"/>
      <c r="I265" s="148">
        <v>4354.2</v>
      </c>
      <c r="J265" s="149"/>
      <c r="K265" s="149">
        <v>332.1</v>
      </c>
      <c r="L265" s="149">
        <v>332.1</v>
      </c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>
        <v>3690</v>
      </c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  <c r="BI265" s="149"/>
      <c r="BJ265" s="232"/>
    </row>
    <row r="266" spans="1:62" x14ac:dyDescent="0.25">
      <c r="A266" s="165">
        <v>44652</v>
      </c>
      <c r="B266" s="127" t="s">
        <v>487</v>
      </c>
      <c r="C266" s="128" t="s">
        <v>481</v>
      </c>
      <c r="D266" s="129" t="s">
        <v>482</v>
      </c>
      <c r="E266" s="128" t="s">
        <v>850</v>
      </c>
      <c r="F266" s="165">
        <v>44652</v>
      </c>
      <c r="G266" s="148">
        <v>62000</v>
      </c>
      <c r="H266" s="148"/>
      <c r="I266" s="148">
        <v>79360</v>
      </c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>
        <v>62000</v>
      </c>
      <c r="V266" s="149">
        <v>8680</v>
      </c>
      <c r="W266" s="149">
        <v>8680</v>
      </c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  <c r="BI266" s="149"/>
      <c r="BJ266" s="232"/>
    </row>
    <row r="267" spans="1:62" x14ac:dyDescent="0.25">
      <c r="A267" s="165">
        <v>44652</v>
      </c>
      <c r="B267" s="127" t="s">
        <v>487</v>
      </c>
      <c r="C267" s="128" t="s">
        <v>481</v>
      </c>
      <c r="D267" s="129" t="s">
        <v>342</v>
      </c>
      <c r="E267" s="128" t="s">
        <v>851</v>
      </c>
      <c r="F267" s="165">
        <v>44650</v>
      </c>
      <c r="G267" s="148">
        <v>62000</v>
      </c>
      <c r="H267" s="148"/>
      <c r="I267" s="148">
        <v>79360</v>
      </c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>
        <v>62000</v>
      </c>
      <c r="V267" s="149">
        <v>8680</v>
      </c>
      <c r="W267" s="149">
        <v>8680</v>
      </c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  <c r="BI267" s="149"/>
      <c r="BJ267" s="232"/>
    </row>
    <row r="268" spans="1:62" x14ac:dyDescent="0.25">
      <c r="A268" s="165">
        <v>44652</v>
      </c>
      <c r="B268" s="127" t="s">
        <v>487</v>
      </c>
      <c r="C268" s="128" t="s">
        <v>481</v>
      </c>
      <c r="D268" s="129" t="s">
        <v>343</v>
      </c>
      <c r="E268" s="128" t="s">
        <v>852</v>
      </c>
      <c r="F268" s="165">
        <v>44652</v>
      </c>
      <c r="G268" s="148">
        <v>57000</v>
      </c>
      <c r="H268" s="148"/>
      <c r="I268" s="148">
        <v>72960</v>
      </c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>
        <v>57000</v>
      </c>
      <c r="V268" s="149">
        <v>7980</v>
      </c>
      <c r="W268" s="149">
        <v>7980</v>
      </c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  <c r="BI268" s="149"/>
      <c r="BJ268" s="232"/>
    </row>
    <row r="269" spans="1:62" x14ac:dyDescent="0.25">
      <c r="A269" s="165">
        <v>44652</v>
      </c>
      <c r="B269" s="127" t="s">
        <v>487</v>
      </c>
      <c r="C269" s="128" t="s">
        <v>481</v>
      </c>
      <c r="D269" s="129" t="s">
        <v>344</v>
      </c>
      <c r="E269" s="128" t="s">
        <v>1095</v>
      </c>
      <c r="F269" s="165">
        <v>44652</v>
      </c>
      <c r="G269" s="148">
        <v>14000</v>
      </c>
      <c r="H269" s="148"/>
      <c r="I269" s="148">
        <v>17920</v>
      </c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>
        <v>14000</v>
      </c>
      <c r="V269" s="149">
        <v>1960</v>
      </c>
      <c r="W269" s="149">
        <v>1960</v>
      </c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  <c r="BI269" s="149"/>
      <c r="BJ269" s="232"/>
    </row>
    <row r="270" spans="1:62" x14ac:dyDescent="0.25">
      <c r="A270" s="165">
        <v>44652</v>
      </c>
      <c r="B270" s="127" t="s">
        <v>500</v>
      </c>
      <c r="C270" s="128" t="s">
        <v>481</v>
      </c>
      <c r="D270" s="129" t="s">
        <v>345</v>
      </c>
      <c r="E270" s="128" t="s">
        <v>1096</v>
      </c>
      <c r="F270" s="165">
        <v>44652</v>
      </c>
      <c r="G270" s="148"/>
      <c r="H270" s="148"/>
      <c r="I270" s="148">
        <v>85200</v>
      </c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>
        <v>66563</v>
      </c>
      <c r="V270" s="149">
        <v>9318.82</v>
      </c>
      <c r="W270" s="149">
        <v>9318.82</v>
      </c>
      <c r="X270" s="149"/>
      <c r="Y270" s="149"/>
      <c r="Z270" s="149">
        <v>-0.64</v>
      </c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  <c r="BI270" s="149"/>
      <c r="BJ270" s="232"/>
    </row>
    <row r="271" spans="1:62" x14ac:dyDescent="0.25">
      <c r="A271" s="165">
        <v>44652</v>
      </c>
      <c r="B271" s="127" t="s">
        <v>300</v>
      </c>
      <c r="C271" s="128" t="s">
        <v>481</v>
      </c>
      <c r="D271" s="129" t="s">
        <v>304</v>
      </c>
      <c r="E271" s="128" t="s">
        <v>1134</v>
      </c>
      <c r="F271" s="165">
        <v>44651</v>
      </c>
      <c r="G271" s="148">
        <v>25200</v>
      </c>
      <c r="H271" s="148"/>
      <c r="I271" s="148">
        <v>25200</v>
      </c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>
        <v>25200</v>
      </c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  <c r="BI271" s="149"/>
      <c r="BJ271" s="232"/>
    </row>
    <row r="272" spans="1:62" x14ac:dyDescent="0.25">
      <c r="A272" s="165">
        <v>44652</v>
      </c>
      <c r="B272" s="127" t="s">
        <v>300</v>
      </c>
      <c r="C272" s="128" t="s">
        <v>481</v>
      </c>
      <c r="D272" s="129" t="s">
        <v>305</v>
      </c>
      <c r="E272" s="128" t="s">
        <v>1133</v>
      </c>
      <c r="F272" s="165">
        <v>44651</v>
      </c>
      <c r="G272" s="148">
        <v>19200</v>
      </c>
      <c r="H272" s="148"/>
      <c r="I272" s="148">
        <v>19200</v>
      </c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>
        <v>19200</v>
      </c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  <c r="BI272" s="149"/>
      <c r="BJ272" s="232"/>
    </row>
    <row r="273" spans="1:62" x14ac:dyDescent="0.25">
      <c r="A273" s="165">
        <v>44652</v>
      </c>
      <c r="B273" s="127" t="s">
        <v>300</v>
      </c>
      <c r="C273" s="128" t="s">
        <v>481</v>
      </c>
      <c r="D273" s="129" t="s">
        <v>306</v>
      </c>
      <c r="E273" s="128" t="s">
        <v>1587</v>
      </c>
      <c r="F273" s="165">
        <v>44651</v>
      </c>
      <c r="G273" s="148">
        <v>27300</v>
      </c>
      <c r="H273" s="148"/>
      <c r="I273" s="148">
        <v>27300</v>
      </c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>
        <v>27300</v>
      </c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  <c r="BI273" s="149"/>
      <c r="BJ273" s="232"/>
    </row>
    <row r="274" spans="1:62" x14ac:dyDescent="0.25">
      <c r="A274" s="165">
        <v>44652</v>
      </c>
      <c r="B274" s="127" t="s">
        <v>1155</v>
      </c>
      <c r="C274" s="128" t="s">
        <v>481</v>
      </c>
      <c r="D274" s="129" t="s">
        <v>307</v>
      </c>
      <c r="E274" s="128" t="s">
        <v>1588</v>
      </c>
      <c r="F274" s="165">
        <v>44652</v>
      </c>
      <c r="G274" s="148">
        <v>44899</v>
      </c>
      <c r="H274" s="148"/>
      <c r="I274" s="148">
        <v>57471</v>
      </c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>
        <v>44899</v>
      </c>
      <c r="V274" s="149">
        <v>6285.86</v>
      </c>
      <c r="W274" s="149">
        <v>6285.86</v>
      </c>
      <c r="X274" s="149"/>
      <c r="Y274" s="149"/>
      <c r="Z274" s="149">
        <v>0.28000000000000003</v>
      </c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  <c r="BI274" s="149"/>
      <c r="BJ274" s="232"/>
    </row>
    <row r="275" spans="1:62" x14ac:dyDescent="0.25">
      <c r="A275" s="165">
        <v>44652</v>
      </c>
      <c r="B275" s="127" t="s">
        <v>726</v>
      </c>
      <c r="C275" s="128" t="s">
        <v>481</v>
      </c>
      <c r="D275" s="129" t="s">
        <v>308</v>
      </c>
      <c r="E275" s="128" t="s">
        <v>1589</v>
      </c>
      <c r="F275" s="165">
        <v>44575</v>
      </c>
      <c r="G275" s="148">
        <v>22711.88</v>
      </c>
      <c r="H275" s="148"/>
      <c r="I275" s="148">
        <v>26800</v>
      </c>
      <c r="J275" s="149"/>
      <c r="K275" s="149">
        <v>2044.07</v>
      </c>
      <c r="L275" s="149">
        <v>2044.07</v>
      </c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>
        <v>-0.02</v>
      </c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>
        <v>22711.88</v>
      </c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  <c r="BI275" s="149"/>
      <c r="BJ275" s="232"/>
    </row>
    <row r="276" spans="1:62" x14ac:dyDescent="0.25">
      <c r="A276" s="165">
        <v>44652</v>
      </c>
      <c r="B276" s="127" t="s">
        <v>726</v>
      </c>
      <c r="C276" s="128" t="s">
        <v>481</v>
      </c>
      <c r="D276" s="129" t="s">
        <v>309</v>
      </c>
      <c r="E276" s="128" t="s">
        <v>1589</v>
      </c>
      <c r="F276" s="165">
        <v>44579</v>
      </c>
      <c r="G276" s="148">
        <v>22711.88</v>
      </c>
      <c r="H276" s="148"/>
      <c r="I276" s="148">
        <v>26799.98</v>
      </c>
      <c r="J276" s="149"/>
      <c r="K276" s="149">
        <v>2044.07</v>
      </c>
      <c r="L276" s="149">
        <v>2044.07</v>
      </c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>
        <v>-0.04</v>
      </c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>
        <v>22711.88</v>
      </c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  <c r="BI276" s="149"/>
      <c r="BJ276" s="232"/>
    </row>
    <row r="277" spans="1:62" x14ac:dyDescent="0.25">
      <c r="A277" s="165">
        <v>44656</v>
      </c>
      <c r="B277" s="127" t="s">
        <v>847</v>
      </c>
      <c r="C277" s="128" t="s">
        <v>481</v>
      </c>
      <c r="D277" s="129" t="s">
        <v>310</v>
      </c>
      <c r="E277" s="128" t="s">
        <v>853</v>
      </c>
      <c r="F277" s="165">
        <v>44656</v>
      </c>
      <c r="G277" s="148">
        <v>1779</v>
      </c>
      <c r="H277" s="148"/>
      <c r="I277" s="148">
        <v>2100</v>
      </c>
      <c r="J277" s="149"/>
      <c r="K277" s="149">
        <v>160.11000000000001</v>
      </c>
      <c r="L277" s="149">
        <v>160.11000000000001</v>
      </c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>
        <v>0.78</v>
      </c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>
        <v>1779</v>
      </c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  <c r="BI277" s="149"/>
      <c r="BJ277" s="232"/>
    </row>
    <row r="278" spans="1:62" x14ac:dyDescent="0.25">
      <c r="A278" s="165">
        <v>44659</v>
      </c>
      <c r="B278" s="127" t="s">
        <v>854</v>
      </c>
      <c r="C278" s="128" t="s">
        <v>481</v>
      </c>
      <c r="D278" s="129" t="s">
        <v>311</v>
      </c>
      <c r="E278" s="128" t="s">
        <v>855</v>
      </c>
      <c r="F278" s="165">
        <v>44659</v>
      </c>
      <c r="G278" s="148">
        <v>1914562.5</v>
      </c>
      <c r="H278" s="148"/>
      <c r="I278" s="148">
        <v>2259184</v>
      </c>
      <c r="J278" s="149"/>
      <c r="K278" s="149">
        <v>172310.63</v>
      </c>
      <c r="L278" s="149">
        <v>172310.63</v>
      </c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>
        <v>1914562.5</v>
      </c>
      <c r="Y278" s="149"/>
      <c r="Z278" s="149">
        <v>0.24</v>
      </c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  <c r="BI278" s="149"/>
      <c r="BJ278" s="232"/>
    </row>
    <row r="279" spans="1:62" x14ac:dyDescent="0.25">
      <c r="A279" s="165">
        <v>44660</v>
      </c>
      <c r="B279" s="127" t="s">
        <v>487</v>
      </c>
      <c r="C279" s="128" t="s">
        <v>481</v>
      </c>
      <c r="D279" s="129" t="s">
        <v>312</v>
      </c>
      <c r="E279" s="128" t="s">
        <v>856</v>
      </c>
      <c r="F279" s="165">
        <v>44660</v>
      </c>
      <c r="G279" s="148">
        <v>128000</v>
      </c>
      <c r="H279" s="148"/>
      <c r="I279" s="148">
        <v>163840</v>
      </c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>
        <v>128000</v>
      </c>
      <c r="V279" s="149">
        <v>17920</v>
      </c>
      <c r="W279" s="149">
        <v>17920</v>
      </c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  <c r="BI279" s="149"/>
      <c r="BJ279" s="232"/>
    </row>
    <row r="280" spans="1:62" x14ac:dyDescent="0.25">
      <c r="A280" s="165">
        <v>44660</v>
      </c>
      <c r="B280" s="127" t="s">
        <v>487</v>
      </c>
      <c r="C280" s="128" t="s">
        <v>481</v>
      </c>
      <c r="D280" s="129" t="s">
        <v>313</v>
      </c>
      <c r="E280" s="128" t="s">
        <v>857</v>
      </c>
      <c r="F280" s="165">
        <v>44660</v>
      </c>
      <c r="G280" s="148">
        <v>112000</v>
      </c>
      <c r="H280" s="148"/>
      <c r="I280" s="148">
        <v>143360</v>
      </c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>
        <v>112000</v>
      </c>
      <c r="V280" s="149">
        <v>15680</v>
      </c>
      <c r="W280" s="149">
        <v>15680</v>
      </c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  <c r="BI280" s="149"/>
      <c r="BJ280" s="232"/>
    </row>
    <row r="281" spans="1:62" x14ac:dyDescent="0.25">
      <c r="A281" s="165">
        <v>44661</v>
      </c>
      <c r="B281" s="127" t="s">
        <v>487</v>
      </c>
      <c r="C281" s="128" t="s">
        <v>481</v>
      </c>
      <c r="D281" s="129" t="s">
        <v>314</v>
      </c>
      <c r="E281" s="128" t="s">
        <v>858</v>
      </c>
      <c r="F281" s="165">
        <v>44661</v>
      </c>
      <c r="G281" s="148">
        <v>48000</v>
      </c>
      <c r="H281" s="148"/>
      <c r="I281" s="148">
        <v>61440</v>
      </c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>
        <v>48000</v>
      </c>
      <c r="V281" s="149">
        <v>6720</v>
      </c>
      <c r="W281" s="149">
        <v>6720</v>
      </c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  <c r="BI281" s="149"/>
      <c r="BJ281" s="232"/>
    </row>
    <row r="282" spans="1:62" x14ac:dyDescent="0.25">
      <c r="A282" s="165">
        <v>44661</v>
      </c>
      <c r="B282" s="127" t="s">
        <v>487</v>
      </c>
      <c r="C282" s="128" t="s">
        <v>481</v>
      </c>
      <c r="D282" s="129" t="s">
        <v>315</v>
      </c>
      <c r="E282" s="128" t="s">
        <v>859</v>
      </c>
      <c r="F282" s="165">
        <v>44661</v>
      </c>
      <c r="G282" s="148">
        <v>32000</v>
      </c>
      <c r="H282" s="148"/>
      <c r="I282" s="148">
        <v>40960</v>
      </c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>
        <v>32000</v>
      </c>
      <c r="V282" s="149">
        <v>4480</v>
      </c>
      <c r="W282" s="149">
        <v>4480</v>
      </c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  <c r="BI282" s="149"/>
      <c r="BJ282" s="232"/>
    </row>
    <row r="283" spans="1:62" x14ac:dyDescent="0.25">
      <c r="A283" s="165">
        <v>44668</v>
      </c>
      <c r="B283" s="127" t="s">
        <v>487</v>
      </c>
      <c r="C283" s="128" t="s">
        <v>481</v>
      </c>
      <c r="D283" s="129" t="s">
        <v>316</v>
      </c>
      <c r="E283" s="128" t="s">
        <v>860</v>
      </c>
      <c r="F283" s="165">
        <v>44668</v>
      </c>
      <c r="G283" s="148">
        <v>80000</v>
      </c>
      <c r="H283" s="148"/>
      <c r="I283" s="148">
        <v>102400</v>
      </c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>
        <v>80000</v>
      </c>
      <c r="V283" s="149">
        <v>11200</v>
      </c>
      <c r="W283" s="149">
        <v>11200</v>
      </c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  <c r="BI283" s="149"/>
      <c r="BJ283" s="232"/>
    </row>
    <row r="284" spans="1:62" x14ac:dyDescent="0.25">
      <c r="A284" s="165">
        <v>44668</v>
      </c>
      <c r="B284" s="127" t="s">
        <v>487</v>
      </c>
      <c r="C284" s="128" t="s">
        <v>481</v>
      </c>
      <c r="D284" s="129" t="s">
        <v>317</v>
      </c>
      <c r="E284" s="128" t="s">
        <v>861</v>
      </c>
      <c r="F284" s="165">
        <v>44668</v>
      </c>
      <c r="G284" s="148">
        <v>80000</v>
      </c>
      <c r="H284" s="148"/>
      <c r="I284" s="148">
        <v>102400</v>
      </c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>
        <v>80000</v>
      </c>
      <c r="V284" s="149">
        <v>11200</v>
      </c>
      <c r="W284" s="149">
        <v>11200</v>
      </c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  <c r="BI284" s="149"/>
      <c r="BJ284" s="232"/>
    </row>
    <row r="285" spans="1:62" x14ac:dyDescent="0.25">
      <c r="A285" s="165">
        <v>44668</v>
      </c>
      <c r="B285" s="127" t="s">
        <v>487</v>
      </c>
      <c r="C285" s="128" t="s">
        <v>481</v>
      </c>
      <c r="D285" s="129" t="s">
        <v>318</v>
      </c>
      <c r="E285" s="128" t="s">
        <v>862</v>
      </c>
      <c r="F285" s="165">
        <v>44668</v>
      </c>
      <c r="G285" s="148">
        <v>80000</v>
      </c>
      <c r="H285" s="148"/>
      <c r="I285" s="148">
        <v>102400</v>
      </c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>
        <v>80000</v>
      </c>
      <c r="V285" s="149">
        <v>11200</v>
      </c>
      <c r="W285" s="149">
        <v>11200</v>
      </c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  <c r="BI285" s="149"/>
      <c r="BJ285" s="232"/>
    </row>
    <row r="286" spans="1:62" x14ac:dyDescent="0.25">
      <c r="A286" s="165">
        <v>44668</v>
      </c>
      <c r="B286" s="127" t="s">
        <v>487</v>
      </c>
      <c r="C286" s="128" t="s">
        <v>481</v>
      </c>
      <c r="D286" s="129" t="s">
        <v>346</v>
      </c>
      <c r="E286" s="128" t="s">
        <v>863</v>
      </c>
      <c r="F286" s="165">
        <v>44668</v>
      </c>
      <c r="G286" s="148">
        <v>80000</v>
      </c>
      <c r="H286" s="148"/>
      <c r="I286" s="148">
        <v>102400</v>
      </c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>
        <v>80000</v>
      </c>
      <c r="V286" s="149">
        <v>11200</v>
      </c>
      <c r="W286" s="149">
        <v>11200</v>
      </c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  <c r="BI286" s="149"/>
      <c r="BJ286" s="232"/>
    </row>
    <row r="287" spans="1:62" x14ac:dyDescent="0.25">
      <c r="A287" s="165">
        <v>44676</v>
      </c>
      <c r="B287" s="127" t="s">
        <v>864</v>
      </c>
      <c r="C287" s="128" t="s">
        <v>481</v>
      </c>
      <c r="D287" s="129" t="s">
        <v>347</v>
      </c>
      <c r="E287" s="128" t="s">
        <v>865</v>
      </c>
      <c r="F287" s="165">
        <v>44676</v>
      </c>
      <c r="G287" s="148">
        <v>14872</v>
      </c>
      <c r="H287" s="148"/>
      <c r="I287" s="148">
        <v>17549</v>
      </c>
      <c r="J287" s="149"/>
      <c r="K287" s="149">
        <v>1338.48</v>
      </c>
      <c r="L287" s="149">
        <v>1338.48</v>
      </c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>
        <v>0.04</v>
      </c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>
        <v>14872</v>
      </c>
      <c r="AZ287" s="149"/>
      <c r="BA287" s="149"/>
      <c r="BB287" s="149"/>
      <c r="BC287" s="149"/>
      <c r="BD287" s="149"/>
      <c r="BE287" s="149"/>
      <c r="BF287" s="149"/>
      <c r="BG287" s="149"/>
      <c r="BH287" s="149"/>
      <c r="BI287" s="149"/>
      <c r="BJ287" s="232"/>
    </row>
    <row r="288" spans="1:62" x14ac:dyDescent="0.25">
      <c r="A288" s="165">
        <v>44678</v>
      </c>
      <c r="B288" s="127" t="s">
        <v>484</v>
      </c>
      <c r="C288" s="128" t="s">
        <v>481</v>
      </c>
      <c r="D288" s="129" t="s">
        <v>319</v>
      </c>
      <c r="E288" s="128" t="s">
        <v>866</v>
      </c>
      <c r="F288" s="165">
        <v>44678</v>
      </c>
      <c r="G288" s="148">
        <v>1124364</v>
      </c>
      <c r="H288" s="148"/>
      <c r="I288" s="148">
        <v>1328077</v>
      </c>
      <c r="J288" s="149"/>
      <c r="K288" s="149">
        <v>101192.76</v>
      </c>
      <c r="L288" s="149">
        <v>101192.76</v>
      </c>
      <c r="M288" s="149"/>
      <c r="N288" s="149"/>
      <c r="O288" s="149"/>
      <c r="P288" s="149"/>
      <c r="Q288" s="149">
        <v>1327</v>
      </c>
      <c r="R288" s="149"/>
      <c r="S288" s="149"/>
      <c r="T288" s="149"/>
      <c r="U288" s="149"/>
      <c r="V288" s="149"/>
      <c r="W288" s="149"/>
      <c r="X288" s="149">
        <v>1124364</v>
      </c>
      <c r="Y288" s="149"/>
      <c r="Z288" s="149">
        <v>0.48</v>
      </c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  <c r="BI288" s="149"/>
      <c r="BJ288" s="232"/>
    </row>
    <row r="289" spans="1:62" x14ac:dyDescent="0.25">
      <c r="A289" s="165">
        <v>44678</v>
      </c>
      <c r="B289" s="127" t="s">
        <v>459</v>
      </c>
      <c r="C289" s="128" t="s">
        <v>481</v>
      </c>
      <c r="D289" s="129" t="s">
        <v>320</v>
      </c>
      <c r="E289" s="128" t="s">
        <v>867</v>
      </c>
      <c r="F289" s="165">
        <v>44678</v>
      </c>
      <c r="G289" s="148">
        <v>20000</v>
      </c>
      <c r="H289" s="148"/>
      <c r="I289" s="148">
        <v>23600</v>
      </c>
      <c r="J289" s="149"/>
      <c r="K289" s="149">
        <v>1800</v>
      </c>
      <c r="L289" s="149">
        <v>1800</v>
      </c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>
        <v>20000</v>
      </c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  <c r="BI289" s="149"/>
      <c r="BJ289" s="232"/>
    </row>
    <row r="290" spans="1:62" x14ac:dyDescent="0.25">
      <c r="A290" s="165">
        <v>44681</v>
      </c>
      <c r="B290" s="127" t="s">
        <v>300</v>
      </c>
      <c r="C290" s="128" t="s">
        <v>481</v>
      </c>
      <c r="D290" s="129" t="s">
        <v>321</v>
      </c>
      <c r="E290" s="128" t="s">
        <v>349</v>
      </c>
      <c r="F290" s="165">
        <v>44681</v>
      </c>
      <c r="G290" s="148">
        <v>3600</v>
      </c>
      <c r="H290" s="148"/>
      <c r="I290" s="148">
        <v>3600</v>
      </c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>
        <v>3600</v>
      </c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  <c r="BI290" s="149"/>
      <c r="BJ290" s="232"/>
    </row>
    <row r="291" spans="1:62" x14ac:dyDescent="0.25">
      <c r="A291" s="165">
        <v>44681</v>
      </c>
      <c r="B291" s="127" t="s">
        <v>300</v>
      </c>
      <c r="C291" s="128" t="s">
        <v>481</v>
      </c>
      <c r="D291" s="129" t="s">
        <v>322</v>
      </c>
      <c r="E291" s="128" t="s">
        <v>341</v>
      </c>
      <c r="F291" s="165">
        <v>44681</v>
      </c>
      <c r="G291" s="148">
        <v>4200</v>
      </c>
      <c r="H291" s="148"/>
      <c r="I291" s="148">
        <v>4200</v>
      </c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>
        <v>4200</v>
      </c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  <c r="BI291" s="149"/>
      <c r="BJ291" s="232"/>
    </row>
    <row r="292" spans="1:62" x14ac:dyDescent="0.25">
      <c r="A292" s="165">
        <v>44681</v>
      </c>
      <c r="B292" s="127" t="s">
        <v>300</v>
      </c>
      <c r="C292" s="128" t="s">
        <v>481</v>
      </c>
      <c r="D292" s="129" t="s">
        <v>323</v>
      </c>
      <c r="E292" s="128" t="s">
        <v>340</v>
      </c>
      <c r="F292" s="165">
        <v>44681</v>
      </c>
      <c r="G292" s="148">
        <v>21000</v>
      </c>
      <c r="H292" s="148"/>
      <c r="I292" s="148">
        <v>21000</v>
      </c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>
        <v>21000</v>
      </c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  <c r="BI292" s="149"/>
      <c r="BJ292" s="232"/>
    </row>
    <row r="293" spans="1:62" x14ac:dyDescent="0.25">
      <c r="A293" s="165">
        <v>44683</v>
      </c>
      <c r="B293" s="127" t="s">
        <v>487</v>
      </c>
      <c r="C293" s="128" t="s">
        <v>481</v>
      </c>
      <c r="D293" s="129" t="s">
        <v>324</v>
      </c>
      <c r="E293" s="128" t="s">
        <v>868</v>
      </c>
      <c r="F293" s="165">
        <v>44683</v>
      </c>
      <c r="G293" s="148">
        <v>160000</v>
      </c>
      <c r="H293" s="148"/>
      <c r="I293" s="148">
        <v>204800</v>
      </c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>
        <v>160000</v>
      </c>
      <c r="V293" s="149">
        <v>44800</v>
      </c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  <c r="BI293" s="149"/>
      <c r="BJ293" s="232"/>
    </row>
    <row r="294" spans="1:62" x14ac:dyDescent="0.25">
      <c r="A294" s="165">
        <v>44695</v>
      </c>
      <c r="B294" s="127" t="s">
        <v>487</v>
      </c>
      <c r="C294" s="128" t="s">
        <v>481</v>
      </c>
      <c r="D294" s="129" t="s">
        <v>325</v>
      </c>
      <c r="E294" s="128" t="s">
        <v>869</v>
      </c>
      <c r="F294" s="165">
        <v>44695</v>
      </c>
      <c r="G294" s="148">
        <v>67000</v>
      </c>
      <c r="H294" s="148"/>
      <c r="I294" s="148">
        <v>85760</v>
      </c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>
        <v>67000</v>
      </c>
      <c r="V294" s="149">
        <v>9380</v>
      </c>
      <c r="W294" s="149">
        <v>9380</v>
      </c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  <c r="BI294" s="149"/>
      <c r="BJ294" s="232"/>
    </row>
    <row r="295" spans="1:62" x14ac:dyDescent="0.25">
      <c r="A295" s="165">
        <v>44695</v>
      </c>
      <c r="B295" s="127" t="s">
        <v>487</v>
      </c>
      <c r="C295" s="128" t="s">
        <v>481</v>
      </c>
      <c r="D295" s="129" t="s">
        <v>326</v>
      </c>
      <c r="E295" s="128" t="s">
        <v>870</v>
      </c>
      <c r="F295" s="165">
        <v>44695</v>
      </c>
      <c r="G295" s="148">
        <v>67000</v>
      </c>
      <c r="H295" s="148"/>
      <c r="I295" s="148">
        <v>85760</v>
      </c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>
        <v>67000</v>
      </c>
      <c r="V295" s="149">
        <v>9380</v>
      </c>
      <c r="W295" s="149">
        <v>9380</v>
      </c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  <c r="BI295" s="149"/>
      <c r="BJ295" s="232"/>
    </row>
    <row r="296" spans="1:62" x14ac:dyDescent="0.25">
      <c r="A296" s="165">
        <v>44697</v>
      </c>
      <c r="B296" s="127" t="s">
        <v>1094</v>
      </c>
      <c r="C296" s="128" t="s">
        <v>481</v>
      </c>
      <c r="D296" s="129" t="s">
        <v>327</v>
      </c>
      <c r="E296" s="128" t="s">
        <v>871</v>
      </c>
      <c r="F296" s="165">
        <v>44697</v>
      </c>
      <c r="G296" s="148">
        <v>43539</v>
      </c>
      <c r="H296" s="148"/>
      <c r="I296" s="148">
        <v>51376</v>
      </c>
      <c r="J296" s="149">
        <v>43539</v>
      </c>
      <c r="K296" s="149">
        <v>3918.51</v>
      </c>
      <c r="L296" s="149">
        <v>3918.51</v>
      </c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>
        <v>-0.02</v>
      </c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  <c r="BI296" s="149"/>
      <c r="BJ296" s="232"/>
    </row>
    <row r="297" spans="1:62" x14ac:dyDescent="0.25">
      <c r="A297" s="165">
        <v>44699</v>
      </c>
      <c r="B297" s="127" t="s">
        <v>487</v>
      </c>
      <c r="C297" s="128" t="s">
        <v>481</v>
      </c>
      <c r="D297" s="129" t="s">
        <v>328</v>
      </c>
      <c r="E297" s="128" t="s">
        <v>872</v>
      </c>
      <c r="F297" s="165">
        <v>44699</v>
      </c>
      <c r="G297" s="148">
        <v>67000</v>
      </c>
      <c r="H297" s="148"/>
      <c r="I297" s="148">
        <v>85760</v>
      </c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>
        <v>67000</v>
      </c>
      <c r="V297" s="149">
        <v>9380</v>
      </c>
      <c r="W297" s="149">
        <v>9380</v>
      </c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  <c r="BI297" s="149"/>
      <c r="BJ297" s="232"/>
    </row>
    <row r="298" spans="1:62" x14ac:dyDescent="0.25">
      <c r="A298" s="165">
        <v>44705</v>
      </c>
      <c r="B298" s="127" t="s">
        <v>444</v>
      </c>
      <c r="C298" s="128" t="s">
        <v>481</v>
      </c>
      <c r="D298" s="129" t="s">
        <v>329</v>
      </c>
      <c r="E298" s="128" t="s">
        <v>873</v>
      </c>
      <c r="F298" s="165">
        <v>44705</v>
      </c>
      <c r="G298" s="148">
        <v>8413.65</v>
      </c>
      <c r="H298" s="148"/>
      <c r="I298" s="148">
        <v>10872.11</v>
      </c>
      <c r="J298" s="149"/>
      <c r="K298" s="149">
        <v>829.23</v>
      </c>
      <c r="L298" s="149">
        <v>829.23</v>
      </c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>
        <v>800</v>
      </c>
      <c r="AH298" s="149"/>
      <c r="AI298" s="149"/>
      <c r="AJ298" s="149">
        <v>8413.65</v>
      </c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  <c r="BI298" s="149"/>
      <c r="BJ298" s="232"/>
    </row>
    <row r="299" spans="1:62" x14ac:dyDescent="0.25">
      <c r="A299" s="165">
        <v>44707</v>
      </c>
      <c r="B299" s="127" t="s">
        <v>1094</v>
      </c>
      <c r="C299" s="128" t="s">
        <v>481</v>
      </c>
      <c r="D299" s="129" t="s">
        <v>330</v>
      </c>
      <c r="E299" s="128" t="s">
        <v>874</v>
      </c>
      <c r="F299" s="165">
        <v>44707</v>
      </c>
      <c r="G299" s="148">
        <v>19140</v>
      </c>
      <c r="H299" s="148"/>
      <c r="I299" s="148">
        <v>22585</v>
      </c>
      <c r="J299" s="149">
        <v>19140</v>
      </c>
      <c r="K299" s="149">
        <v>1722.6</v>
      </c>
      <c r="L299" s="149">
        <v>1722.6</v>
      </c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>
        <v>-0.2</v>
      </c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  <c r="BI299" s="149"/>
      <c r="BJ299" s="232"/>
    </row>
    <row r="300" spans="1:62" x14ac:dyDescent="0.25">
      <c r="A300" s="165">
        <v>44712</v>
      </c>
      <c r="B300" s="127" t="s">
        <v>300</v>
      </c>
      <c r="C300" s="128" t="s">
        <v>481</v>
      </c>
      <c r="D300" s="129" t="s">
        <v>331</v>
      </c>
      <c r="E300" s="128" t="s">
        <v>405</v>
      </c>
      <c r="F300" s="165">
        <v>44712</v>
      </c>
      <c r="G300" s="148">
        <v>20300</v>
      </c>
      <c r="H300" s="148"/>
      <c r="I300" s="148">
        <v>20300</v>
      </c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>
        <v>20300</v>
      </c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  <c r="BI300" s="149"/>
      <c r="BJ300" s="232"/>
    </row>
    <row r="301" spans="1:62" x14ac:dyDescent="0.25">
      <c r="A301" s="165">
        <v>44713</v>
      </c>
      <c r="B301" s="127" t="s">
        <v>487</v>
      </c>
      <c r="C301" s="128" t="s">
        <v>481</v>
      </c>
      <c r="D301" s="129" t="s">
        <v>332</v>
      </c>
      <c r="E301" s="128" t="s">
        <v>875</v>
      </c>
      <c r="F301" s="165">
        <v>44713</v>
      </c>
      <c r="G301" s="148">
        <v>100500</v>
      </c>
      <c r="H301" s="148"/>
      <c r="I301" s="148">
        <v>128640</v>
      </c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>
        <v>100500</v>
      </c>
      <c r="V301" s="149">
        <v>14070</v>
      </c>
      <c r="W301" s="149">
        <v>14070</v>
      </c>
      <c r="X301" s="149"/>
      <c r="Y301" s="149"/>
      <c r="Z301" s="149"/>
      <c r="AA301" s="149"/>
      <c r="AB301" s="149"/>
      <c r="AC301" s="149"/>
      <c r="AD301" s="149"/>
      <c r="AE301" s="149"/>
      <c r="AF301" s="149"/>
      <c r="AG301" s="149"/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  <c r="BI301" s="149"/>
      <c r="BJ301" s="232"/>
    </row>
    <row r="302" spans="1:62" x14ac:dyDescent="0.25">
      <c r="A302" s="165">
        <v>44713</v>
      </c>
      <c r="B302" s="127" t="s">
        <v>487</v>
      </c>
      <c r="C302" s="128" t="s">
        <v>481</v>
      </c>
      <c r="D302" s="129" t="s">
        <v>333</v>
      </c>
      <c r="E302" s="128" t="s">
        <v>876</v>
      </c>
      <c r="F302" s="165">
        <v>44713</v>
      </c>
      <c r="G302" s="148">
        <v>67000</v>
      </c>
      <c r="H302" s="148"/>
      <c r="I302" s="148">
        <v>85760</v>
      </c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>
        <v>67000</v>
      </c>
      <c r="V302" s="149">
        <v>9380</v>
      </c>
      <c r="W302" s="149">
        <v>9380</v>
      </c>
      <c r="X302" s="149"/>
      <c r="Y302" s="149"/>
      <c r="Z302" s="149"/>
      <c r="AA302" s="149"/>
      <c r="AB302" s="149"/>
      <c r="AC302" s="149"/>
      <c r="AD302" s="149"/>
      <c r="AE302" s="149"/>
      <c r="AF302" s="149"/>
      <c r="AG302" s="149"/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  <c r="BI302" s="149"/>
      <c r="BJ302" s="232"/>
    </row>
    <row r="303" spans="1:62" x14ac:dyDescent="0.25">
      <c r="A303" s="165">
        <v>44713</v>
      </c>
      <c r="B303" s="127" t="s">
        <v>1097</v>
      </c>
      <c r="C303" s="128" t="s">
        <v>481</v>
      </c>
      <c r="D303" s="129" t="s">
        <v>334</v>
      </c>
      <c r="E303" s="128" t="s">
        <v>308</v>
      </c>
      <c r="F303" s="165">
        <v>44713</v>
      </c>
      <c r="G303" s="148">
        <v>177947.5</v>
      </c>
      <c r="H303" s="148"/>
      <c r="I303" s="148">
        <v>209978</v>
      </c>
      <c r="J303" s="149"/>
      <c r="K303" s="149">
        <v>16015.28</v>
      </c>
      <c r="L303" s="149">
        <v>16015.28</v>
      </c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>
        <v>-0.06</v>
      </c>
      <c r="AA303" s="149"/>
      <c r="AB303" s="149"/>
      <c r="AC303" s="149"/>
      <c r="AD303" s="149"/>
      <c r="AE303" s="149"/>
      <c r="AF303" s="149"/>
      <c r="AG303" s="149"/>
      <c r="AH303" s="149"/>
      <c r="AI303" s="149"/>
      <c r="AJ303" s="149"/>
      <c r="AK303" s="149"/>
      <c r="AL303" s="149"/>
      <c r="AM303" s="149"/>
      <c r="AN303" s="149">
        <v>177947.5</v>
      </c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  <c r="BI303" s="149"/>
      <c r="BJ303" s="232"/>
    </row>
    <row r="304" spans="1:62" x14ac:dyDescent="0.25">
      <c r="A304" s="165">
        <v>44716</v>
      </c>
      <c r="B304" s="127" t="s">
        <v>484</v>
      </c>
      <c r="C304" s="128" t="s">
        <v>481</v>
      </c>
      <c r="D304" s="129" t="s">
        <v>335</v>
      </c>
      <c r="E304" s="128" t="s">
        <v>877</v>
      </c>
      <c r="F304" s="165">
        <v>44716</v>
      </c>
      <c r="G304" s="148">
        <v>1168582</v>
      </c>
      <c r="H304" s="148"/>
      <c r="I304" s="148">
        <v>1380306</v>
      </c>
      <c r="J304" s="149"/>
      <c r="K304" s="149">
        <v>105172.38</v>
      </c>
      <c r="L304" s="149">
        <v>105172.38</v>
      </c>
      <c r="M304" s="149"/>
      <c r="N304" s="149"/>
      <c r="O304" s="149"/>
      <c r="P304" s="149"/>
      <c r="Q304" s="149">
        <v>1379</v>
      </c>
      <c r="R304" s="149"/>
      <c r="S304" s="149"/>
      <c r="T304" s="149"/>
      <c r="U304" s="149"/>
      <c r="V304" s="149"/>
      <c r="W304" s="149"/>
      <c r="X304" s="149">
        <v>1168582</v>
      </c>
      <c r="Y304" s="149"/>
      <c r="Z304" s="149">
        <v>0.24</v>
      </c>
      <c r="AA304" s="149"/>
      <c r="AB304" s="149"/>
      <c r="AC304" s="149"/>
      <c r="AD304" s="149"/>
      <c r="AE304" s="149"/>
      <c r="AF304" s="149"/>
      <c r="AG304" s="149"/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  <c r="BI304" s="149"/>
      <c r="BJ304" s="232"/>
    </row>
    <row r="305" spans="1:62" x14ac:dyDescent="0.25">
      <c r="A305" s="165">
        <v>44724</v>
      </c>
      <c r="B305" s="127" t="s">
        <v>1734</v>
      </c>
      <c r="C305" s="128" t="s">
        <v>481</v>
      </c>
      <c r="D305" s="129" t="s">
        <v>336</v>
      </c>
      <c r="E305" s="128" t="s">
        <v>878</v>
      </c>
      <c r="F305" s="165">
        <v>44724</v>
      </c>
      <c r="G305" s="148">
        <v>15823</v>
      </c>
      <c r="H305" s="148"/>
      <c r="I305" s="148">
        <v>18671</v>
      </c>
      <c r="J305" s="149"/>
      <c r="K305" s="149">
        <v>1424.07</v>
      </c>
      <c r="L305" s="149">
        <v>1424.07</v>
      </c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>
        <v>-0.14000000000000001</v>
      </c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>
        <v>15823</v>
      </c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  <c r="BI305" s="149"/>
      <c r="BJ305" s="232"/>
    </row>
    <row r="306" spans="1:62" x14ac:dyDescent="0.25">
      <c r="A306" s="165">
        <v>44725</v>
      </c>
      <c r="B306" s="127" t="s">
        <v>1734</v>
      </c>
      <c r="C306" s="128" t="s">
        <v>481</v>
      </c>
      <c r="D306" s="129" t="s">
        <v>337</v>
      </c>
      <c r="E306" s="128" t="s">
        <v>879</v>
      </c>
      <c r="F306" s="165">
        <v>44725</v>
      </c>
      <c r="G306" s="148">
        <v>2227</v>
      </c>
      <c r="H306" s="148"/>
      <c r="I306" s="148">
        <v>2628</v>
      </c>
      <c r="J306" s="149"/>
      <c r="K306" s="149">
        <v>200.43</v>
      </c>
      <c r="L306" s="149">
        <v>200.43</v>
      </c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>
        <v>0.14000000000000001</v>
      </c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>
        <v>2227</v>
      </c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  <c r="BI306" s="149"/>
      <c r="BJ306" s="232"/>
    </row>
    <row r="307" spans="1:62" x14ac:dyDescent="0.25">
      <c r="A307" s="165">
        <v>44729</v>
      </c>
      <c r="B307" s="127" t="s">
        <v>459</v>
      </c>
      <c r="C307" s="128" t="s">
        <v>481</v>
      </c>
      <c r="D307" s="129" t="s">
        <v>338</v>
      </c>
      <c r="E307" s="128" t="s">
        <v>724</v>
      </c>
      <c r="F307" s="165">
        <v>44729</v>
      </c>
      <c r="G307" s="148">
        <v>12800</v>
      </c>
      <c r="H307" s="148"/>
      <c r="I307" s="148">
        <v>15104</v>
      </c>
      <c r="J307" s="149"/>
      <c r="K307" s="149">
        <v>2304</v>
      </c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  <c r="AE307" s="149"/>
      <c r="AF307" s="149"/>
      <c r="AG307" s="149"/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>
        <v>12800</v>
      </c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  <c r="BI307" s="149"/>
      <c r="BJ307" s="232"/>
    </row>
    <row r="308" spans="1:62" x14ac:dyDescent="0.25">
      <c r="A308" s="165">
        <v>44738</v>
      </c>
      <c r="B308" s="127" t="s">
        <v>726</v>
      </c>
      <c r="C308" s="128" t="s">
        <v>481</v>
      </c>
      <c r="D308" s="129" t="s">
        <v>339</v>
      </c>
      <c r="E308" s="128" t="s">
        <v>880</v>
      </c>
      <c r="F308" s="165">
        <v>44738</v>
      </c>
      <c r="G308" s="148">
        <v>25805.08</v>
      </c>
      <c r="H308" s="148"/>
      <c r="I308" s="148">
        <v>30450</v>
      </c>
      <c r="J308" s="149"/>
      <c r="K308" s="149">
        <v>2322.46</v>
      </c>
      <c r="L308" s="149">
        <v>2322.46</v>
      </c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  <c r="AE308" s="149"/>
      <c r="AF308" s="149"/>
      <c r="AG308" s="149"/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>
        <v>25805.08</v>
      </c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  <c r="BI308" s="149"/>
      <c r="BJ308" s="232"/>
    </row>
    <row r="309" spans="1:62" x14ac:dyDescent="0.25">
      <c r="A309" s="165">
        <v>44738</v>
      </c>
      <c r="B309" s="127" t="s">
        <v>726</v>
      </c>
      <c r="C309" s="128" t="s">
        <v>481</v>
      </c>
      <c r="D309" s="129" t="s">
        <v>348</v>
      </c>
      <c r="E309" s="128" t="s">
        <v>881</v>
      </c>
      <c r="F309" s="165">
        <v>44738</v>
      </c>
      <c r="G309" s="148">
        <v>25805.08</v>
      </c>
      <c r="H309" s="148"/>
      <c r="I309" s="148">
        <v>30450</v>
      </c>
      <c r="J309" s="149"/>
      <c r="K309" s="149">
        <v>2322.46</v>
      </c>
      <c r="L309" s="149">
        <v>2322.46</v>
      </c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>
        <v>25805.08</v>
      </c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  <c r="BI309" s="149"/>
      <c r="BJ309" s="232"/>
    </row>
    <row r="310" spans="1:62" x14ac:dyDescent="0.25">
      <c r="A310" s="165">
        <v>44739</v>
      </c>
      <c r="B310" s="127" t="s">
        <v>1094</v>
      </c>
      <c r="C310" s="128" t="s">
        <v>481</v>
      </c>
      <c r="D310" s="129" t="s">
        <v>340</v>
      </c>
      <c r="E310" s="128" t="s">
        <v>882</v>
      </c>
      <c r="F310" s="165">
        <v>44739</v>
      </c>
      <c r="G310" s="148">
        <v>5508</v>
      </c>
      <c r="H310" s="148"/>
      <c r="I310" s="148">
        <v>6500</v>
      </c>
      <c r="J310" s="149"/>
      <c r="K310" s="149">
        <v>495.72</v>
      </c>
      <c r="L310" s="149">
        <v>495.72</v>
      </c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>
        <v>0.56000000000000005</v>
      </c>
      <c r="AA310" s="149"/>
      <c r="AB310" s="149"/>
      <c r="AC310" s="149"/>
      <c r="AD310" s="149"/>
      <c r="AE310" s="149"/>
      <c r="AF310" s="149"/>
      <c r="AG310" s="149"/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>
        <v>5508</v>
      </c>
      <c r="BA310" s="149"/>
      <c r="BB310" s="149"/>
      <c r="BC310" s="149"/>
      <c r="BD310" s="149"/>
      <c r="BE310" s="149"/>
      <c r="BF310" s="149"/>
      <c r="BG310" s="149"/>
      <c r="BH310" s="149"/>
      <c r="BI310" s="149"/>
      <c r="BJ310" s="232"/>
    </row>
    <row r="311" spans="1:62" x14ac:dyDescent="0.25">
      <c r="A311" s="165">
        <v>44741</v>
      </c>
      <c r="B311" s="127" t="s">
        <v>726</v>
      </c>
      <c r="C311" s="128" t="s">
        <v>481</v>
      </c>
      <c r="D311" s="129" t="s">
        <v>341</v>
      </c>
      <c r="E311" s="128" t="s">
        <v>883</v>
      </c>
      <c r="F311" s="165">
        <v>44741</v>
      </c>
      <c r="G311" s="148">
        <v>30932.2</v>
      </c>
      <c r="H311" s="148"/>
      <c r="I311" s="148">
        <v>36500</v>
      </c>
      <c r="J311" s="149"/>
      <c r="K311" s="149">
        <v>2783.9</v>
      </c>
      <c r="L311" s="149">
        <v>2783.9</v>
      </c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  <c r="AE311" s="149"/>
      <c r="AF311" s="149"/>
      <c r="AG311" s="149"/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>
        <v>30932.2</v>
      </c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  <c r="BI311" s="149"/>
      <c r="BJ311" s="232"/>
    </row>
    <row r="312" spans="1:62" x14ac:dyDescent="0.25">
      <c r="A312" s="165">
        <v>44741</v>
      </c>
      <c r="B312" s="127" t="s">
        <v>1094</v>
      </c>
      <c r="C312" s="128" t="s">
        <v>481</v>
      </c>
      <c r="D312" s="129" t="s">
        <v>349</v>
      </c>
      <c r="E312" s="128" t="s">
        <v>884</v>
      </c>
      <c r="F312" s="165">
        <v>44741</v>
      </c>
      <c r="G312" s="148">
        <v>4100</v>
      </c>
      <c r="H312" s="148"/>
      <c r="I312" s="148">
        <v>4838</v>
      </c>
      <c r="J312" s="149">
        <v>4100</v>
      </c>
      <c r="K312" s="149">
        <v>369</v>
      </c>
      <c r="L312" s="149">
        <v>369</v>
      </c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  <c r="AE312" s="149"/>
      <c r="AF312" s="149"/>
      <c r="AG312" s="149"/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  <c r="BI312" s="149"/>
      <c r="BJ312" s="232"/>
    </row>
    <row r="313" spans="1:62" x14ac:dyDescent="0.25">
      <c r="A313" s="165">
        <v>44742</v>
      </c>
      <c r="B313" s="127" t="s">
        <v>300</v>
      </c>
      <c r="C313" s="128" t="s">
        <v>481</v>
      </c>
      <c r="D313" s="129" t="s">
        <v>576</v>
      </c>
      <c r="E313" s="128" t="s">
        <v>1098</v>
      </c>
      <c r="F313" s="165">
        <v>44742</v>
      </c>
      <c r="G313" s="148">
        <v>21000</v>
      </c>
      <c r="H313" s="148"/>
      <c r="I313" s="148">
        <v>21000</v>
      </c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>
        <v>21000</v>
      </c>
      <c r="Z313" s="149"/>
      <c r="AA313" s="149"/>
      <c r="AB313" s="149"/>
      <c r="AC313" s="149"/>
      <c r="AD313" s="149"/>
      <c r="AE313" s="149"/>
      <c r="AF313" s="149"/>
      <c r="AG313" s="149"/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  <c r="BI313" s="149"/>
      <c r="BJ313" s="232"/>
    </row>
    <row r="314" spans="1:62" x14ac:dyDescent="0.25">
      <c r="A314" s="165">
        <v>44742</v>
      </c>
      <c r="B314" s="127" t="s">
        <v>300</v>
      </c>
      <c r="C314" s="128" t="s">
        <v>481</v>
      </c>
      <c r="D314" s="129" t="s">
        <v>350</v>
      </c>
      <c r="E314" s="128" t="s">
        <v>1099</v>
      </c>
      <c r="F314" s="165">
        <v>44742</v>
      </c>
      <c r="G314" s="148">
        <v>1200</v>
      </c>
      <c r="H314" s="148"/>
      <c r="I314" s="148">
        <v>1200</v>
      </c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>
        <v>1200</v>
      </c>
      <c r="Z314" s="149"/>
      <c r="AA314" s="149"/>
      <c r="AB314" s="149"/>
      <c r="AC314" s="149"/>
      <c r="AD314" s="149"/>
      <c r="AE314" s="149"/>
      <c r="AF314" s="149"/>
      <c r="AG314" s="149"/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  <c r="BI314" s="149"/>
      <c r="BJ314" s="232"/>
    </row>
    <row r="315" spans="1:62" x14ac:dyDescent="0.25">
      <c r="A315" s="165">
        <v>44745</v>
      </c>
      <c r="B315" s="127" t="s">
        <v>451</v>
      </c>
      <c r="C315" s="128" t="s">
        <v>481</v>
      </c>
      <c r="D315" s="129" t="s">
        <v>578</v>
      </c>
      <c r="E315" s="128" t="s">
        <v>885</v>
      </c>
      <c r="F315" s="165">
        <v>44744</v>
      </c>
      <c r="G315" s="148">
        <v>33182.400000000001</v>
      </c>
      <c r="H315" s="148"/>
      <c r="I315" s="148">
        <v>39155</v>
      </c>
      <c r="J315" s="149"/>
      <c r="K315" s="149">
        <v>2986.42</v>
      </c>
      <c r="L315" s="149">
        <v>2986.42</v>
      </c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>
        <v>-0.24</v>
      </c>
      <c r="AA315" s="149"/>
      <c r="AB315" s="149"/>
      <c r="AC315" s="149"/>
      <c r="AD315" s="149"/>
      <c r="AE315" s="149"/>
      <c r="AF315" s="149"/>
      <c r="AG315" s="149"/>
      <c r="AH315" s="149"/>
      <c r="AI315" s="149"/>
      <c r="AJ315" s="149"/>
      <c r="AK315" s="149"/>
      <c r="AL315" s="149">
        <v>33182.400000000001</v>
      </c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  <c r="BI315" s="149"/>
      <c r="BJ315" s="232"/>
    </row>
    <row r="316" spans="1:62" x14ac:dyDescent="0.25">
      <c r="A316" s="165">
        <v>44745</v>
      </c>
      <c r="B316" s="127" t="s">
        <v>487</v>
      </c>
      <c r="C316" s="128" t="s">
        <v>481</v>
      </c>
      <c r="D316" s="129" t="s">
        <v>354</v>
      </c>
      <c r="E316" s="128" t="s">
        <v>886</v>
      </c>
      <c r="F316" s="165">
        <v>44745</v>
      </c>
      <c r="G316" s="148">
        <v>66000</v>
      </c>
      <c r="H316" s="148"/>
      <c r="I316" s="148">
        <v>84480</v>
      </c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>
        <v>66000</v>
      </c>
      <c r="V316" s="149">
        <v>9240</v>
      </c>
      <c r="W316" s="149">
        <v>9240</v>
      </c>
      <c r="X316" s="149"/>
      <c r="Y316" s="149"/>
      <c r="Z316" s="149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  <c r="BI316" s="149"/>
      <c r="BJ316" s="232"/>
    </row>
    <row r="317" spans="1:62" x14ac:dyDescent="0.25">
      <c r="A317" s="165">
        <v>44745</v>
      </c>
      <c r="B317" s="127" t="s">
        <v>487</v>
      </c>
      <c r="C317" s="128" t="s">
        <v>481</v>
      </c>
      <c r="D317" s="129" t="s">
        <v>351</v>
      </c>
      <c r="E317" s="128" t="s">
        <v>887</v>
      </c>
      <c r="F317" s="165">
        <v>44745</v>
      </c>
      <c r="G317" s="148">
        <v>66000</v>
      </c>
      <c r="H317" s="148"/>
      <c r="I317" s="148">
        <v>84480</v>
      </c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>
        <v>66000</v>
      </c>
      <c r="V317" s="149">
        <v>9240</v>
      </c>
      <c r="W317" s="149">
        <v>9240</v>
      </c>
      <c r="X317" s="149"/>
      <c r="Y317" s="149"/>
      <c r="Z317" s="149"/>
      <c r="AA317" s="149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  <c r="BI317" s="149"/>
      <c r="BJ317" s="232"/>
    </row>
    <row r="318" spans="1:62" x14ac:dyDescent="0.25">
      <c r="A318" s="165">
        <v>44745</v>
      </c>
      <c r="B318" s="127" t="s">
        <v>487</v>
      </c>
      <c r="C318" s="128" t="s">
        <v>481</v>
      </c>
      <c r="D318" s="129" t="s">
        <v>352</v>
      </c>
      <c r="E318" s="128" t="s">
        <v>888</v>
      </c>
      <c r="F318" s="165">
        <v>44745</v>
      </c>
      <c r="G318" s="148">
        <v>66000</v>
      </c>
      <c r="H318" s="148"/>
      <c r="I318" s="148">
        <v>84480</v>
      </c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>
        <v>66000</v>
      </c>
      <c r="V318" s="149">
        <v>9240</v>
      </c>
      <c r="W318" s="149">
        <v>9240</v>
      </c>
      <c r="X318" s="149"/>
      <c r="Y318" s="149"/>
      <c r="Z318" s="149"/>
      <c r="AA318" s="149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  <c r="BI318" s="149"/>
      <c r="BJ318" s="232"/>
    </row>
    <row r="319" spans="1:62" x14ac:dyDescent="0.25">
      <c r="A319" s="165">
        <v>44745</v>
      </c>
      <c r="B319" s="127" t="s">
        <v>487</v>
      </c>
      <c r="C319" s="128" t="s">
        <v>481</v>
      </c>
      <c r="D319" s="129" t="s">
        <v>353</v>
      </c>
      <c r="E319" s="128" t="s">
        <v>889</v>
      </c>
      <c r="F319" s="165">
        <v>44745</v>
      </c>
      <c r="G319" s="148">
        <v>66000</v>
      </c>
      <c r="H319" s="148"/>
      <c r="I319" s="148">
        <v>84480</v>
      </c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>
        <v>66000</v>
      </c>
      <c r="V319" s="149">
        <v>9240</v>
      </c>
      <c r="W319" s="149">
        <v>9240</v>
      </c>
      <c r="X319" s="149"/>
      <c r="Y319" s="149"/>
      <c r="Z319" s="149"/>
      <c r="AA319" s="149"/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  <c r="BI319" s="149"/>
      <c r="BJ319" s="232"/>
    </row>
    <row r="320" spans="1:62" x14ac:dyDescent="0.25">
      <c r="A320" s="165">
        <v>44745</v>
      </c>
      <c r="B320" s="127" t="s">
        <v>487</v>
      </c>
      <c r="C320" s="128" t="s">
        <v>481</v>
      </c>
      <c r="D320" s="129" t="s">
        <v>355</v>
      </c>
      <c r="E320" s="128" t="s">
        <v>890</v>
      </c>
      <c r="F320" s="165">
        <v>44745</v>
      </c>
      <c r="G320" s="148">
        <v>66000</v>
      </c>
      <c r="H320" s="148"/>
      <c r="I320" s="148">
        <v>84480</v>
      </c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>
        <v>66000</v>
      </c>
      <c r="V320" s="149">
        <v>9240</v>
      </c>
      <c r="W320" s="149">
        <v>9240</v>
      </c>
      <c r="X320" s="149"/>
      <c r="Y320" s="149"/>
      <c r="Z320" s="149"/>
      <c r="AA320" s="149"/>
      <c r="AB320" s="149"/>
      <c r="AC320" s="149"/>
      <c r="AD320" s="149"/>
      <c r="AE320" s="149"/>
      <c r="AF320" s="149"/>
      <c r="AG320" s="149"/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  <c r="BI320" s="149"/>
      <c r="BJ320" s="232"/>
    </row>
    <row r="321" spans="1:62" x14ac:dyDescent="0.25">
      <c r="A321" s="165">
        <v>44745</v>
      </c>
      <c r="B321" s="127" t="s">
        <v>1094</v>
      </c>
      <c r="C321" s="128" t="s">
        <v>481</v>
      </c>
      <c r="D321" s="129" t="s">
        <v>584</v>
      </c>
      <c r="E321" s="128" t="s">
        <v>891</v>
      </c>
      <c r="F321" s="165">
        <v>44745</v>
      </c>
      <c r="G321" s="148">
        <v>10407</v>
      </c>
      <c r="H321" s="148"/>
      <c r="I321" s="148">
        <v>12280</v>
      </c>
      <c r="J321" s="149">
        <v>10407</v>
      </c>
      <c r="K321" s="149">
        <v>936.63</v>
      </c>
      <c r="L321" s="149">
        <v>936.63</v>
      </c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>
        <v>-0.26</v>
      </c>
      <c r="AA321" s="149"/>
      <c r="AB321" s="149"/>
      <c r="AC321" s="149"/>
      <c r="AD321" s="149"/>
      <c r="AE321" s="149"/>
      <c r="AF321" s="149"/>
      <c r="AG321" s="149"/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  <c r="BI321" s="149"/>
      <c r="BJ321" s="232"/>
    </row>
    <row r="322" spans="1:62" x14ac:dyDescent="0.25">
      <c r="A322" s="165">
        <v>44748</v>
      </c>
      <c r="B322" s="127" t="s">
        <v>451</v>
      </c>
      <c r="C322" s="128" t="s">
        <v>481</v>
      </c>
      <c r="D322" s="129" t="s">
        <v>356</v>
      </c>
      <c r="E322" s="128" t="s">
        <v>892</v>
      </c>
      <c r="F322" s="165">
        <v>44748</v>
      </c>
      <c r="G322" s="148">
        <v>2300</v>
      </c>
      <c r="H322" s="148"/>
      <c r="I322" s="148">
        <v>2714</v>
      </c>
      <c r="J322" s="149"/>
      <c r="K322" s="149">
        <v>207</v>
      </c>
      <c r="L322" s="149">
        <v>207</v>
      </c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  <c r="AF322" s="149"/>
      <c r="AG322" s="149"/>
      <c r="AH322" s="149"/>
      <c r="AI322" s="149"/>
      <c r="AJ322" s="149"/>
      <c r="AK322" s="149"/>
      <c r="AL322" s="149">
        <v>2300</v>
      </c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  <c r="BI322" s="149"/>
      <c r="BJ322" s="232"/>
    </row>
    <row r="323" spans="1:62" x14ac:dyDescent="0.25">
      <c r="A323" s="165">
        <v>44751</v>
      </c>
      <c r="B323" s="127" t="s">
        <v>1100</v>
      </c>
      <c r="C323" s="128" t="s">
        <v>481</v>
      </c>
      <c r="D323" s="129" t="s">
        <v>587</v>
      </c>
      <c r="E323" s="128" t="s">
        <v>893</v>
      </c>
      <c r="F323" s="165">
        <v>44751</v>
      </c>
      <c r="G323" s="148">
        <v>24251.7</v>
      </c>
      <c r="H323" s="148"/>
      <c r="I323" s="148">
        <v>27162</v>
      </c>
      <c r="J323" s="149"/>
      <c r="K323" s="149">
        <v>1455.1</v>
      </c>
      <c r="L323" s="149">
        <v>1455.1</v>
      </c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>
        <v>0.1</v>
      </c>
      <c r="AA323" s="149"/>
      <c r="AB323" s="149"/>
      <c r="AC323" s="149"/>
      <c r="AD323" s="149"/>
      <c r="AE323" s="149"/>
      <c r="AF323" s="149"/>
      <c r="AG323" s="149"/>
      <c r="AH323" s="149"/>
      <c r="AI323" s="149"/>
      <c r="AJ323" s="149"/>
      <c r="AK323" s="149"/>
      <c r="AL323" s="149">
        <v>24251.7</v>
      </c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  <c r="BI323" s="149"/>
      <c r="BJ323" s="232"/>
    </row>
    <row r="324" spans="1:62" x14ac:dyDescent="0.25">
      <c r="A324" s="165">
        <v>44754</v>
      </c>
      <c r="B324" s="127" t="s">
        <v>1734</v>
      </c>
      <c r="C324" s="128" t="s">
        <v>481</v>
      </c>
      <c r="D324" s="129" t="s">
        <v>357</v>
      </c>
      <c r="E324" s="128" t="s">
        <v>1101</v>
      </c>
      <c r="F324" s="165">
        <v>44754</v>
      </c>
      <c r="G324" s="148">
        <v>3718</v>
      </c>
      <c r="H324" s="148"/>
      <c r="I324" s="148">
        <v>4387</v>
      </c>
      <c r="J324" s="149"/>
      <c r="K324" s="149">
        <v>334.62</v>
      </c>
      <c r="L324" s="149">
        <v>334.62</v>
      </c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>
        <v>-0.24</v>
      </c>
      <c r="AA324" s="149"/>
      <c r="AB324" s="149"/>
      <c r="AC324" s="149"/>
      <c r="AD324" s="149"/>
      <c r="AE324" s="149"/>
      <c r="AF324" s="149"/>
      <c r="AG324" s="149"/>
      <c r="AH324" s="149"/>
      <c r="AI324" s="149"/>
      <c r="AJ324" s="149"/>
      <c r="AK324" s="149"/>
      <c r="AL324" s="149">
        <v>3718</v>
      </c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  <c r="BI324" s="149"/>
      <c r="BJ324" s="232"/>
    </row>
    <row r="325" spans="1:62" x14ac:dyDescent="0.25">
      <c r="A325" s="165">
        <v>44759</v>
      </c>
      <c r="B325" s="127" t="s">
        <v>487</v>
      </c>
      <c r="C325" s="128" t="s">
        <v>481</v>
      </c>
      <c r="D325" s="129" t="s">
        <v>386</v>
      </c>
      <c r="E325" s="128" t="s">
        <v>894</v>
      </c>
      <c r="F325" s="165">
        <v>44759</v>
      </c>
      <c r="G325" s="148">
        <v>75600</v>
      </c>
      <c r="H325" s="148"/>
      <c r="I325" s="148">
        <v>96768</v>
      </c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>
        <v>75600</v>
      </c>
      <c r="V325" s="149">
        <v>10584</v>
      </c>
      <c r="W325" s="149">
        <v>10584</v>
      </c>
      <c r="X325" s="149"/>
      <c r="Y325" s="149"/>
      <c r="Z325" s="149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  <c r="BI325" s="149"/>
      <c r="BJ325" s="232"/>
    </row>
    <row r="326" spans="1:62" x14ac:dyDescent="0.25">
      <c r="A326" s="165">
        <v>44759</v>
      </c>
      <c r="B326" s="127" t="s">
        <v>1094</v>
      </c>
      <c r="C326" s="128" t="s">
        <v>481</v>
      </c>
      <c r="D326" s="129" t="s">
        <v>358</v>
      </c>
      <c r="E326" s="128" t="s">
        <v>3</v>
      </c>
      <c r="F326" s="177"/>
      <c r="G326" s="148">
        <v>3532</v>
      </c>
      <c r="H326" s="148"/>
      <c r="I326" s="148">
        <v>4168</v>
      </c>
      <c r="J326" s="149">
        <v>3532</v>
      </c>
      <c r="K326" s="149">
        <v>317.88</v>
      </c>
      <c r="L326" s="149">
        <v>317.88</v>
      </c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>
        <v>0.24</v>
      </c>
      <c r="AA326" s="149"/>
      <c r="AB326" s="149"/>
      <c r="AC326" s="149"/>
      <c r="AD326" s="149"/>
      <c r="AE326" s="149"/>
      <c r="AF326" s="149"/>
      <c r="AG326" s="149"/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  <c r="BI326" s="149"/>
      <c r="BJ326" s="232"/>
    </row>
    <row r="327" spans="1:62" x14ac:dyDescent="0.25">
      <c r="A327" s="165">
        <v>44765</v>
      </c>
      <c r="B327" s="127" t="s">
        <v>432</v>
      </c>
      <c r="C327" s="128" t="s">
        <v>481</v>
      </c>
      <c r="D327" s="129" t="s">
        <v>593</v>
      </c>
      <c r="E327" s="128" t="s">
        <v>376</v>
      </c>
      <c r="F327" s="165">
        <v>44765</v>
      </c>
      <c r="G327" s="148">
        <v>7307</v>
      </c>
      <c r="H327" s="148"/>
      <c r="I327" s="148">
        <v>8623</v>
      </c>
      <c r="J327" s="149"/>
      <c r="K327" s="149">
        <v>657.63</v>
      </c>
      <c r="L327" s="149">
        <v>657.63</v>
      </c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>
        <v>0.74</v>
      </c>
      <c r="AA327" s="149"/>
      <c r="AB327" s="149">
        <v>7307</v>
      </c>
      <c r="AC327" s="149"/>
      <c r="AD327" s="149"/>
      <c r="AE327" s="149"/>
      <c r="AF327" s="149"/>
      <c r="AG327" s="149"/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  <c r="BI327" s="149"/>
      <c r="BJ327" s="232"/>
    </row>
    <row r="328" spans="1:62" x14ac:dyDescent="0.25">
      <c r="A328" s="165">
        <v>44768</v>
      </c>
      <c r="B328" s="127" t="s">
        <v>864</v>
      </c>
      <c r="C328" s="128" t="s">
        <v>481</v>
      </c>
      <c r="D328" s="129" t="s">
        <v>359</v>
      </c>
      <c r="E328" s="128" t="s">
        <v>895</v>
      </c>
      <c r="F328" s="165">
        <v>44768</v>
      </c>
      <c r="G328" s="148">
        <v>18136</v>
      </c>
      <c r="H328" s="148"/>
      <c r="I328" s="148">
        <v>21400</v>
      </c>
      <c r="J328" s="149"/>
      <c r="K328" s="149">
        <v>1632.24</v>
      </c>
      <c r="L328" s="149">
        <v>1632.24</v>
      </c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>
        <v>-0.48</v>
      </c>
      <c r="AA328" s="149"/>
      <c r="AB328" s="149"/>
      <c r="AC328" s="149"/>
      <c r="AD328" s="149"/>
      <c r="AE328" s="149"/>
      <c r="AF328" s="149"/>
      <c r="AG328" s="149"/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>
        <v>18136</v>
      </c>
      <c r="AZ328" s="149"/>
      <c r="BA328" s="149"/>
      <c r="BB328" s="149"/>
      <c r="BC328" s="149"/>
      <c r="BD328" s="149"/>
      <c r="BE328" s="149"/>
      <c r="BF328" s="149"/>
      <c r="BG328" s="149"/>
      <c r="BH328" s="149"/>
      <c r="BI328" s="149"/>
      <c r="BJ328" s="232"/>
    </row>
    <row r="329" spans="1:62" x14ac:dyDescent="0.25">
      <c r="A329" s="165">
        <v>44768</v>
      </c>
      <c r="B329" s="127" t="s">
        <v>1094</v>
      </c>
      <c r="C329" s="128" t="s">
        <v>481</v>
      </c>
      <c r="D329" s="129" t="s">
        <v>387</v>
      </c>
      <c r="E329" s="128" t="s">
        <v>896</v>
      </c>
      <c r="F329" s="165">
        <v>44768</v>
      </c>
      <c r="G329" s="148">
        <v>39000</v>
      </c>
      <c r="H329" s="148"/>
      <c r="I329" s="148">
        <v>46020</v>
      </c>
      <c r="J329" s="149">
        <v>39000</v>
      </c>
      <c r="K329" s="149">
        <v>3510</v>
      </c>
      <c r="L329" s="149">
        <v>3510</v>
      </c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  <c r="BI329" s="149"/>
      <c r="BJ329" s="232"/>
    </row>
    <row r="330" spans="1:62" x14ac:dyDescent="0.25">
      <c r="A330" s="165">
        <v>44769</v>
      </c>
      <c r="B330" s="127" t="s">
        <v>487</v>
      </c>
      <c r="C330" s="128" t="s">
        <v>481</v>
      </c>
      <c r="D330" s="129" t="s">
        <v>360</v>
      </c>
      <c r="E330" s="128" t="s">
        <v>897</v>
      </c>
      <c r="F330" s="165">
        <v>44769</v>
      </c>
      <c r="G330" s="148">
        <v>63000</v>
      </c>
      <c r="H330" s="148"/>
      <c r="I330" s="148">
        <v>80640</v>
      </c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>
        <v>63000</v>
      </c>
      <c r="V330" s="149">
        <v>8820</v>
      </c>
      <c r="W330" s="149">
        <v>8820</v>
      </c>
      <c r="X330" s="149"/>
      <c r="Y330" s="149"/>
      <c r="Z330" s="149"/>
      <c r="AA330" s="149"/>
      <c r="AB330" s="149"/>
      <c r="AC330" s="149"/>
      <c r="AD330" s="149"/>
      <c r="AE330" s="149"/>
      <c r="AF330" s="149"/>
      <c r="AG330" s="149"/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  <c r="BI330" s="149"/>
      <c r="BJ330" s="232"/>
    </row>
    <row r="331" spans="1:62" x14ac:dyDescent="0.25">
      <c r="A331" s="165">
        <v>44769</v>
      </c>
      <c r="B331" s="127" t="s">
        <v>487</v>
      </c>
      <c r="C331" s="128" t="s">
        <v>481</v>
      </c>
      <c r="D331" s="129" t="s">
        <v>388</v>
      </c>
      <c r="E331" s="128" t="s">
        <v>898</v>
      </c>
      <c r="F331" s="165">
        <v>44769</v>
      </c>
      <c r="G331" s="148">
        <v>94500</v>
      </c>
      <c r="H331" s="148"/>
      <c r="I331" s="148">
        <v>120960</v>
      </c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>
        <v>94500</v>
      </c>
      <c r="V331" s="149">
        <v>13230</v>
      </c>
      <c r="W331" s="149">
        <v>13230</v>
      </c>
      <c r="X331" s="149"/>
      <c r="Y331" s="149"/>
      <c r="Z331" s="149"/>
      <c r="AA331" s="149"/>
      <c r="AB331" s="149"/>
      <c r="AC331" s="149"/>
      <c r="AD331" s="149"/>
      <c r="AE331" s="149"/>
      <c r="AF331" s="149"/>
      <c r="AG331" s="149"/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  <c r="BI331" s="149"/>
      <c r="BJ331" s="232"/>
    </row>
    <row r="332" spans="1:62" x14ac:dyDescent="0.25">
      <c r="A332" s="165">
        <v>44770</v>
      </c>
      <c r="B332" s="127" t="s">
        <v>484</v>
      </c>
      <c r="C332" s="128" t="s">
        <v>481</v>
      </c>
      <c r="D332" s="129" t="s">
        <v>361</v>
      </c>
      <c r="E332" s="128" t="s">
        <v>1102</v>
      </c>
      <c r="F332" s="165">
        <v>44770</v>
      </c>
      <c r="G332" s="148">
        <v>1059722</v>
      </c>
      <c r="H332" s="148"/>
      <c r="I332" s="148">
        <v>1251722</v>
      </c>
      <c r="J332" s="149"/>
      <c r="K332" s="149">
        <v>95374.98</v>
      </c>
      <c r="L332" s="149">
        <v>95374.98</v>
      </c>
      <c r="M332" s="149"/>
      <c r="N332" s="149"/>
      <c r="O332" s="149"/>
      <c r="P332" s="149"/>
      <c r="Q332" s="149">
        <v>1250</v>
      </c>
      <c r="R332" s="149"/>
      <c r="S332" s="149"/>
      <c r="T332" s="149"/>
      <c r="U332" s="149"/>
      <c r="V332" s="149"/>
      <c r="W332" s="149"/>
      <c r="X332" s="149">
        <v>1059722</v>
      </c>
      <c r="Y332" s="149"/>
      <c r="Z332" s="149">
        <v>0.04</v>
      </c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  <c r="BI332" s="149"/>
      <c r="BJ332" s="232"/>
    </row>
    <row r="333" spans="1:62" x14ac:dyDescent="0.25">
      <c r="A333" s="165">
        <v>44773</v>
      </c>
      <c r="B333" s="127" t="s">
        <v>300</v>
      </c>
      <c r="C333" s="128" t="s">
        <v>481</v>
      </c>
      <c r="D333" s="129" t="s">
        <v>389</v>
      </c>
      <c r="E333" s="128" t="s">
        <v>1103</v>
      </c>
      <c r="F333" s="165">
        <v>44773</v>
      </c>
      <c r="G333" s="148">
        <v>21700</v>
      </c>
      <c r="H333" s="148"/>
      <c r="I333" s="148">
        <v>21700</v>
      </c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>
        <v>21700</v>
      </c>
      <c r="Z333" s="149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  <c r="BI333" s="149"/>
      <c r="BJ333" s="232"/>
    </row>
    <row r="334" spans="1:62" x14ac:dyDescent="0.25">
      <c r="A334" s="165">
        <v>44773</v>
      </c>
      <c r="B334" s="127" t="s">
        <v>300</v>
      </c>
      <c r="C334" s="128" t="s">
        <v>481</v>
      </c>
      <c r="D334" s="129" t="s">
        <v>362</v>
      </c>
      <c r="E334" s="128" t="s">
        <v>1104</v>
      </c>
      <c r="F334" s="165">
        <v>44773</v>
      </c>
      <c r="G334" s="148">
        <v>2400</v>
      </c>
      <c r="H334" s="148"/>
      <c r="I334" s="148">
        <v>2400</v>
      </c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>
        <v>2400</v>
      </c>
      <c r="Z334" s="149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  <c r="BI334" s="149"/>
      <c r="BJ334" s="232"/>
    </row>
    <row r="335" spans="1:62" x14ac:dyDescent="0.25">
      <c r="A335" s="165">
        <v>44789</v>
      </c>
      <c r="B335" s="127" t="s">
        <v>487</v>
      </c>
      <c r="C335" s="128" t="s">
        <v>481</v>
      </c>
      <c r="D335" s="129" t="s">
        <v>390</v>
      </c>
      <c r="E335" s="128" t="s">
        <v>899</v>
      </c>
      <c r="F335" s="165">
        <v>44789</v>
      </c>
      <c r="G335" s="148">
        <v>60000</v>
      </c>
      <c r="H335" s="148"/>
      <c r="I335" s="148">
        <v>76800</v>
      </c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>
        <v>60000</v>
      </c>
      <c r="V335" s="149">
        <v>8400</v>
      </c>
      <c r="W335" s="149">
        <v>8400</v>
      </c>
      <c r="X335" s="149"/>
      <c r="Y335" s="149"/>
      <c r="Z335" s="149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  <c r="BI335" s="149"/>
      <c r="BJ335" s="232"/>
    </row>
    <row r="336" spans="1:62" x14ac:dyDescent="0.25">
      <c r="A336" s="165">
        <v>44789</v>
      </c>
      <c r="B336" s="127" t="s">
        <v>487</v>
      </c>
      <c r="C336" s="128" t="s">
        <v>481</v>
      </c>
      <c r="D336" s="129" t="s">
        <v>363</v>
      </c>
      <c r="E336" s="128" t="s">
        <v>900</v>
      </c>
      <c r="F336" s="165">
        <v>44789</v>
      </c>
      <c r="G336" s="148">
        <v>90000</v>
      </c>
      <c r="H336" s="148"/>
      <c r="I336" s="148">
        <v>115200</v>
      </c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>
        <v>90000</v>
      </c>
      <c r="V336" s="149">
        <v>12600</v>
      </c>
      <c r="W336" s="149">
        <v>12600</v>
      </c>
      <c r="X336" s="149"/>
      <c r="Y336" s="149"/>
      <c r="Z336" s="149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  <c r="BI336" s="149"/>
      <c r="BJ336" s="232"/>
    </row>
    <row r="337" spans="1:62" x14ac:dyDescent="0.25">
      <c r="A337" s="165">
        <v>44789</v>
      </c>
      <c r="B337" s="127" t="s">
        <v>487</v>
      </c>
      <c r="C337" s="128" t="s">
        <v>481</v>
      </c>
      <c r="D337" s="129" t="s">
        <v>391</v>
      </c>
      <c r="E337" s="128" t="s">
        <v>901</v>
      </c>
      <c r="F337" s="165">
        <v>44789</v>
      </c>
      <c r="G337" s="148">
        <v>60000</v>
      </c>
      <c r="H337" s="148"/>
      <c r="I337" s="148">
        <v>76800</v>
      </c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>
        <v>60000</v>
      </c>
      <c r="V337" s="149">
        <v>8400</v>
      </c>
      <c r="W337" s="149">
        <v>8400</v>
      </c>
      <c r="X337" s="149"/>
      <c r="Y337" s="149"/>
      <c r="Z337" s="149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  <c r="BI337" s="149"/>
      <c r="BJ337" s="232"/>
    </row>
    <row r="338" spans="1:62" x14ac:dyDescent="0.25">
      <c r="A338" s="165">
        <v>44790</v>
      </c>
      <c r="B338" s="127" t="s">
        <v>487</v>
      </c>
      <c r="C338" s="128" t="s">
        <v>481</v>
      </c>
      <c r="D338" s="129" t="s">
        <v>605</v>
      </c>
      <c r="E338" s="128" t="s">
        <v>902</v>
      </c>
      <c r="F338" s="165">
        <v>44790</v>
      </c>
      <c r="G338" s="148">
        <v>90000</v>
      </c>
      <c r="H338" s="148"/>
      <c r="I338" s="148">
        <v>115200</v>
      </c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>
        <v>90000</v>
      </c>
      <c r="V338" s="149">
        <v>12600</v>
      </c>
      <c r="W338" s="149">
        <v>12600</v>
      </c>
      <c r="X338" s="149"/>
      <c r="Y338" s="149"/>
      <c r="Z338" s="149"/>
      <c r="AA338" s="149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  <c r="BI338" s="149"/>
      <c r="BJ338" s="232"/>
    </row>
    <row r="339" spans="1:62" x14ac:dyDescent="0.25">
      <c r="A339" s="165">
        <v>44790</v>
      </c>
      <c r="B339" s="127" t="s">
        <v>451</v>
      </c>
      <c r="C339" s="128" t="s">
        <v>481</v>
      </c>
      <c r="D339" s="129" t="s">
        <v>392</v>
      </c>
      <c r="E339" s="128" t="s">
        <v>903</v>
      </c>
      <c r="F339" s="165">
        <v>44790</v>
      </c>
      <c r="G339" s="148">
        <v>17337.5</v>
      </c>
      <c r="H339" s="148"/>
      <c r="I339" s="148">
        <v>20458.150000000001</v>
      </c>
      <c r="J339" s="149"/>
      <c r="K339" s="149">
        <v>1560.38</v>
      </c>
      <c r="L339" s="149">
        <v>1560.38</v>
      </c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>
        <v>-0.11</v>
      </c>
      <c r="AA339" s="149"/>
      <c r="AB339" s="149"/>
      <c r="AC339" s="149"/>
      <c r="AD339" s="149"/>
      <c r="AE339" s="149"/>
      <c r="AF339" s="149"/>
      <c r="AG339" s="149"/>
      <c r="AH339" s="149"/>
      <c r="AI339" s="149"/>
      <c r="AJ339" s="149"/>
      <c r="AK339" s="149"/>
      <c r="AL339" s="149">
        <v>17337.5</v>
      </c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  <c r="BI339" s="149"/>
      <c r="BJ339" s="232"/>
    </row>
    <row r="340" spans="1:62" x14ac:dyDescent="0.25">
      <c r="A340" s="165">
        <v>44798</v>
      </c>
      <c r="B340" s="127" t="s">
        <v>1734</v>
      </c>
      <c r="C340" s="128" t="s">
        <v>481</v>
      </c>
      <c r="D340" s="129" t="s">
        <v>608</v>
      </c>
      <c r="E340" s="128" t="s">
        <v>1105</v>
      </c>
      <c r="F340" s="165">
        <v>44798</v>
      </c>
      <c r="G340" s="148">
        <v>2730</v>
      </c>
      <c r="H340" s="148"/>
      <c r="I340" s="148">
        <v>3221</v>
      </c>
      <c r="J340" s="149"/>
      <c r="K340" s="149">
        <v>245.7</v>
      </c>
      <c r="L340" s="149">
        <v>245.7</v>
      </c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>
        <v>-0.4</v>
      </c>
      <c r="AA340" s="149"/>
      <c r="AB340" s="149"/>
      <c r="AC340" s="149"/>
      <c r="AD340" s="149"/>
      <c r="AE340" s="149"/>
      <c r="AF340" s="149"/>
      <c r="AG340" s="149"/>
      <c r="AH340" s="149"/>
      <c r="AI340" s="149"/>
      <c r="AJ340" s="149"/>
      <c r="AK340" s="149"/>
      <c r="AL340" s="149">
        <v>2730</v>
      </c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  <c r="BI340" s="149"/>
      <c r="BJ340" s="232"/>
    </row>
    <row r="341" spans="1:62" x14ac:dyDescent="0.25">
      <c r="A341" s="165">
        <v>44804</v>
      </c>
      <c r="B341" s="127" t="s">
        <v>300</v>
      </c>
      <c r="C341" s="128" t="s">
        <v>481</v>
      </c>
      <c r="D341" s="129" t="s">
        <v>393</v>
      </c>
      <c r="E341" s="128" t="s">
        <v>1106</v>
      </c>
      <c r="F341" s="165">
        <v>44804</v>
      </c>
      <c r="G341" s="148">
        <v>21700</v>
      </c>
      <c r="H341" s="148"/>
      <c r="I341" s="148">
        <v>21700</v>
      </c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>
        <v>21700</v>
      </c>
      <c r="Z341" s="149"/>
      <c r="AA341" s="149"/>
      <c r="AB341" s="149"/>
      <c r="AC341" s="149"/>
      <c r="AD341" s="149"/>
      <c r="AE341" s="149"/>
      <c r="AF341" s="149"/>
      <c r="AG341" s="149"/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  <c r="BI341" s="149"/>
      <c r="BJ341" s="232"/>
    </row>
    <row r="342" spans="1:62" x14ac:dyDescent="0.25">
      <c r="A342" s="165">
        <v>44805</v>
      </c>
      <c r="B342" s="127" t="s">
        <v>487</v>
      </c>
      <c r="C342" s="128" t="s">
        <v>481</v>
      </c>
      <c r="D342" s="129" t="s">
        <v>611</v>
      </c>
      <c r="E342" s="128" t="s">
        <v>904</v>
      </c>
      <c r="F342" s="165">
        <v>44805</v>
      </c>
      <c r="G342" s="148">
        <v>90000</v>
      </c>
      <c r="H342" s="148"/>
      <c r="I342" s="148">
        <v>115200</v>
      </c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>
        <v>90000</v>
      </c>
      <c r="V342" s="149">
        <v>12600</v>
      </c>
      <c r="W342" s="149">
        <v>12600</v>
      </c>
      <c r="X342" s="149"/>
      <c r="Y342" s="149"/>
      <c r="Z342" s="149"/>
      <c r="AA342" s="149"/>
      <c r="AB342" s="149"/>
      <c r="AC342" s="149"/>
      <c r="AD342" s="149"/>
      <c r="AE342" s="149"/>
      <c r="AF342" s="149"/>
      <c r="AG342" s="149"/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  <c r="BI342" s="149"/>
      <c r="BJ342" s="232"/>
    </row>
    <row r="343" spans="1:62" x14ac:dyDescent="0.25">
      <c r="A343" s="165">
        <v>44805</v>
      </c>
      <c r="B343" s="127" t="s">
        <v>484</v>
      </c>
      <c r="C343" s="128" t="s">
        <v>481</v>
      </c>
      <c r="D343" s="129" t="s">
        <v>394</v>
      </c>
      <c r="E343" s="128" t="s">
        <v>905</v>
      </c>
      <c r="F343" s="165">
        <v>44805</v>
      </c>
      <c r="G343" s="148">
        <v>1152870</v>
      </c>
      <c r="H343" s="148"/>
      <c r="I343" s="148">
        <v>1361747</v>
      </c>
      <c r="J343" s="149"/>
      <c r="K343" s="149">
        <v>103758.3</v>
      </c>
      <c r="L343" s="149">
        <v>103758.3</v>
      </c>
      <c r="M343" s="149"/>
      <c r="N343" s="149"/>
      <c r="O343" s="149"/>
      <c r="P343" s="149"/>
      <c r="Q343" s="149">
        <v>1360</v>
      </c>
      <c r="R343" s="149"/>
      <c r="S343" s="149"/>
      <c r="T343" s="149"/>
      <c r="U343" s="149"/>
      <c r="V343" s="149"/>
      <c r="W343" s="149"/>
      <c r="X343" s="149">
        <v>1152870</v>
      </c>
      <c r="Y343" s="149"/>
      <c r="Z343" s="149">
        <v>0.4</v>
      </c>
      <c r="AA343" s="149"/>
      <c r="AB343" s="149"/>
      <c r="AC343" s="149"/>
      <c r="AD343" s="149"/>
      <c r="AE343" s="149"/>
      <c r="AF343" s="149"/>
      <c r="AG343" s="149"/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  <c r="BI343" s="149"/>
      <c r="BJ343" s="232"/>
    </row>
    <row r="344" spans="1:62" x14ac:dyDescent="0.25">
      <c r="A344" s="165">
        <v>44806</v>
      </c>
      <c r="B344" s="127" t="s">
        <v>487</v>
      </c>
      <c r="C344" s="128" t="s">
        <v>481</v>
      </c>
      <c r="D344" s="129" t="s">
        <v>614</v>
      </c>
      <c r="E344" s="128" t="s">
        <v>906</v>
      </c>
      <c r="F344" s="165">
        <v>44806</v>
      </c>
      <c r="G344" s="148">
        <v>60000</v>
      </c>
      <c r="H344" s="148"/>
      <c r="I344" s="148">
        <v>76800</v>
      </c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>
        <v>60000</v>
      </c>
      <c r="V344" s="149">
        <v>8400</v>
      </c>
      <c r="W344" s="149">
        <v>8400</v>
      </c>
      <c r="X344" s="149"/>
      <c r="Y344" s="149"/>
      <c r="Z344" s="149"/>
      <c r="AA344" s="149"/>
      <c r="AB344" s="149"/>
      <c r="AC344" s="149"/>
      <c r="AD344" s="149"/>
      <c r="AE344" s="149"/>
      <c r="AF344" s="149"/>
      <c r="AG344" s="149"/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  <c r="BI344" s="149"/>
      <c r="BJ344" s="232"/>
    </row>
    <row r="345" spans="1:62" x14ac:dyDescent="0.25">
      <c r="A345" s="165">
        <v>44816</v>
      </c>
      <c r="B345" s="127" t="s">
        <v>487</v>
      </c>
      <c r="C345" s="128" t="s">
        <v>481</v>
      </c>
      <c r="D345" s="129" t="s">
        <v>395</v>
      </c>
      <c r="E345" s="128" t="s">
        <v>907</v>
      </c>
      <c r="F345" s="165">
        <v>44816</v>
      </c>
      <c r="G345" s="148">
        <v>60000</v>
      </c>
      <c r="H345" s="148"/>
      <c r="I345" s="148">
        <v>76800</v>
      </c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>
        <v>60000</v>
      </c>
      <c r="V345" s="149">
        <v>8400</v>
      </c>
      <c r="W345" s="149">
        <v>8400</v>
      </c>
      <c r="X345" s="149"/>
      <c r="Y345" s="149"/>
      <c r="Z345" s="149"/>
      <c r="AA345" s="149"/>
      <c r="AB345" s="149"/>
      <c r="AC345" s="149"/>
      <c r="AD345" s="149"/>
      <c r="AE345" s="149"/>
      <c r="AF345" s="149"/>
      <c r="AG345" s="149"/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  <c r="BI345" s="149"/>
      <c r="BJ345" s="232"/>
    </row>
    <row r="346" spans="1:62" x14ac:dyDescent="0.25">
      <c r="A346" s="165">
        <v>44819</v>
      </c>
      <c r="B346" s="127" t="s">
        <v>451</v>
      </c>
      <c r="C346" s="128" t="s">
        <v>481</v>
      </c>
      <c r="D346" s="129" t="s">
        <v>617</v>
      </c>
      <c r="E346" s="128" t="s">
        <v>908</v>
      </c>
      <c r="F346" s="165">
        <v>44819</v>
      </c>
      <c r="G346" s="148">
        <v>29252.05</v>
      </c>
      <c r="H346" s="148"/>
      <c r="I346" s="148">
        <v>34517</v>
      </c>
      <c r="J346" s="149"/>
      <c r="K346" s="149">
        <v>2632.68</v>
      </c>
      <c r="L346" s="149">
        <v>2632.68</v>
      </c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>
        <v>-0.41</v>
      </c>
      <c r="AA346" s="149"/>
      <c r="AB346" s="149"/>
      <c r="AC346" s="149"/>
      <c r="AD346" s="149"/>
      <c r="AE346" s="149"/>
      <c r="AF346" s="149"/>
      <c r="AG346" s="149"/>
      <c r="AH346" s="149"/>
      <c r="AI346" s="149"/>
      <c r="AJ346" s="149"/>
      <c r="AK346" s="149"/>
      <c r="AL346" s="149">
        <v>29252.05</v>
      </c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  <c r="BI346" s="149"/>
      <c r="BJ346" s="232"/>
    </row>
    <row r="347" spans="1:62" x14ac:dyDescent="0.25">
      <c r="A347" s="165">
        <v>44823</v>
      </c>
      <c r="B347" s="127" t="s">
        <v>487</v>
      </c>
      <c r="C347" s="128" t="s">
        <v>481</v>
      </c>
      <c r="D347" s="129" t="s">
        <v>396</v>
      </c>
      <c r="E347" s="128" t="s">
        <v>909</v>
      </c>
      <c r="F347" s="165">
        <v>44823</v>
      </c>
      <c r="G347" s="148">
        <v>90000</v>
      </c>
      <c r="H347" s="148"/>
      <c r="I347" s="148">
        <v>115200</v>
      </c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>
        <v>90000</v>
      </c>
      <c r="V347" s="149">
        <v>12600</v>
      </c>
      <c r="W347" s="149">
        <v>12600</v>
      </c>
      <c r="X347" s="149"/>
      <c r="Y347" s="149"/>
      <c r="Z347" s="149"/>
      <c r="AA347" s="149"/>
      <c r="AB347" s="149"/>
      <c r="AC347" s="149"/>
      <c r="AD347" s="149"/>
      <c r="AE347" s="149"/>
      <c r="AF347" s="149"/>
      <c r="AG347" s="149"/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  <c r="BI347" s="149"/>
      <c r="BJ347" s="232"/>
    </row>
    <row r="348" spans="1:62" x14ac:dyDescent="0.25">
      <c r="A348" s="165">
        <v>44829</v>
      </c>
      <c r="B348" s="127" t="s">
        <v>487</v>
      </c>
      <c r="C348" s="128" t="s">
        <v>481</v>
      </c>
      <c r="D348" s="129" t="s">
        <v>620</v>
      </c>
      <c r="E348" s="128" t="s">
        <v>1107</v>
      </c>
      <c r="F348" s="165">
        <v>44829</v>
      </c>
      <c r="G348" s="148">
        <v>96000</v>
      </c>
      <c r="H348" s="148"/>
      <c r="I348" s="148">
        <v>122880</v>
      </c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>
        <v>96000</v>
      </c>
      <c r="V348" s="149">
        <v>13440</v>
      </c>
      <c r="W348" s="149">
        <v>13440</v>
      </c>
      <c r="X348" s="149"/>
      <c r="Y348" s="149"/>
      <c r="Z348" s="149"/>
      <c r="AA348" s="149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  <c r="BI348" s="149"/>
      <c r="BJ348" s="232"/>
    </row>
    <row r="349" spans="1:62" x14ac:dyDescent="0.25">
      <c r="A349" s="165">
        <v>44829</v>
      </c>
      <c r="B349" s="127" t="s">
        <v>487</v>
      </c>
      <c r="C349" s="128" t="s">
        <v>481</v>
      </c>
      <c r="D349" s="129" t="s">
        <v>397</v>
      </c>
      <c r="E349" s="128" t="s">
        <v>1108</v>
      </c>
      <c r="F349" s="165">
        <v>44829</v>
      </c>
      <c r="G349" s="148">
        <v>64000</v>
      </c>
      <c r="H349" s="148"/>
      <c r="I349" s="148">
        <v>81920</v>
      </c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>
        <v>64000</v>
      </c>
      <c r="V349" s="149">
        <v>8960</v>
      </c>
      <c r="W349" s="149">
        <v>8960</v>
      </c>
      <c r="X349" s="149"/>
      <c r="Y349" s="149"/>
      <c r="Z349" s="149"/>
      <c r="AA349" s="149"/>
      <c r="AB349" s="149"/>
      <c r="AC349" s="149"/>
      <c r="AD349" s="149"/>
      <c r="AE349" s="149"/>
      <c r="AF349" s="149"/>
      <c r="AG349" s="149"/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  <c r="BI349" s="149"/>
      <c r="BJ349" s="232"/>
    </row>
    <row r="350" spans="1:62" x14ac:dyDescent="0.25">
      <c r="A350" s="165">
        <v>44834</v>
      </c>
      <c r="B350" s="127" t="s">
        <v>300</v>
      </c>
      <c r="C350" s="128" t="s">
        <v>481</v>
      </c>
      <c r="D350" s="129" t="s">
        <v>364</v>
      </c>
      <c r="E350" s="128" t="s">
        <v>1109</v>
      </c>
      <c r="F350" s="165">
        <v>44834</v>
      </c>
      <c r="G350" s="148">
        <v>2400</v>
      </c>
      <c r="H350" s="148"/>
      <c r="I350" s="148">
        <v>2400</v>
      </c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>
        <v>2400</v>
      </c>
      <c r="Z350" s="149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  <c r="BI350" s="149"/>
      <c r="BJ350" s="232"/>
    </row>
    <row r="351" spans="1:62" x14ac:dyDescent="0.25">
      <c r="A351" s="165">
        <v>44834</v>
      </c>
      <c r="B351" s="127" t="s">
        <v>300</v>
      </c>
      <c r="C351" s="128" t="s">
        <v>481</v>
      </c>
      <c r="D351" s="129" t="s">
        <v>398</v>
      </c>
      <c r="E351" s="128" t="s">
        <v>1110</v>
      </c>
      <c r="F351" s="165">
        <v>44834</v>
      </c>
      <c r="G351" s="148">
        <v>21000</v>
      </c>
      <c r="H351" s="148"/>
      <c r="I351" s="148">
        <v>21000</v>
      </c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>
        <v>21000</v>
      </c>
      <c r="Z351" s="149"/>
      <c r="AA351" s="149"/>
      <c r="AB351" s="149"/>
      <c r="AC351" s="149"/>
      <c r="AD351" s="149"/>
      <c r="AE351" s="149"/>
      <c r="AF351" s="149"/>
      <c r="AG351" s="149"/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  <c r="BI351" s="149"/>
      <c r="BJ351" s="232"/>
    </row>
    <row r="352" spans="1:62" x14ac:dyDescent="0.25">
      <c r="A352" s="165">
        <v>44841</v>
      </c>
      <c r="B352" s="127" t="s">
        <v>487</v>
      </c>
      <c r="C352" s="128" t="s">
        <v>481</v>
      </c>
      <c r="D352" s="129" t="s">
        <v>365</v>
      </c>
      <c r="E352" s="128" t="s">
        <v>910</v>
      </c>
      <c r="F352" s="165">
        <v>44841</v>
      </c>
      <c r="G352" s="148">
        <v>96000</v>
      </c>
      <c r="H352" s="148"/>
      <c r="I352" s="148">
        <v>122880</v>
      </c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>
        <v>96000</v>
      </c>
      <c r="V352" s="149">
        <v>13440</v>
      </c>
      <c r="W352" s="149">
        <v>13440</v>
      </c>
      <c r="X352" s="149"/>
      <c r="Y352" s="149"/>
      <c r="Z352" s="149"/>
      <c r="AA352" s="149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  <c r="BI352" s="149"/>
      <c r="BJ352" s="232"/>
    </row>
    <row r="353" spans="1:62" x14ac:dyDescent="0.25">
      <c r="A353" s="165">
        <v>44843</v>
      </c>
      <c r="B353" s="127" t="s">
        <v>487</v>
      </c>
      <c r="C353" s="128" t="s">
        <v>481</v>
      </c>
      <c r="D353" s="129" t="s">
        <v>399</v>
      </c>
      <c r="E353" s="128" t="s">
        <v>911</v>
      </c>
      <c r="F353" s="165">
        <v>44843</v>
      </c>
      <c r="G353" s="148">
        <v>96000</v>
      </c>
      <c r="H353" s="148"/>
      <c r="I353" s="148">
        <v>122880</v>
      </c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>
        <v>96000</v>
      </c>
      <c r="V353" s="149">
        <v>13440</v>
      </c>
      <c r="W353" s="149">
        <v>13440</v>
      </c>
      <c r="X353" s="149"/>
      <c r="Y353" s="149"/>
      <c r="Z353" s="149"/>
      <c r="AA353" s="149"/>
      <c r="AB353" s="149"/>
      <c r="AC353" s="149"/>
      <c r="AD353" s="149"/>
      <c r="AE353" s="149"/>
      <c r="AF353" s="149"/>
      <c r="AG353" s="149"/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  <c r="BI353" s="149"/>
      <c r="BJ353" s="232"/>
    </row>
    <row r="354" spans="1:62" x14ac:dyDescent="0.25">
      <c r="A354" s="165">
        <v>44844</v>
      </c>
      <c r="B354" s="127" t="s">
        <v>1094</v>
      </c>
      <c r="C354" s="128" t="s">
        <v>481</v>
      </c>
      <c r="D354" s="129" t="s">
        <v>366</v>
      </c>
      <c r="E354" s="128" t="s">
        <v>912</v>
      </c>
      <c r="F354" s="165">
        <v>44844</v>
      </c>
      <c r="G354" s="148">
        <v>1824</v>
      </c>
      <c r="H354" s="148"/>
      <c r="I354" s="148">
        <v>2153</v>
      </c>
      <c r="J354" s="149">
        <v>1824</v>
      </c>
      <c r="K354" s="149">
        <v>164.16</v>
      </c>
      <c r="L354" s="149">
        <v>164.16</v>
      </c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>
        <v>0.68</v>
      </c>
      <c r="AA354" s="149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  <c r="BI354" s="149"/>
      <c r="BJ354" s="232"/>
    </row>
    <row r="355" spans="1:62" x14ac:dyDescent="0.25">
      <c r="A355" s="165">
        <v>44853</v>
      </c>
      <c r="B355" s="127" t="s">
        <v>487</v>
      </c>
      <c r="C355" s="128" t="s">
        <v>481</v>
      </c>
      <c r="D355" s="129" t="s">
        <v>628</v>
      </c>
      <c r="E355" s="128" t="s">
        <v>913</v>
      </c>
      <c r="F355" s="165">
        <v>44853</v>
      </c>
      <c r="G355" s="148">
        <v>66000</v>
      </c>
      <c r="H355" s="148"/>
      <c r="I355" s="148">
        <v>84480</v>
      </c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>
        <v>66000</v>
      </c>
      <c r="V355" s="149">
        <v>9240</v>
      </c>
      <c r="W355" s="149">
        <v>9240</v>
      </c>
      <c r="X355" s="149"/>
      <c r="Y355" s="149"/>
      <c r="Z355" s="149"/>
      <c r="AA355" s="149"/>
      <c r="AB355" s="149"/>
      <c r="AC355" s="149"/>
      <c r="AD355" s="149"/>
      <c r="AE355" s="149"/>
      <c r="AF355" s="149"/>
      <c r="AG355" s="149"/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  <c r="BI355" s="149"/>
      <c r="BJ355" s="232"/>
    </row>
    <row r="356" spans="1:62" x14ac:dyDescent="0.25">
      <c r="A356" s="165">
        <v>44853</v>
      </c>
      <c r="B356" s="127" t="s">
        <v>487</v>
      </c>
      <c r="C356" s="128" t="s">
        <v>481</v>
      </c>
      <c r="D356" s="129" t="s">
        <v>367</v>
      </c>
      <c r="E356" s="128" t="s">
        <v>915</v>
      </c>
      <c r="F356" s="165">
        <v>44853</v>
      </c>
      <c r="G356" s="148">
        <v>66000</v>
      </c>
      <c r="H356" s="148"/>
      <c r="I356" s="148">
        <v>84480</v>
      </c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>
        <v>66000</v>
      </c>
      <c r="V356" s="149">
        <v>9240</v>
      </c>
      <c r="W356" s="149">
        <v>9240</v>
      </c>
      <c r="X356" s="149"/>
      <c r="Y356" s="149"/>
      <c r="Z356" s="149"/>
      <c r="AA356" s="149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  <c r="BI356" s="149"/>
      <c r="BJ356" s="232"/>
    </row>
    <row r="357" spans="1:62" x14ac:dyDescent="0.25">
      <c r="A357" s="165">
        <v>44853</v>
      </c>
      <c r="B357" s="127" t="s">
        <v>487</v>
      </c>
      <c r="C357" s="128" t="s">
        <v>481</v>
      </c>
      <c r="D357" s="129" t="s">
        <v>541</v>
      </c>
      <c r="E357" s="128" t="s">
        <v>914</v>
      </c>
      <c r="F357" s="165">
        <v>44853</v>
      </c>
      <c r="G357" s="148">
        <v>33000</v>
      </c>
      <c r="H357" s="148"/>
      <c r="I357" s="148">
        <v>42240</v>
      </c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>
        <v>33000</v>
      </c>
      <c r="V357" s="149">
        <v>4620</v>
      </c>
      <c r="W357" s="149">
        <v>4620</v>
      </c>
      <c r="X357" s="149"/>
      <c r="Y357" s="149"/>
      <c r="Z357" s="149"/>
      <c r="AA357" s="149"/>
      <c r="AB357" s="149"/>
      <c r="AC357" s="149"/>
      <c r="AD357" s="149"/>
      <c r="AE357" s="149"/>
      <c r="AF357" s="149"/>
      <c r="AG357" s="149"/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  <c r="BI357" s="149"/>
      <c r="BJ357" s="232"/>
    </row>
    <row r="358" spans="1:62" x14ac:dyDescent="0.25">
      <c r="A358" s="165">
        <v>44853</v>
      </c>
      <c r="B358" s="127" t="s">
        <v>1111</v>
      </c>
      <c r="C358" s="128" t="s">
        <v>481</v>
      </c>
      <c r="D358" s="129" t="s">
        <v>368</v>
      </c>
      <c r="E358" s="128" t="s">
        <v>1112</v>
      </c>
      <c r="F358" s="165">
        <v>44853</v>
      </c>
      <c r="G358" s="148">
        <v>1900</v>
      </c>
      <c r="H358" s="148"/>
      <c r="I358" s="148">
        <v>2242</v>
      </c>
      <c r="J358" s="149"/>
      <c r="K358" s="149">
        <v>171</v>
      </c>
      <c r="L358" s="149">
        <v>171</v>
      </c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  <c r="AE358" s="149"/>
      <c r="AF358" s="149">
        <v>1900</v>
      </c>
      <c r="AG358" s="149"/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  <c r="BI358" s="149"/>
      <c r="BJ358" s="232"/>
    </row>
    <row r="359" spans="1:62" x14ac:dyDescent="0.25">
      <c r="A359" s="165">
        <v>44854</v>
      </c>
      <c r="B359" s="127" t="s">
        <v>1094</v>
      </c>
      <c r="C359" s="128" t="s">
        <v>481</v>
      </c>
      <c r="D359" s="129" t="s">
        <v>633</v>
      </c>
      <c r="E359" s="128" t="s">
        <v>916</v>
      </c>
      <c r="F359" s="165">
        <v>44854</v>
      </c>
      <c r="G359" s="148">
        <v>4093</v>
      </c>
      <c r="H359" s="148"/>
      <c r="I359" s="148">
        <v>4830</v>
      </c>
      <c r="J359" s="149">
        <v>4093</v>
      </c>
      <c r="K359" s="149">
        <v>368.37</v>
      </c>
      <c r="L359" s="149">
        <v>368.37</v>
      </c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>
        <v>0.26</v>
      </c>
      <c r="AA359" s="149"/>
      <c r="AB359" s="149"/>
      <c r="AC359" s="149"/>
      <c r="AD359" s="149"/>
      <c r="AE359" s="149"/>
      <c r="AF359" s="149"/>
      <c r="AG359" s="149"/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  <c r="BI359" s="149"/>
      <c r="BJ359" s="232"/>
    </row>
    <row r="360" spans="1:62" x14ac:dyDescent="0.25">
      <c r="A360" s="165">
        <v>44854</v>
      </c>
      <c r="B360" s="127" t="s">
        <v>1094</v>
      </c>
      <c r="C360" s="128" t="s">
        <v>481</v>
      </c>
      <c r="D360" s="129" t="s">
        <v>10</v>
      </c>
      <c r="E360" s="128" t="s">
        <v>917</v>
      </c>
      <c r="F360" s="165">
        <v>44854</v>
      </c>
      <c r="G360" s="148">
        <v>1648</v>
      </c>
      <c r="H360" s="148"/>
      <c r="I360" s="148">
        <v>1945</v>
      </c>
      <c r="J360" s="149">
        <v>1648</v>
      </c>
      <c r="K360" s="149">
        <v>148.32</v>
      </c>
      <c r="L360" s="149">
        <v>148.32</v>
      </c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>
        <v>0.36</v>
      </c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  <c r="BI360" s="149"/>
      <c r="BJ360" s="232"/>
    </row>
    <row r="361" spans="1:62" x14ac:dyDescent="0.25">
      <c r="A361" s="165">
        <v>44856</v>
      </c>
      <c r="B361" s="127" t="s">
        <v>1094</v>
      </c>
      <c r="C361" s="128" t="s">
        <v>481</v>
      </c>
      <c r="D361" s="129" t="s">
        <v>636</v>
      </c>
      <c r="E361" s="128" t="s">
        <v>918</v>
      </c>
      <c r="F361" s="165">
        <v>44856</v>
      </c>
      <c r="G361" s="148">
        <v>41840</v>
      </c>
      <c r="H361" s="148"/>
      <c r="I361" s="148">
        <v>49372</v>
      </c>
      <c r="J361" s="149">
        <v>41840</v>
      </c>
      <c r="K361" s="149">
        <v>3765.6</v>
      </c>
      <c r="L361" s="149">
        <v>3765.6</v>
      </c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>
        <v>0.8</v>
      </c>
      <c r="AA361" s="149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  <c r="BI361" s="149"/>
      <c r="BJ361" s="232"/>
    </row>
    <row r="362" spans="1:62" x14ac:dyDescent="0.25">
      <c r="A362" s="165">
        <v>44862</v>
      </c>
      <c r="B362" s="127" t="s">
        <v>1734</v>
      </c>
      <c r="C362" s="128" t="s">
        <v>481</v>
      </c>
      <c r="D362" s="129" t="s">
        <v>369</v>
      </c>
      <c r="E362" s="128" t="s">
        <v>376</v>
      </c>
      <c r="F362" s="165">
        <v>44862</v>
      </c>
      <c r="G362" s="148">
        <v>3709</v>
      </c>
      <c r="H362" s="148"/>
      <c r="I362" s="148">
        <v>4377</v>
      </c>
      <c r="J362" s="149"/>
      <c r="K362" s="149">
        <v>333.81</v>
      </c>
      <c r="L362" s="149">
        <v>333.81</v>
      </c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>
        <v>0.38</v>
      </c>
      <c r="AA362" s="149"/>
      <c r="AB362" s="149"/>
      <c r="AC362" s="149"/>
      <c r="AD362" s="149"/>
      <c r="AE362" s="149"/>
      <c r="AF362" s="149"/>
      <c r="AG362" s="149"/>
      <c r="AH362" s="149"/>
      <c r="AI362" s="149"/>
      <c r="AJ362" s="149"/>
      <c r="AK362" s="149"/>
      <c r="AL362" s="149">
        <v>3709</v>
      </c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  <c r="BI362" s="149"/>
      <c r="BJ362" s="232"/>
    </row>
    <row r="363" spans="1:62" x14ac:dyDescent="0.25">
      <c r="A363" s="165">
        <v>44865</v>
      </c>
      <c r="B363" s="127" t="s">
        <v>300</v>
      </c>
      <c r="C363" s="128" t="s">
        <v>481</v>
      </c>
      <c r="D363" s="129" t="s">
        <v>370</v>
      </c>
      <c r="E363" s="128" t="s">
        <v>1113</v>
      </c>
      <c r="F363" s="165">
        <v>44865</v>
      </c>
      <c r="G363" s="148">
        <v>21700</v>
      </c>
      <c r="H363" s="148"/>
      <c r="I363" s="148">
        <v>21700</v>
      </c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>
        <v>21700</v>
      </c>
      <c r="Z363" s="149"/>
      <c r="AA363" s="149"/>
      <c r="AB363" s="149"/>
      <c r="AC363" s="149"/>
      <c r="AD363" s="149"/>
      <c r="AE363" s="149"/>
      <c r="AF363" s="149"/>
      <c r="AG363" s="149"/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  <c r="BI363" s="149"/>
      <c r="BJ363" s="232"/>
    </row>
    <row r="364" spans="1:62" x14ac:dyDescent="0.25">
      <c r="A364" s="165">
        <v>44867</v>
      </c>
      <c r="B364" s="127" t="s">
        <v>484</v>
      </c>
      <c r="C364" s="128" t="s">
        <v>481</v>
      </c>
      <c r="D364" s="129" t="s">
        <v>640</v>
      </c>
      <c r="E364" s="128" t="s">
        <v>919</v>
      </c>
      <c r="F364" s="165">
        <v>44867</v>
      </c>
      <c r="G364" s="148">
        <v>1094880</v>
      </c>
      <c r="H364" s="148"/>
      <c r="I364" s="148">
        <v>1293250</v>
      </c>
      <c r="J364" s="149"/>
      <c r="K364" s="149">
        <v>98539.199999999997</v>
      </c>
      <c r="L364" s="149">
        <v>98539.199999999997</v>
      </c>
      <c r="M364" s="149"/>
      <c r="N364" s="149"/>
      <c r="O364" s="149"/>
      <c r="P364" s="149"/>
      <c r="Q364" s="149">
        <v>1292</v>
      </c>
      <c r="R364" s="149"/>
      <c r="S364" s="149"/>
      <c r="T364" s="149"/>
      <c r="U364" s="149"/>
      <c r="V364" s="149"/>
      <c r="W364" s="149"/>
      <c r="X364" s="149">
        <v>1094880</v>
      </c>
      <c r="Y364" s="149"/>
      <c r="Z364" s="149">
        <v>-0.4</v>
      </c>
      <c r="AA364" s="149"/>
      <c r="AB364" s="149"/>
      <c r="AC364" s="149"/>
      <c r="AD364" s="149"/>
      <c r="AE364" s="149"/>
      <c r="AF364" s="149"/>
      <c r="AG364" s="149"/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  <c r="BI364" s="149"/>
      <c r="BJ364" s="232"/>
    </row>
    <row r="365" spans="1:62" x14ac:dyDescent="0.25">
      <c r="A365" s="165">
        <v>44874</v>
      </c>
      <c r="B365" s="127" t="s">
        <v>487</v>
      </c>
      <c r="C365" s="128" t="s">
        <v>481</v>
      </c>
      <c r="D365" s="129" t="s">
        <v>371</v>
      </c>
      <c r="E365" s="128" t="s">
        <v>1114</v>
      </c>
      <c r="F365" s="165">
        <v>44874</v>
      </c>
      <c r="G365" s="148">
        <v>67000</v>
      </c>
      <c r="H365" s="148"/>
      <c r="I365" s="148">
        <v>85760</v>
      </c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>
        <v>67000</v>
      </c>
      <c r="V365" s="149">
        <v>9380</v>
      </c>
      <c r="W365" s="149">
        <v>9380</v>
      </c>
      <c r="X365" s="149"/>
      <c r="Y365" s="149"/>
      <c r="Z365" s="149"/>
      <c r="AA365" s="149"/>
      <c r="AB365" s="149"/>
      <c r="AC365" s="149"/>
      <c r="AD365" s="149"/>
      <c r="AE365" s="149"/>
      <c r="AF365" s="149"/>
      <c r="AG365" s="149"/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  <c r="BI365" s="149"/>
      <c r="BJ365" s="232"/>
    </row>
    <row r="366" spans="1:62" x14ac:dyDescent="0.25">
      <c r="A366" s="165">
        <v>44878</v>
      </c>
      <c r="B366" s="127" t="s">
        <v>1734</v>
      </c>
      <c r="C366" s="128" t="s">
        <v>481</v>
      </c>
      <c r="D366" s="129" t="s">
        <v>643</v>
      </c>
      <c r="E366" s="128" t="s">
        <v>677</v>
      </c>
      <c r="F366" s="165">
        <v>44878</v>
      </c>
      <c r="G366" s="148">
        <v>1252</v>
      </c>
      <c r="H366" s="148"/>
      <c r="I366" s="148">
        <v>1477</v>
      </c>
      <c r="J366" s="149"/>
      <c r="K366" s="149">
        <v>112.68</v>
      </c>
      <c r="L366" s="149">
        <v>112.68</v>
      </c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>
        <v>-0.36</v>
      </c>
      <c r="AA366" s="149"/>
      <c r="AB366" s="149"/>
      <c r="AC366" s="149"/>
      <c r="AD366" s="149"/>
      <c r="AE366" s="149"/>
      <c r="AF366" s="149"/>
      <c r="AG366" s="149"/>
      <c r="AH366" s="149"/>
      <c r="AI366" s="149"/>
      <c r="AJ366" s="149"/>
      <c r="AK366" s="149"/>
      <c r="AL366" s="149">
        <v>1252</v>
      </c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  <c r="BI366" s="149"/>
      <c r="BJ366" s="232"/>
    </row>
    <row r="367" spans="1:62" x14ac:dyDescent="0.25">
      <c r="A367" s="165">
        <v>44880</v>
      </c>
      <c r="B367" s="127" t="s">
        <v>451</v>
      </c>
      <c r="C367" s="128" t="s">
        <v>481</v>
      </c>
      <c r="D367" s="129" t="s">
        <v>372</v>
      </c>
      <c r="E367" s="128" t="s">
        <v>1115</v>
      </c>
      <c r="F367" s="165">
        <v>44880</v>
      </c>
      <c r="G367" s="148">
        <v>28263.65</v>
      </c>
      <c r="H367" s="148"/>
      <c r="I367" s="148">
        <v>33351</v>
      </c>
      <c r="J367" s="149"/>
      <c r="K367" s="149">
        <v>2543.73</v>
      </c>
      <c r="L367" s="149">
        <v>2543.73</v>
      </c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>
        <v>-0.11</v>
      </c>
      <c r="AA367" s="149"/>
      <c r="AB367" s="149"/>
      <c r="AC367" s="149"/>
      <c r="AD367" s="149"/>
      <c r="AE367" s="149"/>
      <c r="AF367" s="149"/>
      <c r="AG367" s="149"/>
      <c r="AH367" s="149"/>
      <c r="AI367" s="149"/>
      <c r="AJ367" s="149"/>
      <c r="AK367" s="149"/>
      <c r="AL367" s="149">
        <v>28263.65</v>
      </c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  <c r="BI367" s="149"/>
      <c r="BJ367" s="232"/>
    </row>
    <row r="368" spans="1:62" x14ac:dyDescent="0.25">
      <c r="A368" s="165">
        <v>44881</v>
      </c>
      <c r="B368" s="127" t="s">
        <v>487</v>
      </c>
      <c r="C368" s="128" t="s">
        <v>481</v>
      </c>
      <c r="D368" s="129" t="s">
        <v>646</v>
      </c>
      <c r="E368" s="128" t="s">
        <v>1116</v>
      </c>
      <c r="F368" s="165">
        <v>44881</v>
      </c>
      <c r="G368" s="148">
        <v>50250</v>
      </c>
      <c r="H368" s="148"/>
      <c r="I368" s="148">
        <v>64320</v>
      </c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>
        <v>50250</v>
      </c>
      <c r="V368" s="149">
        <v>7035</v>
      </c>
      <c r="W368" s="149">
        <v>7035</v>
      </c>
      <c r="X368" s="149"/>
      <c r="Y368" s="149"/>
      <c r="Z368" s="149"/>
      <c r="AA368" s="149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  <c r="BI368" s="149"/>
      <c r="BJ368" s="232"/>
    </row>
    <row r="369" spans="1:62" x14ac:dyDescent="0.25">
      <c r="A369" s="165">
        <v>44881</v>
      </c>
      <c r="B369" s="127" t="s">
        <v>487</v>
      </c>
      <c r="C369" s="128" t="s">
        <v>481</v>
      </c>
      <c r="D369" s="129" t="s">
        <v>373</v>
      </c>
      <c r="E369" s="128" t="s">
        <v>1117</v>
      </c>
      <c r="F369" s="165">
        <v>44881</v>
      </c>
      <c r="G369" s="148">
        <v>33500</v>
      </c>
      <c r="H369" s="148"/>
      <c r="I369" s="148">
        <v>42880</v>
      </c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>
        <v>33500</v>
      </c>
      <c r="V369" s="149">
        <v>4690</v>
      </c>
      <c r="W369" s="149">
        <v>4690</v>
      </c>
      <c r="X369" s="149"/>
      <c r="Y369" s="149"/>
      <c r="Z369" s="149"/>
      <c r="AA369" s="149"/>
      <c r="AB369" s="149"/>
      <c r="AC369" s="149"/>
      <c r="AD369" s="149"/>
      <c r="AE369" s="149"/>
      <c r="AF369" s="149"/>
      <c r="AG369" s="149"/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  <c r="BI369" s="149"/>
      <c r="BJ369" s="232"/>
    </row>
    <row r="370" spans="1:62" x14ac:dyDescent="0.25">
      <c r="A370" s="165">
        <v>44881</v>
      </c>
      <c r="B370" s="127" t="s">
        <v>1734</v>
      </c>
      <c r="C370" s="128" t="s">
        <v>481</v>
      </c>
      <c r="D370" s="129" t="s">
        <v>649</v>
      </c>
      <c r="E370" s="128" t="s">
        <v>383</v>
      </c>
      <c r="F370" s="165">
        <v>44881</v>
      </c>
      <c r="G370" s="148">
        <v>1025</v>
      </c>
      <c r="H370" s="148"/>
      <c r="I370" s="148">
        <v>1210</v>
      </c>
      <c r="J370" s="149"/>
      <c r="K370" s="149">
        <v>92.25</v>
      </c>
      <c r="L370" s="149">
        <v>92.25</v>
      </c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>
        <v>0.5</v>
      </c>
      <c r="AA370" s="149"/>
      <c r="AB370" s="149"/>
      <c r="AC370" s="149"/>
      <c r="AD370" s="149"/>
      <c r="AE370" s="149"/>
      <c r="AF370" s="149"/>
      <c r="AG370" s="149"/>
      <c r="AH370" s="149"/>
      <c r="AI370" s="149"/>
      <c r="AJ370" s="149"/>
      <c r="AK370" s="149"/>
      <c r="AL370" s="149">
        <v>1025</v>
      </c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  <c r="BI370" s="149"/>
      <c r="BJ370" s="232"/>
    </row>
    <row r="371" spans="1:62" x14ac:dyDescent="0.25">
      <c r="A371" s="165">
        <v>44881</v>
      </c>
      <c r="B371" s="127" t="s">
        <v>487</v>
      </c>
      <c r="C371" s="128" t="s">
        <v>481</v>
      </c>
      <c r="D371" s="129" t="s">
        <v>374</v>
      </c>
      <c r="E371" s="128" t="s">
        <v>1118</v>
      </c>
      <c r="F371" s="165">
        <v>44881</v>
      </c>
      <c r="G371" s="148">
        <v>100500</v>
      </c>
      <c r="H371" s="148"/>
      <c r="I371" s="148">
        <v>128640</v>
      </c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>
        <v>100500</v>
      </c>
      <c r="V371" s="149">
        <v>14070</v>
      </c>
      <c r="W371" s="149">
        <v>14070</v>
      </c>
      <c r="X371" s="149"/>
      <c r="Y371" s="149"/>
      <c r="Z371" s="149"/>
      <c r="AA371" s="149"/>
      <c r="AB371" s="149"/>
      <c r="AC371" s="149"/>
      <c r="AD371" s="149"/>
      <c r="AE371" s="149"/>
      <c r="AF371" s="149"/>
      <c r="AG371" s="149"/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  <c r="BI371" s="149"/>
      <c r="BJ371" s="232"/>
    </row>
    <row r="372" spans="1:62" x14ac:dyDescent="0.25">
      <c r="A372" s="165">
        <v>44881</v>
      </c>
      <c r="B372" s="127" t="s">
        <v>487</v>
      </c>
      <c r="C372" s="128" t="s">
        <v>481</v>
      </c>
      <c r="D372" s="129" t="s">
        <v>652</v>
      </c>
      <c r="E372" s="128" t="s">
        <v>1119</v>
      </c>
      <c r="F372" s="165">
        <v>44881</v>
      </c>
      <c r="G372" s="148">
        <v>83750</v>
      </c>
      <c r="H372" s="148"/>
      <c r="I372" s="148">
        <v>107200</v>
      </c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>
        <v>83750</v>
      </c>
      <c r="V372" s="149">
        <v>11725</v>
      </c>
      <c r="W372" s="149">
        <v>11725</v>
      </c>
      <c r="X372" s="149"/>
      <c r="Y372" s="149"/>
      <c r="Z372" s="149"/>
      <c r="AA372" s="149"/>
      <c r="AB372" s="149"/>
      <c r="AC372" s="149"/>
      <c r="AD372" s="149"/>
      <c r="AE372" s="149"/>
      <c r="AF372" s="149"/>
      <c r="AG372" s="149"/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  <c r="BI372" s="149"/>
      <c r="BJ372" s="232"/>
    </row>
    <row r="373" spans="1:62" x14ac:dyDescent="0.25">
      <c r="A373" s="165">
        <v>44881</v>
      </c>
      <c r="B373" s="127" t="s">
        <v>444</v>
      </c>
      <c r="C373" s="128" t="s">
        <v>481</v>
      </c>
      <c r="D373" s="129" t="s">
        <v>375</v>
      </c>
      <c r="E373" s="128" t="s">
        <v>1120</v>
      </c>
      <c r="F373" s="165">
        <v>44881</v>
      </c>
      <c r="G373" s="148">
        <v>8000</v>
      </c>
      <c r="H373" s="148">
        <v>800</v>
      </c>
      <c r="I373" s="148">
        <v>10384</v>
      </c>
      <c r="J373" s="149"/>
      <c r="K373" s="149">
        <v>792</v>
      </c>
      <c r="L373" s="149">
        <v>792</v>
      </c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  <c r="AA373" s="149"/>
      <c r="AB373" s="149"/>
      <c r="AC373" s="149"/>
      <c r="AD373" s="149"/>
      <c r="AE373" s="149"/>
      <c r="AF373" s="149"/>
      <c r="AG373" s="149"/>
      <c r="AH373" s="149"/>
      <c r="AI373" s="149"/>
      <c r="AJ373" s="149">
        <v>8800</v>
      </c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  <c r="BI373" s="149"/>
      <c r="BJ373" s="232"/>
    </row>
    <row r="374" spans="1:62" x14ac:dyDescent="0.25">
      <c r="A374" s="165">
        <v>44881</v>
      </c>
      <c r="B374" s="127" t="s">
        <v>444</v>
      </c>
      <c r="C374" s="128" t="s">
        <v>481</v>
      </c>
      <c r="D374" s="129" t="s">
        <v>655</v>
      </c>
      <c r="E374" s="128" t="s">
        <v>1121</v>
      </c>
      <c r="F374" s="165">
        <v>44881</v>
      </c>
      <c r="G374" s="148">
        <v>19350</v>
      </c>
      <c r="H374" s="148">
        <v>1000</v>
      </c>
      <c r="I374" s="148">
        <v>24013</v>
      </c>
      <c r="J374" s="149"/>
      <c r="K374" s="149">
        <v>1831.5</v>
      </c>
      <c r="L374" s="149">
        <v>1831.5</v>
      </c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  <c r="AA374" s="149"/>
      <c r="AB374" s="149"/>
      <c r="AC374" s="149"/>
      <c r="AD374" s="149"/>
      <c r="AE374" s="149"/>
      <c r="AF374" s="149"/>
      <c r="AG374" s="149"/>
      <c r="AH374" s="149"/>
      <c r="AI374" s="149"/>
      <c r="AJ374" s="149">
        <v>20350</v>
      </c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  <c r="BI374" s="149"/>
      <c r="BJ374" s="232"/>
    </row>
    <row r="375" spans="1:62" x14ac:dyDescent="0.25">
      <c r="A375" s="165">
        <v>44893</v>
      </c>
      <c r="B375" s="127" t="s">
        <v>487</v>
      </c>
      <c r="C375" s="128" t="s">
        <v>481</v>
      </c>
      <c r="D375" s="129" t="s">
        <v>376</v>
      </c>
      <c r="E375" s="128" t="s">
        <v>1122</v>
      </c>
      <c r="F375" s="165">
        <v>44893</v>
      </c>
      <c r="G375" s="148">
        <v>83750</v>
      </c>
      <c r="H375" s="148"/>
      <c r="I375" s="148">
        <v>107200</v>
      </c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>
        <v>83750</v>
      </c>
      <c r="V375" s="149">
        <v>11725</v>
      </c>
      <c r="W375" s="149">
        <v>11725</v>
      </c>
      <c r="X375" s="149"/>
      <c r="Y375" s="149"/>
      <c r="Z375" s="149"/>
      <c r="AA375" s="149"/>
      <c r="AB375" s="149"/>
      <c r="AC375" s="149"/>
      <c r="AD375" s="149"/>
      <c r="AE375" s="149"/>
      <c r="AF375" s="149"/>
      <c r="AG375" s="149"/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  <c r="BI375" s="149"/>
      <c r="BJ375" s="232"/>
    </row>
    <row r="376" spans="1:62" x14ac:dyDescent="0.25">
      <c r="A376" s="165">
        <v>44895</v>
      </c>
      <c r="B376" s="127" t="s">
        <v>300</v>
      </c>
      <c r="C376" s="128" t="s">
        <v>481</v>
      </c>
      <c r="D376" s="129" t="s">
        <v>658</v>
      </c>
      <c r="E376" s="128" t="s">
        <v>1123</v>
      </c>
      <c r="F376" s="165">
        <v>44895</v>
      </c>
      <c r="G376" s="148">
        <v>20300</v>
      </c>
      <c r="H376" s="148"/>
      <c r="I376" s="148">
        <v>20300</v>
      </c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>
        <v>20300</v>
      </c>
      <c r="Z376" s="149"/>
      <c r="AA376" s="149"/>
      <c r="AB376" s="149"/>
      <c r="AC376" s="149"/>
      <c r="AD376" s="149"/>
      <c r="AE376" s="149"/>
      <c r="AF376" s="149"/>
      <c r="AG376" s="149"/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  <c r="BI376" s="149"/>
      <c r="BJ376" s="232"/>
    </row>
    <row r="377" spans="1:62" x14ac:dyDescent="0.25">
      <c r="A377" s="165">
        <v>44895</v>
      </c>
      <c r="B377" s="127" t="s">
        <v>300</v>
      </c>
      <c r="C377" s="128" t="s">
        <v>481</v>
      </c>
      <c r="D377" s="129" t="s">
        <v>377</v>
      </c>
      <c r="E377" s="128" t="s">
        <v>1124</v>
      </c>
      <c r="F377" s="165">
        <v>44895</v>
      </c>
      <c r="G377" s="148">
        <v>14400</v>
      </c>
      <c r="H377" s="148"/>
      <c r="I377" s="148">
        <v>14400</v>
      </c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>
        <v>14400</v>
      </c>
      <c r="Z377" s="149"/>
      <c r="AA377" s="149"/>
      <c r="AB377" s="149"/>
      <c r="AC377" s="149"/>
      <c r="AD377" s="149"/>
      <c r="AE377" s="149"/>
      <c r="AF377" s="149"/>
      <c r="AG377" s="149"/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  <c r="BI377" s="149"/>
      <c r="BJ377" s="232"/>
    </row>
    <row r="378" spans="1:62" x14ac:dyDescent="0.25">
      <c r="A378" s="165">
        <v>44895</v>
      </c>
      <c r="B378" s="127" t="s">
        <v>484</v>
      </c>
      <c r="C378" s="128" t="s">
        <v>481</v>
      </c>
      <c r="D378" s="129" t="s">
        <v>661</v>
      </c>
      <c r="E378" s="128" t="s">
        <v>1125</v>
      </c>
      <c r="F378" s="165">
        <v>44895</v>
      </c>
      <c r="G378" s="148">
        <v>889580</v>
      </c>
      <c r="H378" s="148"/>
      <c r="I378" s="148">
        <v>1050754</v>
      </c>
      <c r="J378" s="149"/>
      <c r="K378" s="149">
        <v>80062.2</v>
      </c>
      <c r="L378" s="149">
        <v>80062.2</v>
      </c>
      <c r="M378" s="149"/>
      <c r="N378" s="149"/>
      <c r="O378" s="149"/>
      <c r="P378" s="149"/>
      <c r="Q378" s="149">
        <v>1050</v>
      </c>
      <c r="R378" s="149"/>
      <c r="S378" s="149"/>
      <c r="T378" s="149"/>
      <c r="U378" s="149"/>
      <c r="V378" s="149"/>
      <c r="W378" s="149"/>
      <c r="X378" s="149">
        <v>889580</v>
      </c>
      <c r="Y378" s="149"/>
      <c r="Z378" s="149">
        <v>-0.4</v>
      </c>
      <c r="AA378" s="149"/>
      <c r="AB378" s="149"/>
      <c r="AC378" s="149"/>
      <c r="AD378" s="149"/>
      <c r="AE378" s="149"/>
      <c r="AF378" s="149"/>
      <c r="AG378" s="149"/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  <c r="BI378" s="149"/>
      <c r="BJ378" s="232"/>
    </row>
    <row r="379" spans="1:62" x14ac:dyDescent="0.25">
      <c r="A379" s="165">
        <v>44898</v>
      </c>
      <c r="B379" s="127" t="s">
        <v>444</v>
      </c>
      <c r="C379" s="128" t="s">
        <v>481</v>
      </c>
      <c r="D379" s="129" t="s">
        <v>378</v>
      </c>
      <c r="E379" s="128" t="s">
        <v>1590</v>
      </c>
      <c r="F379" s="165">
        <v>44898</v>
      </c>
      <c r="G379" s="148">
        <v>5500</v>
      </c>
      <c r="H379" s="148">
        <v>400</v>
      </c>
      <c r="I379" s="148">
        <v>6962</v>
      </c>
      <c r="J379" s="149"/>
      <c r="K379" s="149">
        <v>531</v>
      </c>
      <c r="L379" s="149">
        <v>531</v>
      </c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  <c r="AA379" s="149"/>
      <c r="AB379" s="149"/>
      <c r="AC379" s="149"/>
      <c r="AD379" s="149"/>
      <c r="AE379" s="149"/>
      <c r="AF379" s="149"/>
      <c r="AG379" s="149"/>
      <c r="AH379" s="149"/>
      <c r="AI379" s="149"/>
      <c r="AJ379" s="149">
        <v>5900</v>
      </c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  <c r="BI379" s="149"/>
      <c r="BJ379" s="232"/>
    </row>
    <row r="380" spans="1:62" x14ac:dyDescent="0.25">
      <c r="A380" s="165">
        <v>44903</v>
      </c>
      <c r="B380" s="127" t="s">
        <v>487</v>
      </c>
      <c r="C380" s="128" t="s">
        <v>481</v>
      </c>
      <c r="D380" s="129" t="s">
        <v>664</v>
      </c>
      <c r="E380" s="128" t="s">
        <v>1126</v>
      </c>
      <c r="F380" s="165">
        <v>44903</v>
      </c>
      <c r="G380" s="148">
        <v>63000</v>
      </c>
      <c r="H380" s="148"/>
      <c r="I380" s="148">
        <v>80640</v>
      </c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>
        <v>63000</v>
      </c>
      <c r="V380" s="149">
        <v>8820</v>
      </c>
      <c r="W380" s="149">
        <v>8820</v>
      </c>
      <c r="X380" s="149"/>
      <c r="Y380" s="149"/>
      <c r="Z380" s="149"/>
      <c r="AA380" s="149"/>
      <c r="AB380" s="149"/>
      <c r="AC380" s="149"/>
      <c r="AD380" s="149"/>
      <c r="AE380" s="149"/>
      <c r="AF380" s="149"/>
      <c r="AG380" s="149"/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  <c r="BI380" s="149"/>
      <c r="BJ380" s="232"/>
    </row>
    <row r="381" spans="1:62" x14ac:dyDescent="0.25">
      <c r="A381" s="165">
        <v>44905</v>
      </c>
      <c r="B381" s="127" t="s">
        <v>1734</v>
      </c>
      <c r="C381" s="128" t="s">
        <v>481</v>
      </c>
      <c r="D381" s="129" t="s">
        <v>379</v>
      </c>
      <c r="E381" s="128" t="s">
        <v>1127</v>
      </c>
      <c r="F381" s="165">
        <v>44905</v>
      </c>
      <c r="G381" s="148">
        <v>21623</v>
      </c>
      <c r="H381" s="148"/>
      <c r="I381" s="148">
        <v>25515</v>
      </c>
      <c r="J381" s="149"/>
      <c r="K381" s="149">
        <v>1946.07</v>
      </c>
      <c r="L381" s="149">
        <v>1946.07</v>
      </c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>
        <v>-0.14000000000000001</v>
      </c>
      <c r="AA381" s="149"/>
      <c r="AB381" s="149"/>
      <c r="AC381" s="149"/>
      <c r="AD381" s="149"/>
      <c r="AE381" s="149"/>
      <c r="AF381" s="149"/>
      <c r="AG381" s="149"/>
      <c r="AH381" s="149"/>
      <c r="AI381" s="149"/>
      <c r="AJ381" s="149"/>
      <c r="AK381" s="149"/>
      <c r="AL381" s="149">
        <v>21623</v>
      </c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  <c r="BI381" s="149"/>
      <c r="BJ381" s="232"/>
    </row>
    <row r="382" spans="1:62" x14ac:dyDescent="0.25">
      <c r="A382" s="165">
        <v>44914</v>
      </c>
      <c r="B382" s="127" t="s">
        <v>451</v>
      </c>
      <c r="C382" s="128" t="s">
        <v>481</v>
      </c>
      <c r="D382" s="129" t="s">
        <v>667</v>
      </c>
      <c r="E382" s="128" t="s">
        <v>1128</v>
      </c>
      <c r="F382" s="165">
        <v>44914</v>
      </c>
      <c r="G382" s="148">
        <v>23816.799999999999</v>
      </c>
      <c r="H382" s="148"/>
      <c r="I382" s="148">
        <v>28104</v>
      </c>
      <c r="J382" s="149"/>
      <c r="K382" s="149">
        <v>2143.5100000000002</v>
      </c>
      <c r="L382" s="149">
        <v>2143.5100000000002</v>
      </c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>
        <v>0.18</v>
      </c>
      <c r="AA382" s="149"/>
      <c r="AB382" s="149"/>
      <c r="AC382" s="149"/>
      <c r="AD382" s="149"/>
      <c r="AE382" s="149"/>
      <c r="AF382" s="149"/>
      <c r="AG382" s="149"/>
      <c r="AH382" s="149"/>
      <c r="AI382" s="149"/>
      <c r="AJ382" s="149"/>
      <c r="AK382" s="149"/>
      <c r="AL382" s="149">
        <v>23816.799999999999</v>
      </c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  <c r="BI382" s="149"/>
      <c r="BJ382" s="232"/>
    </row>
    <row r="383" spans="1:62" x14ac:dyDescent="0.25">
      <c r="A383" s="165">
        <v>44915</v>
      </c>
      <c r="B383" s="127" t="s">
        <v>487</v>
      </c>
      <c r="C383" s="128" t="s">
        <v>481</v>
      </c>
      <c r="D383" s="129" t="s">
        <v>380</v>
      </c>
      <c r="E383" s="128" t="s">
        <v>1129</v>
      </c>
      <c r="F383" s="165">
        <v>44915</v>
      </c>
      <c r="G383" s="148">
        <v>50250</v>
      </c>
      <c r="H383" s="148"/>
      <c r="I383" s="148">
        <v>64320</v>
      </c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>
        <v>50250</v>
      </c>
      <c r="V383" s="149">
        <v>7035</v>
      </c>
      <c r="W383" s="149">
        <v>7035</v>
      </c>
      <c r="X383" s="149"/>
      <c r="Y383" s="149"/>
      <c r="Z383" s="149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  <c r="BI383" s="149"/>
      <c r="BJ383" s="232"/>
    </row>
    <row r="384" spans="1:62" x14ac:dyDescent="0.25">
      <c r="A384" s="165">
        <v>44915</v>
      </c>
      <c r="B384" s="127" t="s">
        <v>487</v>
      </c>
      <c r="C384" s="128" t="s">
        <v>481</v>
      </c>
      <c r="D384" s="129" t="s">
        <v>670</v>
      </c>
      <c r="E384" s="128" t="s">
        <v>1130</v>
      </c>
      <c r="F384" s="165">
        <v>44915</v>
      </c>
      <c r="G384" s="148">
        <v>83750</v>
      </c>
      <c r="H384" s="148"/>
      <c r="I384" s="148">
        <v>107200</v>
      </c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>
        <v>83750</v>
      </c>
      <c r="V384" s="149">
        <v>11725</v>
      </c>
      <c r="W384" s="149">
        <v>11725</v>
      </c>
      <c r="X384" s="149"/>
      <c r="Y384" s="149"/>
      <c r="Z384" s="149"/>
      <c r="AA384" s="149"/>
      <c r="AB384" s="149"/>
      <c r="AC384" s="149"/>
      <c r="AD384" s="149"/>
      <c r="AE384" s="149"/>
      <c r="AF384" s="149"/>
      <c r="AG384" s="149"/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  <c r="BI384" s="149"/>
      <c r="BJ384" s="232"/>
    </row>
    <row r="385" spans="1:62" x14ac:dyDescent="0.25">
      <c r="A385" s="165">
        <v>44915</v>
      </c>
      <c r="B385" s="127" t="s">
        <v>487</v>
      </c>
      <c r="C385" s="128" t="s">
        <v>481</v>
      </c>
      <c r="D385" s="129" t="s">
        <v>381</v>
      </c>
      <c r="E385" s="128" t="s">
        <v>1131</v>
      </c>
      <c r="F385" s="165">
        <v>44915</v>
      </c>
      <c r="G385" s="148">
        <v>50250</v>
      </c>
      <c r="H385" s="148"/>
      <c r="I385" s="148">
        <v>64320</v>
      </c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>
        <v>50250</v>
      </c>
      <c r="V385" s="149">
        <v>7035</v>
      </c>
      <c r="W385" s="149">
        <v>7035</v>
      </c>
      <c r="X385" s="149"/>
      <c r="Y385" s="149"/>
      <c r="Z385" s="149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  <c r="BI385" s="149"/>
      <c r="BJ385" s="232"/>
    </row>
    <row r="386" spans="1:62" x14ac:dyDescent="0.25">
      <c r="A386" s="165">
        <v>44915</v>
      </c>
      <c r="B386" s="127" t="s">
        <v>487</v>
      </c>
      <c r="C386" s="128" t="s">
        <v>481</v>
      </c>
      <c r="D386" s="129" t="s">
        <v>674</v>
      </c>
      <c r="E386" s="128" t="s">
        <v>1132</v>
      </c>
      <c r="F386" s="165">
        <v>44915</v>
      </c>
      <c r="G386" s="148">
        <v>83750</v>
      </c>
      <c r="H386" s="148"/>
      <c r="I386" s="148">
        <v>107200</v>
      </c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>
        <v>83750</v>
      </c>
      <c r="V386" s="149">
        <v>11725</v>
      </c>
      <c r="W386" s="149">
        <v>11725</v>
      </c>
      <c r="X386" s="149"/>
      <c r="Y386" s="149"/>
      <c r="Z386" s="149"/>
      <c r="AA386" s="149"/>
      <c r="AB386" s="149"/>
      <c r="AC386" s="149"/>
      <c r="AD386" s="149"/>
      <c r="AE386" s="149"/>
      <c r="AF386" s="149"/>
      <c r="AG386" s="149"/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  <c r="BI386" s="149"/>
      <c r="BJ386" s="232"/>
    </row>
    <row r="387" spans="1:62" x14ac:dyDescent="0.25">
      <c r="A387" s="165">
        <v>44926</v>
      </c>
      <c r="B387" s="127" t="s">
        <v>300</v>
      </c>
      <c r="C387" s="128" t="s">
        <v>481</v>
      </c>
      <c r="D387" s="129" t="s">
        <v>382</v>
      </c>
      <c r="E387" s="128" t="s">
        <v>1133</v>
      </c>
      <c r="F387" s="165">
        <v>44926</v>
      </c>
      <c r="G387" s="148">
        <v>18900</v>
      </c>
      <c r="H387" s="148"/>
      <c r="I387" s="148">
        <v>18900</v>
      </c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>
        <v>18900</v>
      </c>
      <c r="Z387" s="149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  <c r="BI387" s="149"/>
      <c r="BJ387" s="232"/>
    </row>
    <row r="388" spans="1:62" x14ac:dyDescent="0.25">
      <c r="A388" s="165">
        <v>44926</v>
      </c>
      <c r="B388" s="127" t="s">
        <v>300</v>
      </c>
      <c r="C388" s="128" t="s">
        <v>481</v>
      </c>
      <c r="D388" s="129" t="s">
        <v>677</v>
      </c>
      <c r="E388" s="128" t="s">
        <v>1134</v>
      </c>
      <c r="F388" s="165">
        <v>44926</v>
      </c>
      <c r="G388" s="148">
        <v>1200</v>
      </c>
      <c r="H388" s="148"/>
      <c r="I388" s="148">
        <v>1200</v>
      </c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>
        <v>1200</v>
      </c>
      <c r="Z388" s="149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  <c r="BI388" s="149"/>
      <c r="BJ388" s="232"/>
    </row>
    <row r="389" spans="1:62" x14ac:dyDescent="0.25">
      <c r="A389" s="165">
        <v>44926</v>
      </c>
      <c r="B389" s="127" t="s">
        <v>300</v>
      </c>
      <c r="C389" s="128" t="s">
        <v>481</v>
      </c>
      <c r="D389" s="129" t="s">
        <v>383</v>
      </c>
      <c r="E389" s="128" t="s">
        <v>1135</v>
      </c>
      <c r="F389" s="165">
        <v>44926</v>
      </c>
      <c r="G389" s="148">
        <v>6000</v>
      </c>
      <c r="H389" s="148"/>
      <c r="I389" s="148">
        <v>6000</v>
      </c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>
        <v>6000</v>
      </c>
      <c r="Z389" s="149"/>
      <c r="AA389" s="149"/>
      <c r="AB389" s="149"/>
      <c r="AC389" s="149"/>
      <c r="AD389" s="149"/>
      <c r="AE389" s="149"/>
      <c r="AF389" s="149"/>
      <c r="AG389" s="149"/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  <c r="BI389" s="149"/>
      <c r="BJ389" s="232"/>
    </row>
    <row r="390" spans="1:62" x14ac:dyDescent="0.25">
      <c r="A390" s="165">
        <v>44927</v>
      </c>
      <c r="B390" s="127" t="s">
        <v>1094</v>
      </c>
      <c r="C390" s="128" t="s">
        <v>481</v>
      </c>
      <c r="D390" s="129" t="s">
        <v>680</v>
      </c>
      <c r="E390" s="128" t="s">
        <v>1136</v>
      </c>
      <c r="F390" s="165">
        <v>44774</v>
      </c>
      <c r="G390" s="148">
        <v>2924</v>
      </c>
      <c r="H390" s="148"/>
      <c r="I390" s="148">
        <v>3450</v>
      </c>
      <c r="J390" s="149">
        <v>2924</v>
      </c>
      <c r="K390" s="149">
        <v>263.16000000000003</v>
      </c>
      <c r="L390" s="149">
        <v>263.16000000000003</v>
      </c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>
        <v>-0.32</v>
      </c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  <c r="BI390" s="149"/>
      <c r="BJ390" s="232"/>
    </row>
    <row r="391" spans="1:62" x14ac:dyDescent="0.25">
      <c r="A391" s="165">
        <v>44927</v>
      </c>
      <c r="B391" s="127" t="s">
        <v>1094</v>
      </c>
      <c r="C391" s="128" t="s">
        <v>481</v>
      </c>
      <c r="D391" s="129" t="s">
        <v>384</v>
      </c>
      <c r="E391" s="128" t="s">
        <v>1137</v>
      </c>
      <c r="F391" s="165">
        <v>44800</v>
      </c>
      <c r="G391" s="148">
        <v>2542</v>
      </c>
      <c r="H391" s="148"/>
      <c r="I391" s="148">
        <v>3000</v>
      </c>
      <c r="J391" s="149">
        <v>2542</v>
      </c>
      <c r="K391" s="149">
        <v>228.78</v>
      </c>
      <c r="L391" s="149">
        <v>228.78</v>
      </c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>
        <v>0.44</v>
      </c>
      <c r="AA391" s="149"/>
      <c r="AB391" s="149"/>
      <c r="AC391" s="149"/>
      <c r="AD391" s="149"/>
      <c r="AE391" s="149"/>
      <c r="AF391" s="149"/>
      <c r="AG391" s="149"/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  <c r="BI391" s="149"/>
      <c r="BJ391" s="232"/>
    </row>
    <row r="392" spans="1:62" x14ac:dyDescent="0.25">
      <c r="A392" s="165">
        <v>44928</v>
      </c>
      <c r="B392" s="127" t="s">
        <v>487</v>
      </c>
      <c r="C392" s="128" t="s">
        <v>481</v>
      </c>
      <c r="D392" s="129" t="s">
        <v>683</v>
      </c>
      <c r="E392" s="128" t="s">
        <v>1138</v>
      </c>
      <c r="F392" s="165">
        <v>44928</v>
      </c>
      <c r="G392" s="148">
        <v>167500</v>
      </c>
      <c r="H392" s="148"/>
      <c r="I392" s="148">
        <v>214400</v>
      </c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>
        <v>167500</v>
      </c>
      <c r="V392" s="149">
        <v>23450</v>
      </c>
      <c r="W392" s="149">
        <v>23450</v>
      </c>
      <c r="X392" s="149"/>
      <c r="Y392" s="149"/>
      <c r="Z392" s="149"/>
      <c r="AA392" s="149"/>
      <c r="AB392" s="149"/>
      <c r="AC392" s="149"/>
      <c r="AD392" s="149"/>
      <c r="AE392" s="149"/>
      <c r="AF392" s="149"/>
      <c r="AG392" s="149"/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  <c r="BI392" s="149"/>
      <c r="BJ392" s="232"/>
    </row>
    <row r="393" spans="1:62" x14ac:dyDescent="0.25">
      <c r="A393" s="165">
        <v>44928</v>
      </c>
      <c r="B393" s="127" t="s">
        <v>1139</v>
      </c>
      <c r="C393" s="128" t="s">
        <v>481</v>
      </c>
      <c r="D393" s="129" t="s">
        <v>385</v>
      </c>
      <c r="E393" s="128" t="s">
        <v>1140</v>
      </c>
      <c r="F393" s="165">
        <v>44928</v>
      </c>
      <c r="G393" s="148">
        <v>18618</v>
      </c>
      <c r="H393" s="148"/>
      <c r="I393" s="148">
        <v>21969</v>
      </c>
      <c r="J393" s="149"/>
      <c r="K393" s="149">
        <v>1675.62</v>
      </c>
      <c r="L393" s="149">
        <v>1675.62</v>
      </c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>
        <v>-0.24</v>
      </c>
      <c r="AA393" s="149"/>
      <c r="AB393" s="149"/>
      <c r="AC393" s="149"/>
      <c r="AD393" s="149"/>
      <c r="AE393" s="149"/>
      <c r="AF393" s="149"/>
      <c r="AG393" s="149"/>
      <c r="AH393" s="149"/>
      <c r="AI393" s="149"/>
      <c r="AJ393" s="149"/>
      <c r="AK393" s="149"/>
      <c r="AL393" s="149"/>
      <c r="AM393" s="149"/>
      <c r="AN393" s="149">
        <v>18618</v>
      </c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  <c r="BI393" s="149"/>
      <c r="BJ393" s="232"/>
    </row>
    <row r="394" spans="1:62" x14ac:dyDescent="0.25">
      <c r="A394" s="165">
        <v>44929</v>
      </c>
      <c r="B394" s="127" t="s">
        <v>1094</v>
      </c>
      <c r="C394" s="128" t="s">
        <v>481</v>
      </c>
      <c r="D394" s="129" t="s">
        <v>686</v>
      </c>
      <c r="E394" s="128" t="s">
        <v>1141</v>
      </c>
      <c r="F394" s="165">
        <v>44929</v>
      </c>
      <c r="G394" s="148">
        <v>40398.22</v>
      </c>
      <c r="H394" s="148"/>
      <c r="I394" s="148">
        <v>47670</v>
      </c>
      <c r="J394" s="149">
        <v>40398.22</v>
      </c>
      <c r="K394" s="149">
        <v>3635.84</v>
      </c>
      <c r="L394" s="149">
        <v>3635.84</v>
      </c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>
        <v>0.1</v>
      </c>
      <c r="AA394" s="149"/>
      <c r="AB394" s="149"/>
      <c r="AC394" s="149"/>
      <c r="AD394" s="149"/>
      <c r="AE394" s="149"/>
      <c r="AF394" s="149"/>
      <c r="AG394" s="149"/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  <c r="BI394" s="149"/>
      <c r="BJ394" s="232"/>
    </row>
    <row r="395" spans="1:62" x14ac:dyDescent="0.25">
      <c r="A395" s="165">
        <v>44931</v>
      </c>
      <c r="B395" s="127" t="s">
        <v>484</v>
      </c>
      <c r="C395" s="128" t="s">
        <v>481</v>
      </c>
      <c r="D395" s="129" t="s">
        <v>688</v>
      </c>
      <c r="E395" s="128" t="s">
        <v>1142</v>
      </c>
      <c r="F395" s="165">
        <v>44931</v>
      </c>
      <c r="G395" s="148">
        <v>1063620</v>
      </c>
      <c r="H395" s="148"/>
      <c r="I395" s="148">
        <v>1256327</v>
      </c>
      <c r="J395" s="149"/>
      <c r="K395" s="149">
        <v>95725.8</v>
      </c>
      <c r="L395" s="149">
        <v>95725.8</v>
      </c>
      <c r="M395" s="149"/>
      <c r="N395" s="149"/>
      <c r="O395" s="149"/>
      <c r="P395" s="149"/>
      <c r="Q395" s="149">
        <v>1255</v>
      </c>
      <c r="R395" s="149"/>
      <c r="S395" s="149"/>
      <c r="T395" s="149"/>
      <c r="U395" s="149"/>
      <c r="V395" s="149"/>
      <c r="W395" s="149"/>
      <c r="X395" s="149">
        <v>1063620</v>
      </c>
      <c r="Y395" s="149"/>
      <c r="Z395" s="149">
        <v>0.4</v>
      </c>
      <c r="AA395" s="149"/>
      <c r="AB395" s="149"/>
      <c r="AC395" s="149"/>
      <c r="AD395" s="149"/>
      <c r="AE395" s="149"/>
      <c r="AF395" s="149"/>
      <c r="AG395" s="149"/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  <c r="BI395" s="149"/>
      <c r="BJ395" s="232"/>
    </row>
    <row r="396" spans="1:62" x14ac:dyDescent="0.25">
      <c r="A396" s="165">
        <v>44943</v>
      </c>
      <c r="B396" s="127" t="s">
        <v>1094</v>
      </c>
      <c r="C396" s="128" t="s">
        <v>481</v>
      </c>
      <c r="D396" s="129" t="s">
        <v>690</v>
      </c>
      <c r="E396" s="128" t="s">
        <v>1143</v>
      </c>
      <c r="F396" s="165">
        <v>44943</v>
      </c>
      <c r="G396" s="148">
        <v>38410</v>
      </c>
      <c r="H396" s="148"/>
      <c r="I396" s="148">
        <v>45324</v>
      </c>
      <c r="J396" s="149">
        <v>38410</v>
      </c>
      <c r="K396" s="149">
        <v>3456.9</v>
      </c>
      <c r="L396" s="149">
        <v>3456.9</v>
      </c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>
        <v>0.2</v>
      </c>
      <c r="AA396" s="149"/>
      <c r="AB396" s="149"/>
      <c r="AC396" s="149"/>
      <c r="AD396" s="149"/>
      <c r="AE396" s="149"/>
      <c r="AF396" s="149"/>
      <c r="AG396" s="149"/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  <c r="BI396" s="149"/>
      <c r="BJ396" s="232"/>
    </row>
    <row r="397" spans="1:62" x14ac:dyDescent="0.25">
      <c r="A397" s="165">
        <v>44945</v>
      </c>
      <c r="B397" s="127" t="s">
        <v>487</v>
      </c>
      <c r="C397" s="128" t="s">
        <v>481</v>
      </c>
      <c r="D397" s="129" t="s">
        <v>692</v>
      </c>
      <c r="E397" s="128" t="s">
        <v>1144</v>
      </c>
      <c r="F397" s="165">
        <v>44928</v>
      </c>
      <c r="G397" s="148">
        <v>100500</v>
      </c>
      <c r="H397" s="148"/>
      <c r="I397" s="148">
        <v>128640</v>
      </c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>
        <v>100500</v>
      </c>
      <c r="V397" s="149">
        <v>14070</v>
      </c>
      <c r="W397" s="149">
        <v>14070</v>
      </c>
      <c r="X397" s="149"/>
      <c r="Y397" s="149"/>
      <c r="Z397" s="149"/>
      <c r="AA397" s="149"/>
      <c r="AB397" s="149"/>
      <c r="AC397" s="149"/>
      <c r="AD397" s="149"/>
      <c r="AE397" s="149"/>
      <c r="AF397" s="149"/>
      <c r="AG397" s="149"/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  <c r="BI397" s="149"/>
      <c r="BJ397" s="232"/>
    </row>
    <row r="398" spans="1:62" x14ac:dyDescent="0.25">
      <c r="A398" s="165">
        <v>44945</v>
      </c>
      <c r="B398" s="127" t="s">
        <v>487</v>
      </c>
      <c r="C398" s="128" t="s">
        <v>481</v>
      </c>
      <c r="D398" s="129" t="s">
        <v>694</v>
      </c>
      <c r="E398" s="128" t="s">
        <v>1145</v>
      </c>
      <c r="F398" s="165">
        <v>44945</v>
      </c>
      <c r="G398" s="148">
        <v>134000</v>
      </c>
      <c r="H398" s="148"/>
      <c r="I398" s="148">
        <v>171520</v>
      </c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>
        <v>134000</v>
      </c>
      <c r="V398" s="149">
        <v>18760</v>
      </c>
      <c r="W398" s="149">
        <v>18760</v>
      </c>
      <c r="X398" s="149"/>
      <c r="Y398" s="149"/>
      <c r="Z398" s="149"/>
      <c r="AA398" s="149"/>
      <c r="AB398" s="149"/>
      <c r="AC398" s="149"/>
      <c r="AD398" s="149"/>
      <c r="AE398" s="149"/>
      <c r="AF398" s="149"/>
      <c r="AG398" s="149"/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  <c r="BI398" s="149"/>
      <c r="BJ398" s="232"/>
    </row>
    <row r="399" spans="1:62" x14ac:dyDescent="0.25">
      <c r="A399" s="165">
        <v>44947</v>
      </c>
      <c r="B399" s="127" t="s">
        <v>451</v>
      </c>
      <c r="C399" s="128" t="s">
        <v>481</v>
      </c>
      <c r="D399" s="129" t="s">
        <v>696</v>
      </c>
      <c r="E399" s="128" t="s">
        <v>1146</v>
      </c>
      <c r="F399" s="165">
        <v>44947</v>
      </c>
      <c r="G399" s="148">
        <v>20647.8</v>
      </c>
      <c r="H399" s="148"/>
      <c r="I399" s="148">
        <v>24364</v>
      </c>
      <c r="J399" s="149"/>
      <c r="K399" s="149">
        <v>1858.3</v>
      </c>
      <c r="L399" s="149">
        <v>1858.3</v>
      </c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>
        <v>-0.4</v>
      </c>
      <c r="AA399" s="149"/>
      <c r="AB399" s="149"/>
      <c r="AC399" s="149"/>
      <c r="AD399" s="149"/>
      <c r="AE399" s="149"/>
      <c r="AF399" s="149"/>
      <c r="AG399" s="149"/>
      <c r="AH399" s="149"/>
      <c r="AI399" s="149"/>
      <c r="AJ399" s="149"/>
      <c r="AK399" s="149"/>
      <c r="AL399" s="149">
        <v>20647.8</v>
      </c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  <c r="BI399" s="149"/>
      <c r="BJ399" s="232"/>
    </row>
    <row r="400" spans="1:62" x14ac:dyDescent="0.25">
      <c r="A400" s="165">
        <v>44953</v>
      </c>
      <c r="B400" s="127" t="s">
        <v>487</v>
      </c>
      <c r="C400" s="128" t="s">
        <v>481</v>
      </c>
      <c r="D400" s="129" t="s">
        <v>698</v>
      </c>
      <c r="E400" s="128" t="s">
        <v>1147</v>
      </c>
      <c r="F400" s="165">
        <v>44953</v>
      </c>
      <c r="G400" s="148">
        <v>67000</v>
      </c>
      <c r="H400" s="148"/>
      <c r="I400" s="148">
        <v>85846</v>
      </c>
      <c r="J400" s="149"/>
      <c r="K400" s="149"/>
      <c r="L400" s="149"/>
      <c r="M400" s="149"/>
      <c r="N400" s="149"/>
      <c r="O400" s="149"/>
      <c r="P400" s="149"/>
      <c r="Q400" s="149">
        <v>85.76</v>
      </c>
      <c r="R400" s="149"/>
      <c r="S400" s="149"/>
      <c r="T400" s="149"/>
      <c r="U400" s="149">
        <v>67000</v>
      </c>
      <c r="V400" s="149">
        <v>9380</v>
      </c>
      <c r="W400" s="149">
        <v>9380</v>
      </c>
      <c r="X400" s="149"/>
      <c r="Y400" s="149"/>
      <c r="Z400" s="149">
        <v>0.24</v>
      </c>
      <c r="AA400" s="149"/>
      <c r="AB400" s="149"/>
      <c r="AC400" s="149"/>
      <c r="AD400" s="149"/>
      <c r="AE400" s="149"/>
      <c r="AF400" s="149"/>
      <c r="AG400" s="149"/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  <c r="BI400" s="149"/>
      <c r="BJ400" s="232"/>
    </row>
    <row r="401" spans="1:62" x14ac:dyDescent="0.25">
      <c r="A401" s="165">
        <v>44953</v>
      </c>
      <c r="B401" s="127" t="s">
        <v>487</v>
      </c>
      <c r="C401" s="128" t="s">
        <v>481</v>
      </c>
      <c r="D401" s="129" t="s">
        <v>700</v>
      </c>
      <c r="E401" s="128" t="s">
        <v>1148</v>
      </c>
      <c r="F401" s="165">
        <v>44953</v>
      </c>
      <c r="G401" s="148">
        <v>67000</v>
      </c>
      <c r="H401" s="148"/>
      <c r="I401" s="148">
        <v>85846</v>
      </c>
      <c r="J401" s="149"/>
      <c r="K401" s="149"/>
      <c r="L401" s="149"/>
      <c r="M401" s="149"/>
      <c r="N401" s="149"/>
      <c r="O401" s="149"/>
      <c r="P401" s="149"/>
      <c r="Q401" s="149">
        <v>85.76</v>
      </c>
      <c r="R401" s="149"/>
      <c r="S401" s="149"/>
      <c r="T401" s="149"/>
      <c r="U401" s="149">
        <v>67000</v>
      </c>
      <c r="V401" s="149">
        <v>9380</v>
      </c>
      <c r="W401" s="149">
        <v>9380</v>
      </c>
      <c r="X401" s="149"/>
      <c r="Y401" s="149"/>
      <c r="Z401" s="149">
        <v>0.24</v>
      </c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  <c r="BI401" s="149"/>
      <c r="BJ401" s="232"/>
    </row>
    <row r="402" spans="1:62" x14ac:dyDescent="0.25">
      <c r="A402" s="165">
        <v>44953</v>
      </c>
      <c r="B402" s="127" t="s">
        <v>487</v>
      </c>
      <c r="C402" s="128" t="s">
        <v>481</v>
      </c>
      <c r="D402" s="129" t="s">
        <v>702</v>
      </c>
      <c r="E402" s="128" t="s">
        <v>1149</v>
      </c>
      <c r="F402" s="165">
        <v>44953</v>
      </c>
      <c r="G402" s="148">
        <v>33500</v>
      </c>
      <c r="H402" s="148"/>
      <c r="I402" s="148">
        <v>42923</v>
      </c>
      <c r="J402" s="149"/>
      <c r="K402" s="149"/>
      <c r="L402" s="149"/>
      <c r="M402" s="149"/>
      <c r="N402" s="149"/>
      <c r="O402" s="149"/>
      <c r="P402" s="149"/>
      <c r="Q402" s="149">
        <v>42.88</v>
      </c>
      <c r="R402" s="149"/>
      <c r="S402" s="149"/>
      <c r="T402" s="149"/>
      <c r="U402" s="149">
        <v>33500</v>
      </c>
      <c r="V402" s="149">
        <v>4690</v>
      </c>
      <c r="W402" s="149">
        <v>4690</v>
      </c>
      <c r="X402" s="149"/>
      <c r="Y402" s="149"/>
      <c r="Z402" s="149">
        <v>0.12</v>
      </c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  <c r="BI402" s="149"/>
      <c r="BJ402" s="232"/>
    </row>
    <row r="403" spans="1:62" x14ac:dyDescent="0.25">
      <c r="A403" s="165">
        <v>44954</v>
      </c>
      <c r="B403" s="127" t="s">
        <v>1150</v>
      </c>
      <c r="C403" s="128" t="s">
        <v>481</v>
      </c>
      <c r="D403" s="129" t="s">
        <v>704</v>
      </c>
      <c r="E403" s="128" t="s">
        <v>312</v>
      </c>
      <c r="F403" s="165">
        <v>44954</v>
      </c>
      <c r="G403" s="148">
        <v>177100</v>
      </c>
      <c r="H403" s="148"/>
      <c r="I403" s="148">
        <v>208978</v>
      </c>
      <c r="J403" s="149"/>
      <c r="K403" s="149">
        <v>15939</v>
      </c>
      <c r="L403" s="149">
        <v>15939</v>
      </c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>
        <v>177100</v>
      </c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  <c r="BI403" s="149"/>
      <c r="BJ403" s="232"/>
    </row>
    <row r="404" spans="1:62" x14ac:dyDescent="0.25">
      <c r="A404" s="165">
        <v>44957</v>
      </c>
      <c r="B404" s="127" t="s">
        <v>300</v>
      </c>
      <c r="C404" s="128" t="s">
        <v>481</v>
      </c>
      <c r="D404" s="129" t="s">
        <v>706</v>
      </c>
      <c r="E404" s="128" t="s">
        <v>1151</v>
      </c>
      <c r="F404" s="165">
        <v>44957</v>
      </c>
      <c r="G404" s="148">
        <v>18200</v>
      </c>
      <c r="H404" s="148"/>
      <c r="I404" s="148">
        <v>18200</v>
      </c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>
        <v>18200</v>
      </c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  <c r="BI404" s="149"/>
      <c r="BJ404" s="232"/>
    </row>
    <row r="405" spans="1:62" x14ac:dyDescent="0.25">
      <c r="A405" s="165">
        <v>44957</v>
      </c>
      <c r="B405" s="127" t="s">
        <v>487</v>
      </c>
      <c r="C405" s="128" t="s">
        <v>481</v>
      </c>
      <c r="D405" s="129" t="s">
        <v>708</v>
      </c>
      <c r="E405" s="128" t="s">
        <v>1145</v>
      </c>
      <c r="F405" s="165">
        <v>44957</v>
      </c>
      <c r="G405" s="148"/>
      <c r="H405" s="148"/>
      <c r="I405" s="148">
        <v>120.45</v>
      </c>
      <c r="J405" s="149"/>
      <c r="K405" s="149"/>
      <c r="L405" s="149"/>
      <c r="M405" s="149"/>
      <c r="N405" s="149"/>
      <c r="O405" s="149"/>
      <c r="P405" s="149"/>
      <c r="Q405" s="149">
        <v>120.45</v>
      </c>
      <c r="R405" s="149"/>
      <c r="S405" s="149"/>
      <c r="T405" s="149"/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  <c r="BI405" s="149"/>
      <c r="BJ405" s="232"/>
    </row>
    <row r="406" spans="1:62" x14ac:dyDescent="0.25">
      <c r="A406" s="165">
        <v>44958</v>
      </c>
      <c r="B406" s="127" t="s">
        <v>1094</v>
      </c>
      <c r="C406" s="128" t="s">
        <v>481</v>
      </c>
      <c r="D406" s="129" t="s">
        <v>710</v>
      </c>
      <c r="E406" s="128" t="s">
        <v>1152</v>
      </c>
      <c r="F406" s="165">
        <v>44958</v>
      </c>
      <c r="G406" s="148">
        <v>4407</v>
      </c>
      <c r="H406" s="148"/>
      <c r="I406" s="148">
        <v>5200</v>
      </c>
      <c r="J406" s="149">
        <v>4407</v>
      </c>
      <c r="K406" s="149">
        <v>396.63</v>
      </c>
      <c r="L406" s="149">
        <v>396.63</v>
      </c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>
        <v>-0.26</v>
      </c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  <c r="BI406" s="149"/>
      <c r="BJ406" s="232"/>
    </row>
    <row r="407" spans="1:62" x14ac:dyDescent="0.25">
      <c r="A407" s="165">
        <v>44958</v>
      </c>
      <c r="B407" s="127" t="s">
        <v>1094</v>
      </c>
      <c r="C407" s="128" t="s">
        <v>481</v>
      </c>
      <c r="D407" s="129" t="s">
        <v>521</v>
      </c>
      <c r="E407" s="128" t="s">
        <v>1153</v>
      </c>
      <c r="F407" s="165">
        <v>44958</v>
      </c>
      <c r="G407" s="148">
        <v>3000</v>
      </c>
      <c r="H407" s="148"/>
      <c r="I407" s="148">
        <v>3540</v>
      </c>
      <c r="J407" s="149">
        <v>3000</v>
      </c>
      <c r="K407" s="149">
        <v>270</v>
      </c>
      <c r="L407" s="149">
        <v>270</v>
      </c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  <c r="BI407" s="149"/>
      <c r="BJ407" s="232"/>
    </row>
    <row r="408" spans="1:62" x14ac:dyDescent="0.25">
      <c r="A408" s="165">
        <v>44958</v>
      </c>
      <c r="B408" s="127" t="s">
        <v>1094</v>
      </c>
      <c r="C408" s="128" t="s">
        <v>481</v>
      </c>
      <c r="D408" s="129" t="s">
        <v>522</v>
      </c>
      <c r="E408" s="128" t="s">
        <v>1154</v>
      </c>
      <c r="F408" s="165">
        <v>44927</v>
      </c>
      <c r="G408" s="148">
        <v>18644</v>
      </c>
      <c r="H408" s="148"/>
      <c r="I408" s="148">
        <v>22000</v>
      </c>
      <c r="J408" s="149">
        <v>18644</v>
      </c>
      <c r="K408" s="149">
        <v>1677.96</v>
      </c>
      <c r="L408" s="149">
        <v>1677.96</v>
      </c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>
        <v>0.08</v>
      </c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  <c r="BI408" s="149"/>
      <c r="BJ408" s="232"/>
    </row>
    <row r="409" spans="1:62" x14ac:dyDescent="0.25">
      <c r="A409" s="165">
        <v>44958</v>
      </c>
      <c r="B409" s="127" t="s">
        <v>1155</v>
      </c>
      <c r="C409" s="128" t="s">
        <v>481</v>
      </c>
      <c r="D409" s="129" t="s">
        <v>715</v>
      </c>
      <c r="E409" s="128" t="s">
        <v>1156</v>
      </c>
      <c r="F409" s="165">
        <v>44927</v>
      </c>
      <c r="G409" s="148">
        <v>44250</v>
      </c>
      <c r="H409" s="148"/>
      <c r="I409" s="148">
        <v>56640</v>
      </c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>
        <v>44250</v>
      </c>
      <c r="V409" s="149">
        <v>6195</v>
      </c>
      <c r="W409" s="149">
        <v>6195</v>
      </c>
      <c r="X409" s="149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  <c r="BI409" s="149"/>
      <c r="BJ409" s="232"/>
    </row>
    <row r="410" spans="1:62" x14ac:dyDescent="0.25">
      <c r="A410" s="165">
        <v>44961</v>
      </c>
      <c r="B410" s="127" t="s">
        <v>484</v>
      </c>
      <c r="C410" s="128" t="s">
        <v>481</v>
      </c>
      <c r="D410" s="129" t="s">
        <v>717</v>
      </c>
      <c r="E410" s="128" t="s">
        <v>1157</v>
      </c>
      <c r="F410" s="165">
        <v>44961</v>
      </c>
      <c r="G410" s="148">
        <v>1121570</v>
      </c>
      <c r="H410" s="148"/>
      <c r="I410" s="148">
        <v>1324776</v>
      </c>
      <c r="J410" s="149"/>
      <c r="K410" s="149">
        <v>100941.3</v>
      </c>
      <c r="L410" s="149">
        <v>100941.3</v>
      </c>
      <c r="M410" s="149"/>
      <c r="N410" s="149"/>
      <c r="O410" s="149"/>
      <c r="P410" s="149"/>
      <c r="Q410" s="149">
        <v>1323</v>
      </c>
      <c r="R410" s="149"/>
      <c r="S410" s="149"/>
      <c r="T410" s="149"/>
      <c r="U410" s="149"/>
      <c r="V410" s="149"/>
      <c r="W410" s="149"/>
      <c r="X410" s="149">
        <v>1121570</v>
      </c>
      <c r="Y410" s="149"/>
      <c r="Z410" s="149">
        <v>0.4</v>
      </c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  <c r="BI410" s="149"/>
      <c r="BJ410" s="232"/>
    </row>
    <row r="411" spans="1:62" x14ac:dyDescent="0.25">
      <c r="A411" s="165">
        <v>44962</v>
      </c>
      <c r="B411" s="127" t="s">
        <v>1094</v>
      </c>
      <c r="C411" s="128" t="s">
        <v>481</v>
      </c>
      <c r="D411" s="129" t="s">
        <v>719</v>
      </c>
      <c r="E411" s="128" t="s">
        <v>1158</v>
      </c>
      <c r="F411" s="165">
        <v>44962</v>
      </c>
      <c r="G411" s="148">
        <v>34983</v>
      </c>
      <c r="H411" s="148"/>
      <c r="I411" s="148">
        <v>41280</v>
      </c>
      <c r="J411" s="149">
        <v>34983</v>
      </c>
      <c r="K411" s="149">
        <v>3148.47</v>
      </c>
      <c r="L411" s="149">
        <v>3148.47</v>
      </c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>
        <v>0.06</v>
      </c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  <c r="BI411" s="149"/>
      <c r="BJ411" s="232"/>
    </row>
    <row r="412" spans="1:62" x14ac:dyDescent="0.25">
      <c r="A412" s="165">
        <v>44971</v>
      </c>
      <c r="B412" s="127" t="s">
        <v>487</v>
      </c>
      <c r="C412" s="128" t="s">
        <v>481</v>
      </c>
      <c r="D412" s="129" t="s">
        <v>604</v>
      </c>
      <c r="E412" s="128" t="s">
        <v>1159</v>
      </c>
      <c r="F412" s="165">
        <v>44971</v>
      </c>
      <c r="G412" s="148">
        <v>61000</v>
      </c>
      <c r="H412" s="148"/>
      <c r="I412" s="148">
        <v>78158</v>
      </c>
      <c r="J412" s="149"/>
      <c r="K412" s="149"/>
      <c r="L412" s="149"/>
      <c r="M412" s="149"/>
      <c r="N412" s="149"/>
      <c r="O412" s="149"/>
      <c r="P412" s="149"/>
      <c r="Q412" s="149">
        <v>78.08</v>
      </c>
      <c r="R412" s="149"/>
      <c r="S412" s="149"/>
      <c r="T412" s="149"/>
      <c r="U412" s="149">
        <v>61000</v>
      </c>
      <c r="V412" s="149">
        <v>8540</v>
      </c>
      <c r="W412" s="149">
        <v>8540</v>
      </c>
      <c r="X412" s="149"/>
      <c r="Y412" s="149"/>
      <c r="Z412" s="149">
        <v>-0.08</v>
      </c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  <c r="BI412" s="149"/>
      <c r="BJ412" s="232"/>
    </row>
    <row r="413" spans="1:62" x14ac:dyDescent="0.25">
      <c r="A413" s="165">
        <v>44972</v>
      </c>
      <c r="B413" s="127" t="s">
        <v>487</v>
      </c>
      <c r="C413" s="128" t="s">
        <v>481</v>
      </c>
      <c r="D413" s="129" t="s">
        <v>722</v>
      </c>
      <c r="E413" s="128" t="s">
        <v>1160</v>
      </c>
      <c r="F413" s="165">
        <v>44972</v>
      </c>
      <c r="G413" s="148">
        <v>80400</v>
      </c>
      <c r="H413" s="148"/>
      <c r="I413" s="148">
        <v>103015</v>
      </c>
      <c r="J413" s="149"/>
      <c r="K413" s="149"/>
      <c r="L413" s="149"/>
      <c r="M413" s="149"/>
      <c r="N413" s="149"/>
      <c r="O413" s="149"/>
      <c r="P413" s="149"/>
      <c r="Q413" s="149">
        <v>102.92</v>
      </c>
      <c r="R413" s="149"/>
      <c r="S413" s="149"/>
      <c r="T413" s="149"/>
      <c r="U413" s="149">
        <v>80400</v>
      </c>
      <c r="V413" s="149">
        <v>11256</v>
      </c>
      <c r="W413" s="149">
        <v>11256</v>
      </c>
      <c r="X413" s="149"/>
      <c r="Y413" s="149"/>
      <c r="Z413" s="149">
        <v>0.08</v>
      </c>
      <c r="AA413" s="149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  <c r="BI413" s="149"/>
      <c r="BJ413" s="232"/>
    </row>
    <row r="414" spans="1:62" x14ac:dyDescent="0.25">
      <c r="A414" s="165">
        <v>44972</v>
      </c>
      <c r="B414" s="127" t="s">
        <v>487</v>
      </c>
      <c r="C414" s="128" t="s">
        <v>481</v>
      </c>
      <c r="D414" s="129" t="s">
        <v>724</v>
      </c>
      <c r="E414" s="128" t="s">
        <v>1161</v>
      </c>
      <c r="F414" s="165">
        <v>44972</v>
      </c>
      <c r="G414" s="148">
        <v>80400</v>
      </c>
      <c r="H414" s="148"/>
      <c r="I414" s="148">
        <v>103015</v>
      </c>
      <c r="J414" s="149"/>
      <c r="K414" s="149"/>
      <c r="L414" s="149"/>
      <c r="M414" s="149"/>
      <c r="N414" s="149"/>
      <c r="O414" s="149"/>
      <c r="P414" s="149"/>
      <c r="Q414" s="149">
        <v>102.92</v>
      </c>
      <c r="R414" s="149"/>
      <c r="S414" s="149"/>
      <c r="T414" s="149"/>
      <c r="U414" s="149">
        <v>80400</v>
      </c>
      <c r="V414" s="149">
        <v>11256</v>
      </c>
      <c r="W414" s="149">
        <v>11256</v>
      </c>
      <c r="X414" s="149"/>
      <c r="Y414" s="149"/>
      <c r="Z414" s="149">
        <v>0.08</v>
      </c>
      <c r="AA414" s="149"/>
      <c r="AB414" s="149"/>
      <c r="AC414" s="149"/>
      <c r="AD414" s="149"/>
      <c r="AE414" s="149"/>
      <c r="AF414" s="149"/>
      <c r="AG414" s="149"/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  <c r="BI414" s="149"/>
      <c r="BJ414" s="232"/>
    </row>
    <row r="415" spans="1:62" x14ac:dyDescent="0.25">
      <c r="A415" s="165">
        <v>44979</v>
      </c>
      <c r="B415" s="127" t="s">
        <v>451</v>
      </c>
      <c r="C415" s="128" t="s">
        <v>481</v>
      </c>
      <c r="D415" s="129" t="s">
        <v>727</v>
      </c>
      <c r="E415" s="128" t="s">
        <v>1162</v>
      </c>
      <c r="F415" s="165">
        <v>44979</v>
      </c>
      <c r="G415" s="148">
        <v>15349.9</v>
      </c>
      <c r="H415" s="148"/>
      <c r="I415" s="148">
        <v>18113</v>
      </c>
      <c r="J415" s="149"/>
      <c r="K415" s="149">
        <v>1381.49</v>
      </c>
      <c r="L415" s="149">
        <v>1381.49</v>
      </c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>
        <v>0.12</v>
      </c>
      <c r="AA415" s="149"/>
      <c r="AB415" s="149"/>
      <c r="AC415" s="149"/>
      <c r="AD415" s="149"/>
      <c r="AE415" s="149"/>
      <c r="AF415" s="149"/>
      <c r="AG415" s="149"/>
      <c r="AH415" s="149"/>
      <c r="AI415" s="149"/>
      <c r="AJ415" s="149"/>
      <c r="AK415" s="149"/>
      <c r="AL415" s="149">
        <v>15349.9</v>
      </c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  <c r="BI415" s="149"/>
      <c r="BJ415" s="232"/>
    </row>
    <row r="416" spans="1:62" x14ac:dyDescent="0.25">
      <c r="A416" s="165">
        <v>44981</v>
      </c>
      <c r="B416" s="127" t="s">
        <v>487</v>
      </c>
      <c r="C416" s="128" t="s">
        <v>481</v>
      </c>
      <c r="D416" s="129" t="s">
        <v>729</v>
      </c>
      <c r="E416" s="128" t="s">
        <v>1163</v>
      </c>
      <c r="F416" s="165">
        <v>44981</v>
      </c>
      <c r="G416" s="148">
        <v>65000</v>
      </c>
      <c r="H416" s="148"/>
      <c r="I416" s="148">
        <v>83283</v>
      </c>
      <c r="J416" s="149"/>
      <c r="K416" s="149"/>
      <c r="L416" s="149"/>
      <c r="M416" s="149"/>
      <c r="N416" s="149"/>
      <c r="O416" s="149"/>
      <c r="P416" s="149"/>
      <c r="Q416" s="149">
        <v>83.2</v>
      </c>
      <c r="R416" s="149"/>
      <c r="S416" s="149"/>
      <c r="T416" s="149"/>
      <c r="U416" s="149">
        <v>65000</v>
      </c>
      <c r="V416" s="149">
        <v>9100</v>
      </c>
      <c r="W416" s="149">
        <v>9100</v>
      </c>
      <c r="X416" s="149"/>
      <c r="Y416" s="149"/>
      <c r="Z416" s="149">
        <v>-0.2</v>
      </c>
      <c r="AA416" s="149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  <c r="BI416" s="149"/>
      <c r="BJ416" s="232"/>
    </row>
    <row r="417" spans="1:62" x14ac:dyDescent="0.25">
      <c r="A417" s="165">
        <v>44981</v>
      </c>
      <c r="B417" s="127" t="s">
        <v>487</v>
      </c>
      <c r="C417" s="128" t="s">
        <v>481</v>
      </c>
      <c r="D417" s="129" t="s">
        <v>731</v>
      </c>
      <c r="E417" s="128" t="s">
        <v>1164</v>
      </c>
      <c r="F417" s="165">
        <v>44981</v>
      </c>
      <c r="G417" s="148">
        <v>65000</v>
      </c>
      <c r="H417" s="148"/>
      <c r="I417" s="148">
        <v>83283</v>
      </c>
      <c r="J417" s="149"/>
      <c r="K417" s="149"/>
      <c r="L417" s="149"/>
      <c r="M417" s="149"/>
      <c r="N417" s="149"/>
      <c r="O417" s="149"/>
      <c r="P417" s="149"/>
      <c r="Q417" s="149">
        <v>83.2</v>
      </c>
      <c r="R417" s="149"/>
      <c r="S417" s="149"/>
      <c r="T417" s="149"/>
      <c r="U417" s="149">
        <v>65000</v>
      </c>
      <c r="V417" s="149">
        <v>9100</v>
      </c>
      <c r="W417" s="149">
        <v>9100</v>
      </c>
      <c r="X417" s="149"/>
      <c r="Y417" s="149"/>
      <c r="Z417" s="149">
        <v>-0.2</v>
      </c>
      <c r="AA417" s="149"/>
      <c r="AB417" s="149"/>
      <c r="AC417" s="149"/>
      <c r="AD417" s="149"/>
      <c r="AE417" s="149"/>
      <c r="AF417" s="149"/>
      <c r="AG417" s="149"/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  <c r="BI417" s="149"/>
      <c r="BJ417" s="232"/>
    </row>
    <row r="418" spans="1:62" x14ac:dyDescent="0.25">
      <c r="A418" s="165">
        <v>44981</v>
      </c>
      <c r="B418" s="127" t="s">
        <v>487</v>
      </c>
      <c r="C418" s="128" t="s">
        <v>481</v>
      </c>
      <c r="D418" s="129" t="s">
        <v>606</v>
      </c>
      <c r="E418" s="128" t="s">
        <v>1165</v>
      </c>
      <c r="F418" s="165">
        <v>44981</v>
      </c>
      <c r="G418" s="148">
        <v>65000</v>
      </c>
      <c r="H418" s="148"/>
      <c r="I418" s="148">
        <v>83283</v>
      </c>
      <c r="J418" s="149"/>
      <c r="K418" s="149"/>
      <c r="L418" s="149"/>
      <c r="M418" s="149"/>
      <c r="N418" s="149"/>
      <c r="O418" s="149"/>
      <c r="P418" s="149"/>
      <c r="Q418" s="149">
        <v>83.2</v>
      </c>
      <c r="R418" s="149"/>
      <c r="S418" s="149"/>
      <c r="T418" s="149"/>
      <c r="U418" s="149">
        <v>65000</v>
      </c>
      <c r="V418" s="149">
        <v>9100</v>
      </c>
      <c r="W418" s="149">
        <v>9100</v>
      </c>
      <c r="X418" s="149"/>
      <c r="Y418" s="149"/>
      <c r="Z418" s="149">
        <v>-0.2</v>
      </c>
      <c r="AA418" s="149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  <c r="BI418" s="149"/>
      <c r="BJ418" s="232"/>
    </row>
    <row r="419" spans="1:62" x14ac:dyDescent="0.25">
      <c r="A419" s="165">
        <v>44982</v>
      </c>
      <c r="B419" s="127" t="s">
        <v>487</v>
      </c>
      <c r="C419" s="128" t="s">
        <v>481</v>
      </c>
      <c r="D419" s="129" t="s">
        <v>734</v>
      </c>
      <c r="E419" s="128" t="s">
        <v>1166</v>
      </c>
      <c r="F419" s="165">
        <v>44982</v>
      </c>
      <c r="G419" s="148">
        <v>65000</v>
      </c>
      <c r="H419" s="148"/>
      <c r="I419" s="148">
        <v>83283</v>
      </c>
      <c r="J419" s="149"/>
      <c r="K419" s="149"/>
      <c r="L419" s="149"/>
      <c r="M419" s="149"/>
      <c r="N419" s="149"/>
      <c r="O419" s="149"/>
      <c r="P419" s="149"/>
      <c r="Q419" s="149">
        <v>83.2</v>
      </c>
      <c r="R419" s="149"/>
      <c r="S419" s="149"/>
      <c r="T419" s="149"/>
      <c r="U419" s="149">
        <v>65000</v>
      </c>
      <c r="V419" s="149">
        <v>9100</v>
      </c>
      <c r="W419" s="149">
        <v>9100</v>
      </c>
      <c r="X419" s="149"/>
      <c r="Y419" s="149"/>
      <c r="Z419" s="149">
        <v>-0.2</v>
      </c>
      <c r="AA419" s="149"/>
      <c r="AB419" s="149"/>
      <c r="AC419" s="149"/>
      <c r="AD419" s="149"/>
      <c r="AE419" s="149"/>
      <c r="AF419" s="149"/>
      <c r="AG419" s="149"/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  <c r="BI419" s="149"/>
      <c r="BJ419" s="232"/>
    </row>
    <row r="420" spans="1:62" x14ac:dyDescent="0.25">
      <c r="A420" s="165">
        <v>44982</v>
      </c>
      <c r="B420" s="127" t="s">
        <v>487</v>
      </c>
      <c r="C420" s="128" t="s">
        <v>481</v>
      </c>
      <c r="D420" s="129" t="s">
        <v>736</v>
      </c>
      <c r="E420" s="128" t="s">
        <v>1167</v>
      </c>
      <c r="F420" s="165">
        <v>44982</v>
      </c>
      <c r="G420" s="148">
        <v>65000</v>
      </c>
      <c r="H420" s="148"/>
      <c r="I420" s="148">
        <v>83283</v>
      </c>
      <c r="J420" s="149"/>
      <c r="K420" s="149"/>
      <c r="L420" s="149"/>
      <c r="M420" s="149"/>
      <c r="N420" s="149"/>
      <c r="O420" s="149"/>
      <c r="P420" s="149"/>
      <c r="Q420" s="149">
        <v>83.2</v>
      </c>
      <c r="R420" s="149"/>
      <c r="S420" s="149"/>
      <c r="T420" s="149"/>
      <c r="U420" s="149">
        <v>65000</v>
      </c>
      <c r="V420" s="149">
        <v>9100</v>
      </c>
      <c r="W420" s="149">
        <v>9100</v>
      </c>
      <c r="X420" s="149"/>
      <c r="Y420" s="149"/>
      <c r="Z420" s="149">
        <v>-0.2</v>
      </c>
      <c r="AA420" s="149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  <c r="BI420" s="149"/>
      <c r="BJ420" s="232"/>
    </row>
    <row r="421" spans="1:62" x14ac:dyDescent="0.25">
      <c r="A421" s="165">
        <v>44985</v>
      </c>
      <c r="B421" s="127" t="s">
        <v>300</v>
      </c>
      <c r="C421" s="128" t="s">
        <v>481</v>
      </c>
      <c r="D421" s="129" t="s">
        <v>738</v>
      </c>
      <c r="E421" s="128" t="s">
        <v>1168</v>
      </c>
      <c r="F421" s="165">
        <v>44985</v>
      </c>
      <c r="G421" s="148">
        <v>13300</v>
      </c>
      <c r="H421" s="148"/>
      <c r="I421" s="148">
        <v>13300</v>
      </c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>
        <v>13300</v>
      </c>
      <c r="Z421" s="149"/>
      <c r="AA421" s="149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  <c r="BI421" s="149"/>
      <c r="BJ421" s="232"/>
    </row>
    <row r="422" spans="1:62" x14ac:dyDescent="0.25">
      <c r="A422" s="165">
        <v>44986</v>
      </c>
      <c r="B422" s="127" t="s">
        <v>484</v>
      </c>
      <c r="C422" s="128" t="s">
        <v>481</v>
      </c>
      <c r="D422" s="129" t="s">
        <v>740</v>
      </c>
      <c r="E422" s="128" t="s">
        <v>1169</v>
      </c>
      <c r="F422" s="165">
        <v>44986</v>
      </c>
      <c r="G422" s="148">
        <v>1639240</v>
      </c>
      <c r="H422" s="148"/>
      <c r="I422" s="148">
        <v>1936237</v>
      </c>
      <c r="J422" s="149"/>
      <c r="K422" s="149">
        <v>147531.6</v>
      </c>
      <c r="L422" s="149">
        <v>147531.6</v>
      </c>
      <c r="M422" s="149"/>
      <c r="N422" s="149"/>
      <c r="O422" s="149"/>
      <c r="P422" s="149"/>
      <c r="Q422" s="149">
        <v>1934</v>
      </c>
      <c r="R422" s="149"/>
      <c r="S422" s="149"/>
      <c r="T422" s="149"/>
      <c r="U422" s="149"/>
      <c r="V422" s="149"/>
      <c r="W422" s="149"/>
      <c r="X422" s="149">
        <v>1639240</v>
      </c>
      <c r="Y422" s="149"/>
      <c r="Z422" s="149">
        <v>-0.2</v>
      </c>
      <c r="AA422" s="149"/>
      <c r="AB422" s="149"/>
      <c r="AC422" s="149"/>
      <c r="AD422" s="149"/>
      <c r="AE422" s="149"/>
      <c r="AF422" s="149"/>
      <c r="AG422" s="149"/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  <c r="BI422" s="149"/>
      <c r="BJ422" s="232"/>
    </row>
    <row r="423" spans="1:62" x14ac:dyDescent="0.25">
      <c r="A423" s="165">
        <v>44988</v>
      </c>
      <c r="B423" s="127" t="s">
        <v>1094</v>
      </c>
      <c r="C423" s="128" t="s">
        <v>481</v>
      </c>
      <c r="D423" s="129" t="s">
        <v>742</v>
      </c>
      <c r="E423" s="128" t="s">
        <v>1170</v>
      </c>
      <c r="F423" s="165">
        <v>44988</v>
      </c>
      <c r="G423" s="148">
        <v>48209</v>
      </c>
      <c r="H423" s="148"/>
      <c r="I423" s="148">
        <v>56887</v>
      </c>
      <c r="J423" s="149">
        <v>48209</v>
      </c>
      <c r="K423" s="149">
        <v>4338.8100000000004</v>
      </c>
      <c r="L423" s="149">
        <v>4338.8100000000004</v>
      </c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>
        <v>0.38</v>
      </c>
      <c r="AA423" s="149"/>
      <c r="AB423" s="149"/>
      <c r="AC423" s="149"/>
      <c r="AD423" s="149"/>
      <c r="AE423" s="149"/>
      <c r="AF423" s="149"/>
      <c r="AG423" s="149"/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  <c r="BI423" s="149"/>
      <c r="BJ423" s="232"/>
    </row>
    <row r="424" spans="1:62" x14ac:dyDescent="0.25">
      <c r="A424" s="165">
        <v>44993</v>
      </c>
      <c r="B424" s="127" t="s">
        <v>451</v>
      </c>
      <c r="C424" s="128" t="s">
        <v>481</v>
      </c>
      <c r="D424" s="129" t="s">
        <v>744</v>
      </c>
      <c r="E424" s="128" t="s">
        <v>1171</v>
      </c>
      <c r="F424" s="165">
        <v>44993</v>
      </c>
      <c r="G424" s="148">
        <v>23322.5</v>
      </c>
      <c r="H424" s="148"/>
      <c r="I424" s="148">
        <v>27521</v>
      </c>
      <c r="J424" s="149"/>
      <c r="K424" s="149">
        <v>2099.0300000000002</v>
      </c>
      <c r="L424" s="149">
        <v>2099.0300000000002</v>
      </c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>
        <v>0.44</v>
      </c>
      <c r="AA424" s="149"/>
      <c r="AB424" s="149"/>
      <c r="AC424" s="149"/>
      <c r="AD424" s="149"/>
      <c r="AE424" s="149"/>
      <c r="AF424" s="149"/>
      <c r="AG424" s="149"/>
      <c r="AH424" s="149"/>
      <c r="AI424" s="149"/>
      <c r="AJ424" s="149"/>
      <c r="AK424" s="149"/>
      <c r="AL424" s="149">
        <v>23322.5</v>
      </c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  <c r="BI424" s="149"/>
      <c r="BJ424" s="232"/>
    </row>
    <row r="425" spans="1:62" x14ac:dyDescent="0.25">
      <c r="A425" s="165">
        <v>44997</v>
      </c>
      <c r="B425" s="127" t="s">
        <v>1734</v>
      </c>
      <c r="C425" s="128" t="s">
        <v>481</v>
      </c>
      <c r="D425" s="129" t="s">
        <v>746</v>
      </c>
      <c r="E425" s="128" t="s">
        <v>793</v>
      </c>
      <c r="F425" s="165">
        <v>44997</v>
      </c>
      <c r="G425" s="148">
        <v>51250</v>
      </c>
      <c r="H425" s="148"/>
      <c r="I425" s="148">
        <v>60475</v>
      </c>
      <c r="J425" s="149"/>
      <c r="K425" s="149">
        <v>4612.5</v>
      </c>
      <c r="L425" s="149">
        <v>4612.5</v>
      </c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  <c r="AE425" s="149"/>
      <c r="AF425" s="149"/>
      <c r="AG425" s="149"/>
      <c r="AH425" s="149"/>
      <c r="AI425" s="149"/>
      <c r="AJ425" s="149"/>
      <c r="AK425" s="149"/>
      <c r="AL425" s="149">
        <v>51250</v>
      </c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  <c r="BI425" s="149"/>
      <c r="BJ425" s="232"/>
    </row>
    <row r="426" spans="1:62" x14ac:dyDescent="0.25">
      <c r="A426" s="165">
        <v>44998</v>
      </c>
      <c r="B426" s="127" t="s">
        <v>487</v>
      </c>
      <c r="C426" s="128" t="s">
        <v>481</v>
      </c>
      <c r="D426" s="129" t="s">
        <v>748</v>
      </c>
      <c r="E426" s="128" t="s">
        <v>1172</v>
      </c>
      <c r="F426" s="165">
        <v>44998</v>
      </c>
      <c r="G426" s="148">
        <v>65000</v>
      </c>
      <c r="H426" s="148"/>
      <c r="I426" s="148">
        <v>83283</v>
      </c>
      <c r="J426" s="149"/>
      <c r="K426" s="149"/>
      <c r="L426" s="149"/>
      <c r="M426" s="149"/>
      <c r="N426" s="149"/>
      <c r="O426" s="149"/>
      <c r="P426" s="149"/>
      <c r="Q426" s="149">
        <v>83.2</v>
      </c>
      <c r="R426" s="149"/>
      <c r="S426" s="149"/>
      <c r="T426" s="149"/>
      <c r="U426" s="149">
        <v>65000</v>
      </c>
      <c r="V426" s="149">
        <v>9100</v>
      </c>
      <c r="W426" s="149">
        <v>9100</v>
      </c>
      <c r="X426" s="149"/>
      <c r="Y426" s="149"/>
      <c r="Z426" s="149">
        <v>-0.2</v>
      </c>
      <c r="AA426" s="149"/>
      <c r="AB426" s="149"/>
      <c r="AC426" s="149"/>
      <c r="AD426" s="149"/>
      <c r="AE426" s="149"/>
      <c r="AF426" s="149"/>
      <c r="AG426" s="149"/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  <c r="BI426" s="149"/>
      <c r="BJ426" s="232"/>
    </row>
    <row r="427" spans="1:62" x14ac:dyDescent="0.25">
      <c r="A427" s="165">
        <v>44998</v>
      </c>
      <c r="B427" s="127" t="s">
        <v>487</v>
      </c>
      <c r="C427" s="128" t="s">
        <v>481</v>
      </c>
      <c r="D427" s="129" t="s">
        <v>750</v>
      </c>
      <c r="E427" s="128" t="s">
        <v>1173</v>
      </c>
      <c r="F427" s="165">
        <v>44998</v>
      </c>
      <c r="G427" s="148">
        <v>65000</v>
      </c>
      <c r="H427" s="148"/>
      <c r="I427" s="148">
        <v>83283</v>
      </c>
      <c r="J427" s="149"/>
      <c r="K427" s="149"/>
      <c r="L427" s="149"/>
      <c r="M427" s="149"/>
      <c r="N427" s="149"/>
      <c r="O427" s="149"/>
      <c r="P427" s="149"/>
      <c r="Q427" s="149">
        <v>83.2</v>
      </c>
      <c r="R427" s="149"/>
      <c r="S427" s="149"/>
      <c r="T427" s="149"/>
      <c r="U427" s="149">
        <v>65000</v>
      </c>
      <c r="V427" s="149">
        <v>9100</v>
      </c>
      <c r="W427" s="149">
        <v>9100</v>
      </c>
      <c r="X427" s="149"/>
      <c r="Y427" s="149"/>
      <c r="Z427" s="149">
        <v>-0.2</v>
      </c>
      <c r="AA427" s="149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  <c r="BI427" s="149"/>
      <c r="BJ427" s="232"/>
    </row>
    <row r="428" spans="1:62" x14ac:dyDescent="0.25">
      <c r="A428" s="165">
        <v>44998</v>
      </c>
      <c r="B428" s="127" t="s">
        <v>487</v>
      </c>
      <c r="C428" s="128" t="s">
        <v>481</v>
      </c>
      <c r="D428" s="129" t="s">
        <v>752</v>
      </c>
      <c r="E428" s="128" t="s">
        <v>1174</v>
      </c>
      <c r="F428" s="165">
        <v>44998</v>
      </c>
      <c r="G428" s="148">
        <v>13000</v>
      </c>
      <c r="H428" s="148"/>
      <c r="I428" s="148">
        <v>16657</v>
      </c>
      <c r="J428" s="149"/>
      <c r="K428" s="149"/>
      <c r="L428" s="149"/>
      <c r="M428" s="149"/>
      <c r="N428" s="149"/>
      <c r="O428" s="149"/>
      <c r="P428" s="149"/>
      <c r="Q428" s="149">
        <v>16.64</v>
      </c>
      <c r="R428" s="149"/>
      <c r="S428" s="149"/>
      <c r="T428" s="149"/>
      <c r="U428" s="149">
        <v>13000</v>
      </c>
      <c r="V428" s="149">
        <v>1820</v>
      </c>
      <c r="W428" s="149">
        <v>1820</v>
      </c>
      <c r="X428" s="149"/>
      <c r="Y428" s="149"/>
      <c r="Z428" s="149">
        <v>0.36</v>
      </c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  <c r="BI428" s="149"/>
      <c r="BJ428" s="232"/>
    </row>
    <row r="429" spans="1:62" x14ac:dyDescent="0.25">
      <c r="A429" s="165">
        <v>44998</v>
      </c>
      <c r="B429" s="127" t="s">
        <v>487</v>
      </c>
      <c r="C429" s="128" t="s">
        <v>481</v>
      </c>
      <c r="D429" s="129" t="s">
        <v>400</v>
      </c>
      <c r="E429" s="128" t="s">
        <v>1175</v>
      </c>
      <c r="F429" s="165">
        <v>44998</v>
      </c>
      <c r="G429" s="148">
        <v>65000</v>
      </c>
      <c r="H429" s="148"/>
      <c r="I429" s="148">
        <v>83283</v>
      </c>
      <c r="J429" s="149"/>
      <c r="K429" s="149"/>
      <c r="L429" s="149"/>
      <c r="M429" s="149"/>
      <c r="N429" s="149"/>
      <c r="O429" s="149"/>
      <c r="P429" s="149"/>
      <c r="Q429" s="149">
        <v>83.2</v>
      </c>
      <c r="R429" s="149"/>
      <c r="S429" s="149"/>
      <c r="T429" s="149"/>
      <c r="U429" s="149">
        <v>65000</v>
      </c>
      <c r="V429" s="149">
        <v>9100</v>
      </c>
      <c r="W429" s="149">
        <v>9100</v>
      </c>
      <c r="X429" s="149"/>
      <c r="Y429" s="149"/>
      <c r="Z429" s="149">
        <v>-0.2</v>
      </c>
      <c r="AA429" s="149"/>
      <c r="AB429" s="149"/>
      <c r="AC429" s="149"/>
      <c r="AD429" s="149"/>
      <c r="AE429" s="149"/>
      <c r="AF429" s="149"/>
      <c r="AG429" s="149"/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  <c r="BI429" s="149"/>
      <c r="BJ429" s="232"/>
    </row>
    <row r="430" spans="1:62" x14ac:dyDescent="0.25">
      <c r="A430" s="165">
        <v>44998</v>
      </c>
      <c r="B430" s="127" t="s">
        <v>487</v>
      </c>
      <c r="C430" s="128" t="s">
        <v>481</v>
      </c>
      <c r="D430" s="129" t="s">
        <v>755</v>
      </c>
      <c r="E430" s="128" t="s">
        <v>1176</v>
      </c>
      <c r="F430" s="165">
        <v>44998</v>
      </c>
      <c r="G430" s="148">
        <v>13000</v>
      </c>
      <c r="H430" s="148"/>
      <c r="I430" s="148">
        <v>16657</v>
      </c>
      <c r="J430" s="149"/>
      <c r="K430" s="149"/>
      <c r="L430" s="149"/>
      <c r="M430" s="149"/>
      <c r="N430" s="149"/>
      <c r="O430" s="149"/>
      <c r="P430" s="149"/>
      <c r="Q430" s="149">
        <v>16.64</v>
      </c>
      <c r="R430" s="149"/>
      <c r="S430" s="149"/>
      <c r="T430" s="149"/>
      <c r="U430" s="149">
        <v>13000</v>
      </c>
      <c r="V430" s="149">
        <v>1820</v>
      </c>
      <c r="W430" s="149">
        <v>1820</v>
      </c>
      <c r="X430" s="149"/>
      <c r="Y430" s="149"/>
      <c r="Z430" s="149">
        <v>0.36</v>
      </c>
      <c r="AA430" s="149"/>
      <c r="AB430" s="149"/>
      <c r="AC430" s="149"/>
      <c r="AD430" s="149"/>
      <c r="AE430" s="149"/>
      <c r="AF430" s="149"/>
      <c r="AG430" s="149"/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  <c r="BI430" s="149"/>
      <c r="BJ430" s="232"/>
    </row>
    <row r="431" spans="1:62" x14ac:dyDescent="0.25">
      <c r="A431" s="165">
        <v>45000</v>
      </c>
      <c r="B431" s="127" t="s">
        <v>1094</v>
      </c>
      <c r="C431" s="128" t="s">
        <v>481</v>
      </c>
      <c r="D431" s="129" t="s">
        <v>401</v>
      </c>
      <c r="E431" s="128" t="s">
        <v>1177</v>
      </c>
      <c r="F431" s="165">
        <v>45000</v>
      </c>
      <c r="G431" s="148">
        <v>54037.65</v>
      </c>
      <c r="H431" s="148"/>
      <c r="I431" s="148">
        <v>63764</v>
      </c>
      <c r="J431" s="149">
        <v>54037.65</v>
      </c>
      <c r="K431" s="149">
        <v>4863.3900000000003</v>
      </c>
      <c r="L431" s="149">
        <v>4863.3900000000003</v>
      </c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>
        <v>-0.43</v>
      </c>
      <c r="AA431" s="149"/>
      <c r="AB431" s="149"/>
      <c r="AC431" s="149"/>
      <c r="AD431" s="149"/>
      <c r="AE431" s="149"/>
      <c r="AF431" s="149"/>
      <c r="AG431" s="149"/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  <c r="BI431" s="149"/>
      <c r="BJ431" s="232"/>
    </row>
    <row r="432" spans="1:62" x14ac:dyDescent="0.25">
      <c r="A432" s="165">
        <v>45009</v>
      </c>
      <c r="B432" s="127" t="s">
        <v>487</v>
      </c>
      <c r="C432" s="128" t="s">
        <v>481</v>
      </c>
      <c r="D432" s="129" t="s">
        <v>402</v>
      </c>
      <c r="E432" s="128" t="s">
        <v>1178</v>
      </c>
      <c r="F432" s="165">
        <v>45009</v>
      </c>
      <c r="G432" s="148">
        <v>65000</v>
      </c>
      <c r="H432" s="148"/>
      <c r="I432" s="148">
        <v>83283</v>
      </c>
      <c r="J432" s="149"/>
      <c r="K432" s="149"/>
      <c r="L432" s="149"/>
      <c r="M432" s="149"/>
      <c r="N432" s="149"/>
      <c r="O432" s="149"/>
      <c r="P432" s="149"/>
      <c r="Q432" s="149">
        <v>83.2</v>
      </c>
      <c r="R432" s="149"/>
      <c r="S432" s="149"/>
      <c r="T432" s="149"/>
      <c r="U432" s="149">
        <v>65000</v>
      </c>
      <c r="V432" s="149">
        <v>9100</v>
      </c>
      <c r="W432" s="149">
        <v>9100</v>
      </c>
      <c r="X432" s="149"/>
      <c r="Y432" s="149"/>
      <c r="Z432" s="149">
        <v>-0.2</v>
      </c>
      <c r="AA432" s="149"/>
      <c r="AB432" s="149"/>
      <c r="AC432" s="149"/>
      <c r="AD432" s="149"/>
      <c r="AE432" s="149"/>
      <c r="AF432" s="149"/>
      <c r="AG432" s="149"/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  <c r="BI432" s="149"/>
      <c r="BJ432" s="232"/>
    </row>
    <row r="433" spans="1:62" x14ac:dyDescent="0.25">
      <c r="A433" s="165">
        <v>45012</v>
      </c>
      <c r="B433" s="127" t="s">
        <v>487</v>
      </c>
      <c r="C433" s="128" t="s">
        <v>481</v>
      </c>
      <c r="D433" s="129" t="s">
        <v>759</v>
      </c>
      <c r="E433" s="128" t="s">
        <v>1179</v>
      </c>
      <c r="F433" s="165">
        <v>45012</v>
      </c>
      <c r="G433" s="148">
        <v>81250</v>
      </c>
      <c r="H433" s="148"/>
      <c r="I433" s="148">
        <v>104104</v>
      </c>
      <c r="J433" s="149"/>
      <c r="K433" s="149"/>
      <c r="L433" s="149"/>
      <c r="M433" s="149"/>
      <c r="N433" s="149"/>
      <c r="O433" s="149"/>
      <c r="P433" s="149"/>
      <c r="Q433" s="149">
        <v>104</v>
      </c>
      <c r="R433" s="149"/>
      <c r="S433" s="149"/>
      <c r="T433" s="149"/>
      <c r="U433" s="149">
        <v>81250</v>
      </c>
      <c r="V433" s="149">
        <v>11375</v>
      </c>
      <c r="W433" s="149">
        <v>11375</v>
      </c>
      <c r="X433" s="149"/>
      <c r="Y433" s="149"/>
      <c r="Z433" s="149"/>
      <c r="AA433" s="149"/>
      <c r="AB433" s="149"/>
      <c r="AC433" s="149"/>
      <c r="AD433" s="149"/>
      <c r="AE433" s="149"/>
      <c r="AF433" s="149"/>
      <c r="AG433" s="149"/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  <c r="BI433" s="149"/>
      <c r="BJ433" s="232"/>
    </row>
    <row r="434" spans="1:62" x14ac:dyDescent="0.25">
      <c r="A434" s="165">
        <v>45012</v>
      </c>
      <c r="B434" s="127" t="s">
        <v>487</v>
      </c>
      <c r="C434" s="128" t="s">
        <v>481</v>
      </c>
      <c r="D434" s="129" t="s">
        <v>761</v>
      </c>
      <c r="E434" s="128" t="s">
        <v>1180</v>
      </c>
      <c r="F434" s="165">
        <v>45012</v>
      </c>
      <c r="G434" s="148">
        <v>81250</v>
      </c>
      <c r="H434" s="148"/>
      <c r="I434" s="148">
        <v>104104</v>
      </c>
      <c r="J434" s="149"/>
      <c r="K434" s="149"/>
      <c r="L434" s="149"/>
      <c r="M434" s="149"/>
      <c r="N434" s="149"/>
      <c r="O434" s="149"/>
      <c r="P434" s="149"/>
      <c r="Q434" s="149">
        <v>104</v>
      </c>
      <c r="R434" s="149"/>
      <c r="S434" s="149"/>
      <c r="T434" s="149"/>
      <c r="U434" s="149">
        <v>81250</v>
      </c>
      <c r="V434" s="149">
        <v>11375</v>
      </c>
      <c r="W434" s="149">
        <v>11375</v>
      </c>
      <c r="X434" s="149"/>
      <c r="Y434" s="149"/>
      <c r="Z434" s="149"/>
      <c r="AA434" s="149"/>
      <c r="AB434" s="149"/>
      <c r="AC434" s="149"/>
      <c r="AD434" s="149"/>
      <c r="AE434" s="149"/>
      <c r="AF434" s="149"/>
      <c r="AG434" s="149"/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  <c r="BI434" s="149"/>
      <c r="BJ434" s="232"/>
    </row>
    <row r="435" spans="1:62" x14ac:dyDescent="0.25">
      <c r="A435" s="165">
        <v>45012</v>
      </c>
      <c r="B435" s="127" t="s">
        <v>1100</v>
      </c>
      <c r="C435" s="128" t="s">
        <v>481</v>
      </c>
      <c r="D435" s="129" t="s">
        <v>763</v>
      </c>
      <c r="E435" s="128" t="s">
        <v>1181</v>
      </c>
      <c r="F435" s="165">
        <v>45012</v>
      </c>
      <c r="G435" s="148">
        <v>54339</v>
      </c>
      <c r="H435" s="148"/>
      <c r="I435" s="148">
        <v>64120</v>
      </c>
      <c r="J435" s="149"/>
      <c r="K435" s="149">
        <v>4890.51</v>
      </c>
      <c r="L435" s="149">
        <v>4890.51</v>
      </c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>
        <v>-0.02</v>
      </c>
      <c r="AA435" s="149"/>
      <c r="AB435" s="149"/>
      <c r="AC435" s="149"/>
      <c r="AD435" s="149"/>
      <c r="AE435" s="149"/>
      <c r="AF435" s="149"/>
      <c r="AG435" s="149"/>
      <c r="AH435" s="149"/>
      <c r="AI435" s="149"/>
      <c r="AJ435" s="149"/>
      <c r="AK435" s="149"/>
      <c r="AL435" s="149">
        <v>54339</v>
      </c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  <c r="BI435" s="149"/>
      <c r="BJ435" s="232"/>
    </row>
    <row r="436" spans="1:62" x14ac:dyDescent="0.25">
      <c r="A436" s="165">
        <v>45012</v>
      </c>
      <c r="B436" s="127" t="s">
        <v>451</v>
      </c>
      <c r="C436" s="128" t="s">
        <v>481</v>
      </c>
      <c r="D436" s="129" t="s">
        <v>765</v>
      </c>
      <c r="E436" s="128" t="s">
        <v>1591</v>
      </c>
      <c r="F436" s="165">
        <v>45012</v>
      </c>
      <c r="G436" s="148">
        <v>7448.75</v>
      </c>
      <c r="H436" s="148"/>
      <c r="I436" s="148">
        <v>8790</v>
      </c>
      <c r="J436" s="149"/>
      <c r="K436" s="149">
        <v>670.39</v>
      </c>
      <c r="L436" s="149">
        <v>670.39</v>
      </c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>
        <v>0.47</v>
      </c>
      <c r="AA436" s="149"/>
      <c r="AB436" s="149"/>
      <c r="AC436" s="149"/>
      <c r="AD436" s="149"/>
      <c r="AE436" s="149"/>
      <c r="AF436" s="149"/>
      <c r="AG436" s="149"/>
      <c r="AH436" s="149"/>
      <c r="AI436" s="149"/>
      <c r="AJ436" s="149"/>
      <c r="AK436" s="149"/>
      <c r="AL436" s="149">
        <v>7448.75</v>
      </c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  <c r="BI436" s="149"/>
      <c r="BJ436" s="232"/>
    </row>
    <row r="437" spans="1:62" x14ac:dyDescent="0.25">
      <c r="A437" s="165">
        <v>45012</v>
      </c>
      <c r="B437" s="127" t="s">
        <v>1592</v>
      </c>
      <c r="C437" s="128" t="s">
        <v>481</v>
      </c>
      <c r="D437" s="129" t="s">
        <v>767</v>
      </c>
      <c r="E437" s="128" t="s">
        <v>1593</v>
      </c>
      <c r="F437" s="165">
        <v>45012</v>
      </c>
      <c r="G437" s="148">
        <v>165310</v>
      </c>
      <c r="H437" s="148"/>
      <c r="I437" s="148">
        <v>195066</v>
      </c>
      <c r="J437" s="149"/>
      <c r="K437" s="149">
        <v>14877.9</v>
      </c>
      <c r="L437" s="149">
        <v>14877.9</v>
      </c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>
        <v>0.2</v>
      </c>
      <c r="AA437" s="149"/>
      <c r="AB437" s="149"/>
      <c r="AC437" s="149"/>
      <c r="AD437" s="149"/>
      <c r="AE437" s="149"/>
      <c r="AF437" s="149"/>
      <c r="AG437" s="149"/>
      <c r="AH437" s="149"/>
      <c r="AI437" s="149"/>
      <c r="AJ437" s="149"/>
      <c r="AK437" s="149"/>
      <c r="AL437" s="149"/>
      <c r="AM437" s="149"/>
      <c r="AN437" s="149">
        <v>165310</v>
      </c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  <c r="BI437" s="149"/>
      <c r="BJ437" s="232"/>
    </row>
    <row r="438" spans="1:62" x14ac:dyDescent="0.25">
      <c r="A438" s="165">
        <v>45013</v>
      </c>
      <c r="B438" s="127" t="s">
        <v>1094</v>
      </c>
      <c r="C438" s="128" t="s">
        <v>481</v>
      </c>
      <c r="D438" s="129" t="s">
        <v>769</v>
      </c>
      <c r="E438" s="128" t="s">
        <v>1182</v>
      </c>
      <c r="F438" s="165">
        <v>45013</v>
      </c>
      <c r="G438" s="148">
        <v>17339</v>
      </c>
      <c r="H438" s="148"/>
      <c r="I438" s="148">
        <v>20460</v>
      </c>
      <c r="J438" s="149">
        <v>17339</v>
      </c>
      <c r="K438" s="149">
        <v>1560.51</v>
      </c>
      <c r="L438" s="149">
        <v>1560.51</v>
      </c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>
        <v>-0.02</v>
      </c>
      <c r="AA438" s="149"/>
      <c r="AB438" s="149"/>
      <c r="AC438" s="149"/>
      <c r="AD438" s="149"/>
      <c r="AE438" s="149"/>
      <c r="AF438" s="149"/>
      <c r="AG438" s="149"/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  <c r="BI438" s="149"/>
      <c r="BJ438" s="232"/>
    </row>
    <row r="439" spans="1:62" x14ac:dyDescent="0.25">
      <c r="A439" s="165">
        <v>45015</v>
      </c>
      <c r="B439" s="127" t="s">
        <v>484</v>
      </c>
      <c r="C439" s="128" t="s">
        <v>481</v>
      </c>
      <c r="D439" s="129" t="s">
        <v>403</v>
      </c>
      <c r="E439" s="128" t="s">
        <v>1183</v>
      </c>
      <c r="F439" s="165">
        <v>45015</v>
      </c>
      <c r="G439" s="148">
        <v>1605408</v>
      </c>
      <c r="H439" s="148"/>
      <c r="I439" s="148">
        <v>1896275</v>
      </c>
      <c r="J439" s="149"/>
      <c r="K439" s="149">
        <v>144486.72</v>
      </c>
      <c r="L439" s="149">
        <v>144486.72</v>
      </c>
      <c r="M439" s="149"/>
      <c r="N439" s="149"/>
      <c r="O439" s="149"/>
      <c r="P439" s="149"/>
      <c r="Q439" s="149">
        <v>1894</v>
      </c>
      <c r="R439" s="149"/>
      <c r="S439" s="149"/>
      <c r="T439" s="149"/>
      <c r="U439" s="149"/>
      <c r="V439" s="149"/>
      <c r="W439" s="149"/>
      <c r="X439" s="149">
        <v>1605408</v>
      </c>
      <c r="Y439" s="149"/>
      <c r="Z439" s="149">
        <v>-0.44</v>
      </c>
      <c r="AA439" s="149"/>
      <c r="AB439" s="149"/>
      <c r="AC439" s="149"/>
      <c r="AD439" s="149"/>
      <c r="AE439" s="149"/>
      <c r="AF439" s="149"/>
      <c r="AG439" s="149"/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  <c r="BI439" s="149"/>
      <c r="BJ439" s="232"/>
    </row>
    <row r="440" spans="1:62" x14ac:dyDescent="0.25">
      <c r="A440" s="165">
        <v>45016</v>
      </c>
      <c r="B440" s="127" t="s">
        <v>487</v>
      </c>
      <c r="C440" s="128" t="s">
        <v>481</v>
      </c>
      <c r="D440" s="129" t="s">
        <v>772</v>
      </c>
      <c r="E440" s="128" t="s">
        <v>1184</v>
      </c>
      <c r="F440" s="165">
        <v>45016</v>
      </c>
      <c r="G440" s="148">
        <v>64000</v>
      </c>
      <c r="H440" s="148"/>
      <c r="I440" s="148">
        <v>82002</v>
      </c>
      <c r="J440" s="149"/>
      <c r="K440" s="149"/>
      <c r="L440" s="149"/>
      <c r="M440" s="149"/>
      <c r="N440" s="149"/>
      <c r="O440" s="149"/>
      <c r="P440" s="149"/>
      <c r="Q440" s="149">
        <v>81.92</v>
      </c>
      <c r="R440" s="149"/>
      <c r="S440" s="149"/>
      <c r="T440" s="149"/>
      <c r="U440" s="149">
        <v>64000</v>
      </c>
      <c r="V440" s="149">
        <v>8960</v>
      </c>
      <c r="W440" s="149">
        <v>8960</v>
      </c>
      <c r="X440" s="149"/>
      <c r="Y440" s="149"/>
      <c r="Z440" s="149">
        <v>0.08</v>
      </c>
      <c r="AA440" s="149"/>
      <c r="AB440" s="149"/>
      <c r="AC440" s="149"/>
      <c r="AD440" s="149"/>
      <c r="AE440" s="149"/>
      <c r="AF440" s="149"/>
      <c r="AG440" s="149"/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  <c r="BI440" s="149"/>
      <c r="BJ440" s="232"/>
    </row>
    <row r="441" spans="1:62" x14ac:dyDescent="0.25">
      <c r="A441" s="165">
        <v>45016</v>
      </c>
      <c r="B441" s="127" t="s">
        <v>300</v>
      </c>
      <c r="C441" s="128" t="s">
        <v>481</v>
      </c>
      <c r="D441" s="129" t="s">
        <v>774</v>
      </c>
      <c r="E441" s="128" t="s">
        <v>1594</v>
      </c>
      <c r="F441" s="165">
        <v>45016</v>
      </c>
      <c r="G441" s="148">
        <v>19600</v>
      </c>
      <c r="H441" s="148"/>
      <c r="I441" s="148">
        <v>19600</v>
      </c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>
        <v>19600</v>
      </c>
      <c r="Z441" s="149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  <c r="BI441" s="149"/>
      <c r="BJ441" s="232"/>
    </row>
    <row r="442" spans="1:62" x14ac:dyDescent="0.25">
      <c r="A442" s="165">
        <v>45017</v>
      </c>
      <c r="B442" s="127" t="s">
        <v>487</v>
      </c>
      <c r="C442" s="128" t="s">
        <v>481</v>
      </c>
      <c r="D442" s="129" t="s">
        <v>482</v>
      </c>
      <c r="E442" s="128" t="s">
        <v>1307</v>
      </c>
      <c r="F442" s="165">
        <v>45017</v>
      </c>
      <c r="G442" s="148">
        <v>64000</v>
      </c>
      <c r="H442" s="148"/>
      <c r="I442" s="148">
        <v>81920</v>
      </c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>
        <v>64000</v>
      </c>
      <c r="V442" s="149">
        <v>8960</v>
      </c>
      <c r="W442" s="149">
        <v>8960</v>
      </c>
      <c r="X442" s="149"/>
      <c r="Y442" s="149"/>
      <c r="Z442" s="149"/>
      <c r="AA442" s="149"/>
      <c r="AB442" s="149"/>
      <c r="AC442" s="149"/>
      <c r="AD442" s="149"/>
      <c r="AE442" s="149"/>
      <c r="AF442" s="149"/>
      <c r="AG442" s="149"/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  <c r="BI442" s="149"/>
      <c r="BJ442" s="232"/>
    </row>
    <row r="443" spans="1:62" x14ac:dyDescent="0.25">
      <c r="A443" s="165">
        <v>45020</v>
      </c>
      <c r="B443" s="127" t="s">
        <v>487</v>
      </c>
      <c r="C443" s="128" t="s">
        <v>481</v>
      </c>
      <c r="D443" s="129" t="s">
        <v>342</v>
      </c>
      <c r="E443" s="128" t="s">
        <v>1308</v>
      </c>
      <c r="F443" s="165">
        <v>45020</v>
      </c>
      <c r="G443" s="148">
        <v>32000</v>
      </c>
      <c r="H443" s="148"/>
      <c r="I443" s="148">
        <v>40960</v>
      </c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>
        <v>32000</v>
      </c>
      <c r="V443" s="149">
        <v>4480</v>
      </c>
      <c r="W443" s="149">
        <v>4480</v>
      </c>
      <c r="X443" s="149"/>
      <c r="Y443" s="149"/>
      <c r="Z443" s="149"/>
      <c r="AA443" s="149"/>
      <c r="AB443" s="149"/>
      <c r="AC443" s="149"/>
      <c r="AD443" s="149"/>
      <c r="AE443" s="149"/>
      <c r="AF443" s="149"/>
      <c r="AG443" s="149"/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  <c r="BI443" s="149"/>
      <c r="BJ443" s="232"/>
    </row>
    <row r="444" spans="1:62" x14ac:dyDescent="0.25">
      <c r="A444" s="165">
        <v>45023</v>
      </c>
      <c r="B444" s="127" t="s">
        <v>847</v>
      </c>
      <c r="C444" s="128" t="s">
        <v>481</v>
      </c>
      <c r="D444" s="129" t="s">
        <v>343</v>
      </c>
      <c r="E444" s="128" t="s">
        <v>1309</v>
      </c>
      <c r="F444" s="165">
        <v>45023</v>
      </c>
      <c r="G444" s="148">
        <v>1080</v>
      </c>
      <c r="H444" s="148"/>
      <c r="I444" s="148">
        <v>1275</v>
      </c>
      <c r="J444" s="149"/>
      <c r="K444" s="149">
        <v>97.2</v>
      </c>
      <c r="L444" s="149">
        <v>97.2</v>
      </c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>
        <v>0.6</v>
      </c>
      <c r="AA444" s="149"/>
      <c r="AB444" s="149"/>
      <c r="AC444" s="149"/>
      <c r="AD444" s="149"/>
      <c r="AE444" s="149"/>
      <c r="AF444" s="149"/>
      <c r="AG444" s="149"/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>
        <v>1080</v>
      </c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  <c r="BI444" s="149"/>
      <c r="BJ444" s="232"/>
    </row>
    <row r="445" spans="1:62" x14ac:dyDescent="0.25">
      <c r="A445" s="165">
        <v>45025</v>
      </c>
      <c r="B445" s="127" t="s">
        <v>487</v>
      </c>
      <c r="C445" s="128" t="s">
        <v>481</v>
      </c>
      <c r="D445" s="129" t="s">
        <v>344</v>
      </c>
      <c r="E445" s="128" t="s">
        <v>1310</v>
      </c>
      <c r="F445" s="165">
        <v>45025</v>
      </c>
      <c r="G445" s="148">
        <v>66000</v>
      </c>
      <c r="H445" s="148"/>
      <c r="I445" s="148">
        <v>84480</v>
      </c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>
        <v>66000</v>
      </c>
      <c r="V445" s="149">
        <v>9240</v>
      </c>
      <c r="W445" s="149">
        <v>9240</v>
      </c>
      <c r="X445" s="149"/>
      <c r="Y445" s="149"/>
      <c r="Z445" s="149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  <c r="BI445" s="149"/>
      <c r="BJ445" s="232"/>
    </row>
    <row r="446" spans="1:62" x14ac:dyDescent="0.25">
      <c r="A446" s="165">
        <v>45025</v>
      </c>
      <c r="B446" s="127" t="s">
        <v>487</v>
      </c>
      <c r="C446" s="128" t="s">
        <v>481</v>
      </c>
      <c r="D446" s="129" t="s">
        <v>345</v>
      </c>
      <c r="E446" s="128" t="s">
        <v>1311</v>
      </c>
      <c r="F446" s="165">
        <v>45025</v>
      </c>
      <c r="G446" s="148">
        <v>66000</v>
      </c>
      <c r="H446" s="148"/>
      <c r="I446" s="148">
        <v>84480</v>
      </c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>
        <v>66000</v>
      </c>
      <c r="V446" s="149">
        <v>9240</v>
      </c>
      <c r="W446" s="149">
        <v>9240</v>
      </c>
      <c r="X446" s="149"/>
      <c r="Y446" s="149"/>
      <c r="Z446" s="149"/>
      <c r="AA446" s="149"/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  <c r="BI446" s="149"/>
      <c r="BJ446" s="232"/>
    </row>
    <row r="447" spans="1:62" x14ac:dyDescent="0.25">
      <c r="A447" s="165">
        <v>45025</v>
      </c>
      <c r="B447" s="127" t="s">
        <v>1094</v>
      </c>
      <c r="C447" s="128" t="s">
        <v>481</v>
      </c>
      <c r="D447" s="129" t="s">
        <v>304</v>
      </c>
      <c r="E447" s="128" t="s">
        <v>1312</v>
      </c>
      <c r="F447" s="165">
        <v>45025</v>
      </c>
      <c r="G447" s="148">
        <v>38893.24</v>
      </c>
      <c r="H447" s="148"/>
      <c r="I447" s="148">
        <v>45894</v>
      </c>
      <c r="J447" s="149">
        <v>38893.24</v>
      </c>
      <c r="K447" s="149">
        <v>3500.39</v>
      </c>
      <c r="L447" s="149">
        <v>3500.39</v>
      </c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>
        <v>-0.02</v>
      </c>
      <c r="AA447" s="149"/>
      <c r="AB447" s="149"/>
      <c r="AC447" s="149"/>
      <c r="AD447" s="149"/>
      <c r="AE447" s="149"/>
      <c r="AF447" s="149"/>
      <c r="AG447" s="149"/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  <c r="BI447" s="149"/>
      <c r="BJ447" s="232"/>
    </row>
    <row r="448" spans="1:62" x14ac:dyDescent="0.25">
      <c r="A448" s="165">
        <v>45027</v>
      </c>
      <c r="B448" s="127" t="s">
        <v>487</v>
      </c>
      <c r="C448" s="128" t="s">
        <v>481</v>
      </c>
      <c r="D448" s="129" t="s">
        <v>305</v>
      </c>
      <c r="E448" s="128" t="s">
        <v>1313</v>
      </c>
      <c r="F448" s="165">
        <v>45027</v>
      </c>
      <c r="G448" s="148">
        <v>16500</v>
      </c>
      <c r="H448" s="148"/>
      <c r="I448" s="148">
        <v>21120</v>
      </c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>
        <v>16500</v>
      </c>
      <c r="V448" s="149">
        <v>2310</v>
      </c>
      <c r="W448" s="149">
        <v>2310</v>
      </c>
      <c r="X448" s="149"/>
      <c r="Y448" s="149"/>
      <c r="Z448" s="149"/>
      <c r="AA448" s="149"/>
      <c r="AB448" s="149"/>
      <c r="AC448" s="149"/>
      <c r="AD448" s="149"/>
      <c r="AE448" s="149"/>
      <c r="AF448" s="149"/>
      <c r="AG448" s="149"/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  <c r="BI448" s="149"/>
      <c r="BJ448" s="232"/>
    </row>
    <row r="449" spans="1:62" x14ac:dyDescent="0.25">
      <c r="A449" s="165">
        <v>45027</v>
      </c>
      <c r="B449" s="127" t="s">
        <v>484</v>
      </c>
      <c r="C449" s="128" t="s">
        <v>481</v>
      </c>
      <c r="D449" s="129" t="s">
        <v>306</v>
      </c>
      <c r="E449" s="128" t="s">
        <v>1314</v>
      </c>
      <c r="F449" s="165">
        <v>45027</v>
      </c>
      <c r="G449" s="148">
        <v>1596804</v>
      </c>
      <c r="H449" s="148"/>
      <c r="I449" s="148">
        <v>1886113</v>
      </c>
      <c r="J449" s="149"/>
      <c r="K449" s="149">
        <v>143712.35999999999</v>
      </c>
      <c r="L449" s="149">
        <v>143712.35999999999</v>
      </c>
      <c r="M449" s="149"/>
      <c r="N449" s="149"/>
      <c r="O449" s="149"/>
      <c r="P449" s="149"/>
      <c r="Q449" s="149">
        <v>1884</v>
      </c>
      <c r="R449" s="149"/>
      <c r="S449" s="149"/>
      <c r="T449" s="149"/>
      <c r="U449" s="149"/>
      <c r="V449" s="149"/>
      <c r="W449" s="149"/>
      <c r="X449" s="149">
        <v>1596804</v>
      </c>
      <c r="Y449" s="149"/>
      <c r="Z449" s="149">
        <v>0.28000000000000003</v>
      </c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  <c r="BI449" s="149"/>
      <c r="BJ449" s="232"/>
    </row>
    <row r="450" spans="1:62" x14ac:dyDescent="0.25">
      <c r="A450" s="165">
        <v>45027</v>
      </c>
      <c r="B450" s="127" t="s">
        <v>487</v>
      </c>
      <c r="C450" s="128" t="s">
        <v>481</v>
      </c>
      <c r="D450" s="129" t="s">
        <v>307</v>
      </c>
      <c r="E450" s="128" t="s">
        <v>1315</v>
      </c>
      <c r="F450" s="165">
        <v>45027</v>
      </c>
      <c r="G450" s="148">
        <v>33000</v>
      </c>
      <c r="H450" s="148"/>
      <c r="I450" s="148">
        <v>42240</v>
      </c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>
        <v>33000</v>
      </c>
      <c r="V450" s="149">
        <v>4620</v>
      </c>
      <c r="W450" s="149">
        <v>4620</v>
      </c>
      <c r="X450" s="149"/>
      <c r="Y450" s="149"/>
      <c r="Z450" s="149"/>
      <c r="AA450" s="149"/>
      <c r="AB450" s="149"/>
      <c r="AC450" s="149"/>
      <c r="AD450" s="149"/>
      <c r="AE450" s="149"/>
      <c r="AF450" s="149"/>
      <c r="AG450" s="149"/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  <c r="BI450" s="149"/>
      <c r="BJ450" s="232"/>
    </row>
    <row r="451" spans="1:62" x14ac:dyDescent="0.25">
      <c r="A451" s="165">
        <v>45029</v>
      </c>
      <c r="B451" s="127" t="s">
        <v>451</v>
      </c>
      <c r="C451" s="128" t="s">
        <v>481</v>
      </c>
      <c r="D451" s="129" t="s">
        <v>308</v>
      </c>
      <c r="E451" s="128" t="s">
        <v>1316</v>
      </c>
      <c r="F451" s="165">
        <v>45029</v>
      </c>
      <c r="G451" s="148">
        <v>36637.5</v>
      </c>
      <c r="H451" s="148"/>
      <c r="I451" s="148">
        <v>43232</v>
      </c>
      <c r="J451" s="149"/>
      <c r="K451" s="149">
        <v>3297.38</v>
      </c>
      <c r="L451" s="149">
        <v>3297.38</v>
      </c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>
        <v>-0.26</v>
      </c>
      <c r="AA451" s="149"/>
      <c r="AB451" s="149"/>
      <c r="AC451" s="149"/>
      <c r="AD451" s="149"/>
      <c r="AE451" s="149"/>
      <c r="AF451" s="149"/>
      <c r="AG451" s="149"/>
      <c r="AH451" s="149"/>
      <c r="AI451" s="149"/>
      <c r="AJ451" s="149"/>
      <c r="AK451" s="149"/>
      <c r="AL451" s="149">
        <v>36637.5</v>
      </c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  <c r="BI451" s="149"/>
      <c r="BJ451" s="232"/>
    </row>
    <row r="452" spans="1:62" x14ac:dyDescent="0.25">
      <c r="A452" s="165">
        <v>45030</v>
      </c>
      <c r="B452" s="127" t="s">
        <v>1100</v>
      </c>
      <c r="C452" s="128" t="s">
        <v>481</v>
      </c>
      <c r="D452" s="129" t="s">
        <v>309</v>
      </c>
      <c r="E452" s="128" t="s">
        <v>1317</v>
      </c>
      <c r="F452" s="165">
        <v>45030</v>
      </c>
      <c r="G452" s="148">
        <v>55680</v>
      </c>
      <c r="H452" s="148"/>
      <c r="I452" s="148">
        <v>65702</v>
      </c>
      <c r="J452" s="149"/>
      <c r="K452" s="149">
        <v>5011.2</v>
      </c>
      <c r="L452" s="149">
        <v>5011.2</v>
      </c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>
        <v>-0.4</v>
      </c>
      <c r="AA452" s="149"/>
      <c r="AB452" s="149"/>
      <c r="AC452" s="149"/>
      <c r="AD452" s="149"/>
      <c r="AE452" s="149"/>
      <c r="AF452" s="149"/>
      <c r="AG452" s="149"/>
      <c r="AH452" s="149"/>
      <c r="AI452" s="149"/>
      <c r="AJ452" s="149"/>
      <c r="AK452" s="149"/>
      <c r="AL452" s="149">
        <v>55680</v>
      </c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  <c r="BI452" s="149"/>
      <c r="BJ452" s="232"/>
    </row>
    <row r="453" spans="1:62" x14ac:dyDescent="0.25">
      <c r="A453" s="165">
        <v>45037</v>
      </c>
      <c r="B453" s="127" t="s">
        <v>1100</v>
      </c>
      <c r="C453" s="128" t="s">
        <v>481</v>
      </c>
      <c r="D453" s="129" t="s">
        <v>310</v>
      </c>
      <c r="E453" s="128" t="s">
        <v>1318</v>
      </c>
      <c r="F453" s="165">
        <v>45037</v>
      </c>
      <c r="G453" s="148">
        <v>24987</v>
      </c>
      <c r="H453" s="148"/>
      <c r="I453" s="148">
        <v>29485</v>
      </c>
      <c r="J453" s="149"/>
      <c r="K453" s="149">
        <v>2248.83</v>
      </c>
      <c r="L453" s="149">
        <v>2248.83</v>
      </c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>
        <v>0.34</v>
      </c>
      <c r="AA453" s="149"/>
      <c r="AB453" s="149"/>
      <c r="AC453" s="149"/>
      <c r="AD453" s="149"/>
      <c r="AE453" s="149"/>
      <c r="AF453" s="149"/>
      <c r="AG453" s="149"/>
      <c r="AH453" s="149"/>
      <c r="AI453" s="149"/>
      <c r="AJ453" s="149"/>
      <c r="AK453" s="149"/>
      <c r="AL453" s="149">
        <v>24987</v>
      </c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  <c r="BI453" s="149"/>
      <c r="BJ453" s="232"/>
    </row>
    <row r="454" spans="1:62" x14ac:dyDescent="0.25">
      <c r="A454" s="165">
        <v>45041</v>
      </c>
      <c r="B454" s="127" t="s">
        <v>487</v>
      </c>
      <c r="C454" s="128" t="s">
        <v>481</v>
      </c>
      <c r="D454" s="129" t="s">
        <v>311</v>
      </c>
      <c r="E454" s="128" t="s">
        <v>1319</v>
      </c>
      <c r="F454" s="165">
        <v>45041</v>
      </c>
      <c r="G454" s="148">
        <v>64000</v>
      </c>
      <c r="H454" s="148"/>
      <c r="I454" s="148">
        <v>81920</v>
      </c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>
        <v>64000</v>
      </c>
      <c r="V454" s="149">
        <v>8960</v>
      </c>
      <c r="W454" s="149">
        <v>8960</v>
      </c>
      <c r="X454" s="149"/>
      <c r="Y454" s="149"/>
      <c r="Z454" s="149"/>
      <c r="AA454" s="149"/>
      <c r="AB454" s="149"/>
      <c r="AC454" s="149"/>
      <c r="AD454" s="149"/>
      <c r="AE454" s="149"/>
      <c r="AF454" s="149"/>
      <c r="AG454" s="149"/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  <c r="BI454" s="149"/>
      <c r="BJ454" s="232"/>
    </row>
    <row r="455" spans="1:62" x14ac:dyDescent="0.25">
      <c r="A455" s="165">
        <v>45041</v>
      </c>
      <c r="B455" s="127" t="s">
        <v>487</v>
      </c>
      <c r="C455" s="128" t="s">
        <v>481</v>
      </c>
      <c r="D455" s="129" t="s">
        <v>312</v>
      </c>
      <c r="E455" s="128" t="s">
        <v>1320</v>
      </c>
      <c r="F455" s="165">
        <v>45041</v>
      </c>
      <c r="G455" s="148">
        <v>64000</v>
      </c>
      <c r="H455" s="148"/>
      <c r="I455" s="148">
        <v>81920</v>
      </c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>
        <v>64000</v>
      </c>
      <c r="V455" s="149">
        <v>8960</v>
      </c>
      <c r="W455" s="149">
        <v>8960</v>
      </c>
      <c r="X455" s="149"/>
      <c r="Y455" s="149"/>
      <c r="Z455" s="149"/>
      <c r="AA455" s="149"/>
      <c r="AB455" s="149"/>
      <c r="AC455" s="149"/>
      <c r="AD455" s="149"/>
      <c r="AE455" s="149"/>
      <c r="AF455" s="149"/>
      <c r="AG455" s="149"/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  <c r="BI455" s="149"/>
      <c r="BJ455" s="232"/>
    </row>
    <row r="456" spans="1:62" x14ac:dyDescent="0.25">
      <c r="A456" s="165">
        <v>45041</v>
      </c>
      <c r="B456" s="127" t="s">
        <v>487</v>
      </c>
      <c r="C456" s="128" t="s">
        <v>481</v>
      </c>
      <c r="D456" s="129" t="s">
        <v>313</v>
      </c>
      <c r="E456" s="128" t="s">
        <v>1321</v>
      </c>
      <c r="F456" s="165">
        <v>45041</v>
      </c>
      <c r="G456" s="148">
        <v>64000</v>
      </c>
      <c r="H456" s="148"/>
      <c r="I456" s="148">
        <v>81920</v>
      </c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>
        <v>64000</v>
      </c>
      <c r="V456" s="149">
        <v>8960</v>
      </c>
      <c r="W456" s="149">
        <v>8960</v>
      </c>
      <c r="X456" s="149"/>
      <c r="Y456" s="149"/>
      <c r="Z456" s="149"/>
      <c r="AA456" s="149"/>
      <c r="AB456" s="149"/>
      <c r="AC456" s="149"/>
      <c r="AD456" s="149"/>
      <c r="AE456" s="149"/>
      <c r="AF456" s="149"/>
      <c r="AG456" s="149"/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  <c r="BI456" s="149"/>
      <c r="BJ456" s="232"/>
    </row>
    <row r="457" spans="1:62" x14ac:dyDescent="0.25">
      <c r="A457" s="165">
        <v>45041</v>
      </c>
      <c r="B457" s="127" t="s">
        <v>487</v>
      </c>
      <c r="C457" s="128" t="s">
        <v>481</v>
      </c>
      <c r="D457" s="129" t="s">
        <v>314</v>
      </c>
      <c r="E457" s="128" t="s">
        <v>1322</v>
      </c>
      <c r="F457" s="165">
        <v>45041</v>
      </c>
      <c r="G457" s="148">
        <v>64000</v>
      </c>
      <c r="H457" s="148"/>
      <c r="I457" s="148">
        <v>81920</v>
      </c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>
        <v>64000</v>
      </c>
      <c r="V457" s="149">
        <v>8960</v>
      </c>
      <c r="W457" s="149">
        <v>8960</v>
      </c>
      <c r="X457" s="149"/>
      <c r="Y457" s="149"/>
      <c r="Z457" s="149"/>
      <c r="AA457" s="149"/>
      <c r="AB457" s="149"/>
      <c r="AC457" s="149"/>
      <c r="AD457" s="149"/>
      <c r="AE457" s="149"/>
      <c r="AF457" s="149"/>
      <c r="AG457" s="149"/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  <c r="BI457" s="149"/>
      <c r="BJ457" s="232"/>
    </row>
    <row r="458" spans="1:62" x14ac:dyDescent="0.25">
      <c r="A458" s="165">
        <v>45041</v>
      </c>
      <c r="B458" s="127" t="s">
        <v>487</v>
      </c>
      <c r="C458" s="128" t="s">
        <v>481</v>
      </c>
      <c r="D458" s="129" t="s">
        <v>315</v>
      </c>
      <c r="E458" s="128" t="s">
        <v>1323</v>
      </c>
      <c r="F458" s="165">
        <v>45041</v>
      </c>
      <c r="G458" s="148">
        <v>64000</v>
      </c>
      <c r="H458" s="148"/>
      <c r="I458" s="148">
        <v>81920</v>
      </c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>
        <v>64000</v>
      </c>
      <c r="V458" s="149">
        <v>8960</v>
      </c>
      <c r="W458" s="149">
        <v>8960</v>
      </c>
      <c r="X458" s="149"/>
      <c r="Y458" s="149"/>
      <c r="Z458" s="149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  <c r="BI458" s="149"/>
      <c r="BJ458" s="232"/>
    </row>
    <row r="459" spans="1:62" x14ac:dyDescent="0.25">
      <c r="A459" s="165">
        <v>45041</v>
      </c>
      <c r="B459" s="127" t="s">
        <v>1094</v>
      </c>
      <c r="C459" s="128" t="s">
        <v>481</v>
      </c>
      <c r="D459" s="129" t="s">
        <v>316</v>
      </c>
      <c r="E459" s="128" t="s">
        <v>1324</v>
      </c>
      <c r="F459" s="165">
        <v>45041</v>
      </c>
      <c r="G459" s="148">
        <v>55067.38</v>
      </c>
      <c r="H459" s="148"/>
      <c r="I459" s="148">
        <v>64980</v>
      </c>
      <c r="J459" s="149">
        <v>55067.38</v>
      </c>
      <c r="K459" s="149">
        <v>4956.0600000000004</v>
      </c>
      <c r="L459" s="149">
        <v>4956.0600000000004</v>
      </c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>
        <v>0.5</v>
      </c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  <c r="BI459" s="149"/>
      <c r="BJ459" s="232"/>
    </row>
    <row r="460" spans="1:62" x14ac:dyDescent="0.25">
      <c r="A460" s="165">
        <v>45042</v>
      </c>
      <c r="B460" s="127" t="s">
        <v>487</v>
      </c>
      <c r="C460" s="128" t="s">
        <v>481</v>
      </c>
      <c r="D460" s="129" t="s">
        <v>317</v>
      </c>
      <c r="E460" s="128" t="s">
        <v>1325</v>
      </c>
      <c r="F460" s="165">
        <v>45042</v>
      </c>
      <c r="G460" s="148">
        <v>64000</v>
      </c>
      <c r="H460" s="148"/>
      <c r="I460" s="148">
        <v>81920</v>
      </c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>
        <v>64000</v>
      </c>
      <c r="V460" s="149">
        <v>8960</v>
      </c>
      <c r="W460" s="149">
        <v>8960</v>
      </c>
      <c r="X460" s="149"/>
      <c r="Y460" s="149"/>
      <c r="Z460" s="149"/>
      <c r="AA460" s="149"/>
      <c r="AB460" s="149"/>
      <c r="AC460" s="149"/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  <c r="BI460" s="149"/>
      <c r="BJ460" s="232"/>
    </row>
    <row r="461" spans="1:62" x14ac:dyDescent="0.25">
      <c r="A461" s="165">
        <v>45046</v>
      </c>
      <c r="B461" s="127" t="s">
        <v>300</v>
      </c>
      <c r="C461" s="128" t="s">
        <v>481</v>
      </c>
      <c r="D461" s="129" t="s">
        <v>318</v>
      </c>
      <c r="E461" s="128" t="s">
        <v>643</v>
      </c>
      <c r="F461" s="165">
        <v>45046</v>
      </c>
      <c r="G461" s="148">
        <v>18900</v>
      </c>
      <c r="H461" s="148"/>
      <c r="I461" s="148">
        <v>18900</v>
      </c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>
        <v>18900</v>
      </c>
      <c r="Z461" s="149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  <c r="BI461" s="149"/>
      <c r="BJ461" s="232"/>
    </row>
    <row r="462" spans="1:62" x14ac:dyDescent="0.25">
      <c r="A462" s="165">
        <v>45046</v>
      </c>
      <c r="B462" s="127" t="s">
        <v>300</v>
      </c>
      <c r="C462" s="128" t="s">
        <v>481</v>
      </c>
      <c r="D462" s="129" t="s">
        <v>346</v>
      </c>
      <c r="E462" s="128" t="s">
        <v>371</v>
      </c>
      <c r="F462" s="165">
        <v>45046</v>
      </c>
      <c r="G462" s="148">
        <v>2400</v>
      </c>
      <c r="H462" s="148"/>
      <c r="I462" s="148">
        <v>2400</v>
      </c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>
        <v>2400</v>
      </c>
      <c r="Z462" s="149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  <c r="BI462" s="149"/>
      <c r="BJ462" s="232"/>
    </row>
    <row r="463" spans="1:62" x14ac:dyDescent="0.25">
      <c r="A463" s="165">
        <v>45048</v>
      </c>
      <c r="B463" s="127" t="s">
        <v>487</v>
      </c>
      <c r="C463" s="128" t="s">
        <v>481</v>
      </c>
      <c r="D463" s="129" t="s">
        <v>347</v>
      </c>
      <c r="E463" s="128" t="s">
        <v>1326</v>
      </c>
      <c r="F463" s="165">
        <v>45048</v>
      </c>
      <c r="G463" s="148">
        <v>58000</v>
      </c>
      <c r="H463" s="148"/>
      <c r="I463" s="148">
        <v>74240</v>
      </c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>
        <v>58000</v>
      </c>
      <c r="V463" s="149">
        <v>8120</v>
      </c>
      <c r="W463" s="149">
        <v>8120</v>
      </c>
      <c r="X463" s="149"/>
      <c r="Y463" s="149"/>
      <c r="Z463" s="149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  <c r="BI463" s="149"/>
      <c r="BJ463" s="232"/>
    </row>
    <row r="464" spans="1:62" x14ac:dyDescent="0.25">
      <c r="A464" s="165">
        <v>45048</v>
      </c>
      <c r="B464" s="127" t="s">
        <v>487</v>
      </c>
      <c r="C464" s="128" t="s">
        <v>481</v>
      </c>
      <c r="D464" s="129" t="s">
        <v>319</v>
      </c>
      <c r="E464" s="128" t="s">
        <v>1327</v>
      </c>
      <c r="F464" s="165">
        <v>45048</v>
      </c>
      <c r="G464" s="148">
        <v>64000</v>
      </c>
      <c r="H464" s="148"/>
      <c r="I464" s="148">
        <v>81920</v>
      </c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>
        <v>64000</v>
      </c>
      <c r="V464" s="149">
        <v>8960</v>
      </c>
      <c r="W464" s="149">
        <v>8960</v>
      </c>
      <c r="X464" s="149"/>
      <c r="Y464" s="149"/>
      <c r="Z464" s="149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  <c r="BI464" s="149"/>
      <c r="BJ464" s="232"/>
    </row>
    <row r="465" spans="1:62" x14ac:dyDescent="0.25">
      <c r="A465" s="165">
        <v>45048</v>
      </c>
      <c r="B465" s="127" t="s">
        <v>487</v>
      </c>
      <c r="C465" s="128" t="s">
        <v>481</v>
      </c>
      <c r="D465" s="129" t="s">
        <v>320</v>
      </c>
      <c r="E465" s="128" t="s">
        <v>1328</v>
      </c>
      <c r="F465" s="165">
        <v>45048</v>
      </c>
      <c r="G465" s="148">
        <v>16000</v>
      </c>
      <c r="H465" s="148"/>
      <c r="I465" s="148">
        <v>20480</v>
      </c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>
        <v>16000</v>
      </c>
      <c r="V465" s="149">
        <v>2240</v>
      </c>
      <c r="W465" s="149">
        <v>2240</v>
      </c>
      <c r="X465" s="149"/>
      <c r="Y465" s="149"/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  <c r="BI465" s="149"/>
      <c r="BJ465" s="232"/>
    </row>
    <row r="466" spans="1:62" x14ac:dyDescent="0.25">
      <c r="A466" s="165">
        <v>45048</v>
      </c>
      <c r="B466" s="127" t="s">
        <v>487</v>
      </c>
      <c r="C466" s="128" t="s">
        <v>481</v>
      </c>
      <c r="D466" s="129" t="s">
        <v>321</v>
      </c>
      <c r="E466" s="128" t="s">
        <v>1329</v>
      </c>
      <c r="F466" s="165">
        <v>45048</v>
      </c>
      <c r="G466" s="148">
        <v>64000</v>
      </c>
      <c r="H466" s="148"/>
      <c r="I466" s="148">
        <v>81920</v>
      </c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>
        <v>64000</v>
      </c>
      <c r="V466" s="149">
        <v>8960</v>
      </c>
      <c r="W466" s="149">
        <v>8960</v>
      </c>
      <c r="X466" s="149"/>
      <c r="Y466" s="149"/>
      <c r="Z466" s="149"/>
      <c r="AA466" s="149"/>
      <c r="AB466" s="149"/>
      <c r="AC466" s="149"/>
      <c r="AD466" s="149"/>
      <c r="AE466" s="149"/>
      <c r="AF466" s="149"/>
      <c r="AG466" s="149"/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  <c r="BI466" s="149"/>
      <c r="BJ466" s="232"/>
    </row>
    <row r="467" spans="1:62" x14ac:dyDescent="0.25">
      <c r="A467" s="165">
        <v>45048</v>
      </c>
      <c r="B467" s="127" t="s">
        <v>487</v>
      </c>
      <c r="C467" s="128" t="s">
        <v>481</v>
      </c>
      <c r="D467" s="129" t="s">
        <v>322</v>
      </c>
      <c r="E467" s="128" t="s">
        <v>1330</v>
      </c>
      <c r="F467" s="165">
        <v>45048</v>
      </c>
      <c r="G467" s="148">
        <v>14080</v>
      </c>
      <c r="H467" s="148"/>
      <c r="I467" s="148">
        <v>18022</v>
      </c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>
        <v>14080</v>
      </c>
      <c r="V467" s="149">
        <v>1971.2</v>
      </c>
      <c r="W467" s="149">
        <v>1971.2</v>
      </c>
      <c r="X467" s="149"/>
      <c r="Y467" s="149"/>
      <c r="Z467" s="149">
        <v>-0.4</v>
      </c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  <c r="BI467" s="149"/>
      <c r="BJ467" s="232"/>
    </row>
    <row r="468" spans="1:62" x14ac:dyDescent="0.25">
      <c r="A468" s="165">
        <v>45052</v>
      </c>
      <c r="B468" s="127" t="s">
        <v>1094</v>
      </c>
      <c r="C468" s="128" t="s">
        <v>481</v>
      </c>
      <c r="D468" s="129" t="s">
        <v>323</v>
      </c>
      <c r="E468" s="128" t="s">
        <v>1331</v>
      </c>
      <c r="F468" s="165">
        <v>45052</v>
      </c>
      <c r="G468" s="148">
        <v>18421</v>
      </c>
      <c r="H468" s="148"/>
      <c r="I468" s="148">
        <v>21737</v>
      </c>
      <c r="J468" s="149">
        <v>18421</v>
      </c>
      <c r="K468" s="149">
        <v>1657.89</v>
      </c>
      <c r="L468" s="149">
        <v>1657.89</v>
      </c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>
        <v>0.22</v>
      </c>
      <c r="AA468" s="149"/>
      <c r="AB468" s="149"/>
      <c r="AC468" s="149"/>
      <c r="AD468" s="149"/>
      <c r="AE468" s="149"/>
      <c r="AF468" s="149"/>
      <c r="AG468" s="149"/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  <c r="BI468" s="149"/>
      <c r="BJ468" s="232"/>
    </row>
    <row r="469" spans="1:62" x14ac:dyDescent="0.25">
      <c r="A469" s="165">
        <v>45054</v>
      </c>
      <c r="B469" s="127" t="s">
        <v>484</v>
      </c>
      <c r="C469" s="128" t="s">
        <v>481</v>
      </c>
      <c r="D469" s="129" t="s">
        <v>324</v>
      </c>
      <c r="E469" s="128" t="s">
        <v>1332</v>
      </c>
      <c r="F469" s="165">
        <v>45054</v>
      </c>
      <c r="G469" s="148">
        <v>1669002</v>
      </c>
      <c r="H469" s="148"/>
      <c r="I469" s="148">
        <v>1971391</v>
      </c>
      <c r="J469" s="149"/>
      <c r="K469" s="149">
        <v>150210.18</v>
      </c>
      <c r="L469" s="149">
        <v>150210.18</v>
      </c>
      <c r="M469" s="149"/>
      <c r="N469" s="149"/>
      <c r="O469" s="149"/>
      <c r="P469" s="149"/>
      <c r="Q469" s="149">
        <v>1969</v>
      </c>
      <c r="R469" s="149"/>
      <c r="S469" s="149"/>
      <c r="T469" s="149"/>
      <c r="U469" s="149"/>
      <c r="V469" s="149"/>
      <c r="W469" s="149"/>
      <c r="X469" s="149">
        <v>1669002</v>
      </c>
      <c r="Y469" s="149"/>
      <c r="Z469" s="149">
        <v>-0.36</v>
      </c>
      <c r="AA469" s="149"/>
      <c r="AB469" s="149"/>
      <c r="AC469" s="149"/>
      <c r="AD469" s="149"/>
      <c r="AE469" s="149"/>
      <c r="AF469" s="149"/>
      <c r="AG469" s="149"/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  <c r="BI469" s="149"/>
      <c r="BJ469" s="232"/>
    </row>
    <row r="470" spans="1:62" x14ac:dyDescent="0.25">
      <c r="A470" s="165">
        <v>45055</v>
      </c>
      <c r="B470" s="127" t="s">
        <v>487</v>
      </c>
      <c r="C470" s="128" t="s">
        <v>481</v>
      </c>
      <c r="D470" s="129" t="s">
        <v>325</v>
      </c>
      <c r="E470" s="128" t="s">
        <v>1333</v>
      </c>
      <c r="F470" s="165">
        <v>45055</v>
      </c>
      <c r="G470" s="148">
        <v>64000</v>
      </c>
      <c r="H470" s="148"/>
      <c r="I470" s="148">
        <v>81920</v>
      </c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>
        <v>64000</v>
      </c>
      <c r="V470" s="149">
        <v>8960</v>
      </c>
      <c r="W470" s="149">
        <v>8960</v>
      </c>
      <c r="X470" s="149"/>
      <c r="Y470" s="149"/>
      <c r="Z470" s="149"/>
      <c r="AA470" s="149"/>
      <c r="AB470" s="149"/>
      <c r="AC470" s="149"/>
      <c r="AD470" s="149"/>
      <c r="AE470" s="149"/>
      <c r="AF470" s="149"/>
      <c r="AG470" s="149"/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  <c r="BI470" s="149"/>
      <c r="BJ470" s="232"/>
    </row>
    <row r="471" spans="1:62" x14ac:dyDescent="0.25">
      <c r="A471" s="165">
        <v>45055</v>
      </c>
      <c r="B471" s="127" t="s">
        <v>487</v>
      </c>
      <c r="C471" s="128" t="s">
        <v>481</v>
      </c>
      <c r="D471" s="129" t="s">
        <v>326</v>
      </c>
      <c r="E471" s="128" t="s">
        <v>1334</v>
      </c>
      <c r="F471" s="165">
        <v>45055</v>
      </c>
      <c r="G471" s="148">
        <v>64000</v>
      </c>
      <c r="H471" s="148"/>
      <c r="I471" s="148">
        <v>81920</v>
      </c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>
        <v>64000</v>
      </c>
      <c r="V471" s="149">
        <v>8960</v>
      </c>
      <c r="W471" s="149">
        <v>8960</v>
      </c>
      <c r="X471" s="149"/>
      <c r="Y471" s="149"/>
      <c r="Z471" s="149"/>
      <c r="AA471" s="149"/>
      <c r="AB471" s="149"/>
      <c r="AC471" s="149"/>
      <c r="AD471" s="149"/>
      <c r="AE471" s="149"/>
      <c r="AF471" s="149"/>
      <c r="AG471" s="149"/>
      <c r="AH471" s="149"/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  <c r="BI471" s="149"/>
      <c r="BJ471" s="232"/>
    </row>
    <row r="472" spans="1:62" x14ac:dyDescent="0.25">
      <c r="A472" s="165">
        <v>45055</v>
      </c>
      <c r="B472" s="127" t="s">
        <v>487</v>
      </c>
      <c r="C472" s="128" t="s">
        <v>481</v>
      </c>
      <c r="D472" s="129" t="s">
        <v>327</v>
      </c>
      <c r="E472" s="128" t="s">
        <v>1335</v>
      </c>
      <c r="F472" s="165">
        <v>45055</v>
      </c>
      <c r="G472" s="148">
        <v>16000</v>
      </c>
      <c r="H472" s="148"/>
      <c r="I472" s="148">
        <v>20480</v>
      </c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>
        <v>16000</v>
      </c>
      <c r="V472" s="149">
        <v>2240</v>
      </c>
      <c r="W472" s="149">
        <v>2240</v>
      </c>
      <c r="X472" s="149"/>
      <c r="Y472" s="149"/>
      <c r="Z472" s="149"/>
      <c r="AA472" s="149"/>
      <c r="AB472" s="149"/>
      <c r="AC472" s="149"/>
      <c r="AD472" s="149"/>
      <c r="AE472" s="149"/>
      <c r="AF472" s="149"/>
      <c r="AG472" s="149"/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  <c r="BI472" s="149"/>
      <c r="BJ472" s="232"/>
    </row>
    <row r="473" spans="1:62" x14ac:dyDescent="0.25">
      <c r="A473" s="165">
        <v>45055</v>
      </c>
      <c r="B473" s="127" t="s">
        <v>487</v>
      </c>
      <c r="C473" s="128" t="s">
        <v>481</v>
      </c>
      <c r="D473" s="129" t="s">
        <v>328</v>
      </c>
      <c r="E473" s="128" t="s">
        <v>1336</v>
      </c>
      <c r="F473" s="165">
        <v>45055</v>
      </c>
      <c r="G473" s="148">
        <v>16000</v>
      </c>
      <c r="H473" s="148"/>
      <c r="I473" s="148">
        <v>20480</v>
      </c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>
        <v>16000</v>
      </c>
      <c r="V473" s="149">
        <v>2240</v>
      </c>
      <c r="W473" s="149">
        <v>2240</v>
      </c>
      <c r="X473" s="149"/>
      <c r="Y473" s="149"/>
      <c r="Z473" s="149"/>
      <c r="AA473" s="149"/>
      <c r="AB473" s="149"/>
      <c r="AC473" s="149"/>
      <c r="AD473" s="149"/>
      <c r="AE473" s="149"/>
      <c r="AF473" s="149"/>
      <c r="AG473" s="149"/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  <c r="BI473" s="149"/>
      <c r="BJ473" s="232"/>
    </row>
    <row r="474" spans="1:62" x14ac:dyDescent="0.25">
      <c r="A474" s="165">
        <v>45055</v>
      </c>
      <c r="B474" s="127" t="s">
        <v>1094</v>
      </c>
      <c r="C474" s="128" t="s">
        <v>481</v>
      </c>
      <c r="D474" s="129" t="s">
        <v>329</v>
      </c>
      <c r="E474" s="128" t="s">
        <v>1337</v>
      </c>
      <c r="F474" s="165">
        <v>45055</v>
      </c>
      <c r="G474" s="148">
        <v>23567.81</v>
      </c>
      <c r="H474" s="148"/>
      <c r="I474" s="148">
        <v>27810</v>
      </c>
      <c r="J474" s="149">
        <v>23567.81</v>
      </c>
      <c r="K474" s="149">
        <v>2121.1</v>
      </c>
      <c r="L474" s="149">
        <v>2121.1</v>
      </c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>
        <v>-0.01</v>
      </c>
      <c r="AA474" s="149"/>
      <c r="AB474" s="149"/>
      <c r="AC474" s="149"/>
      <c r="AD474" s="149"/>
      <c r="AE474" s="149"/>
      <c r="AF474" s="149"/>
      <c r="AG474" s="149"/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  <c r="BI474" s="149"/>
      <c r="BJ474" s="232"/>
    </row>
    <row r="475" spans="1:62" x14ac:dyDescent="0.25">
      <c r="A475" s="165">
        <v>45056</v>
      </c>
      <c r="B475" s="127" t="s">
        <v>432</v>
      </c>
      <c r="C475" s="128" t="s">
        <v>481</v>
      </c>
      <c r="D475" s="129" t="s">
        <v>330</v>
      </c>
      <c r="E475" s="128" t="s">
        <v>322</v>
      </c>
      <c r="F475" s="165">
        <v>45056</v>
      </c>
      <c r="G475" s="148">
        <v>31750</v>
      </c>
      <c r="H475" s="148">
        <v>2500</v>
      </c>
      <c r="I475" s="148">
        <v>44958</v>
      </c>
      <c r="J475" s="149"/>
      <c r="K475" s="149">
        <v>3429</v>
      </c>
      <c r="L475" s="149">
        <v>3429</v>
      </c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  <c r="AA475" s="149"/>
      <c r="AB475" s="149">
        <v>34250</v>
      </c>
      <c r="AC475" s="149"/>
      <c r="AD475" s="149"/>
      <c r="AE475" s="149"/>
      <c r="AF475" s="149"/>
      <c r="AG475" s="149"/>
      <c r="AH475" s="149"/>
      <c r="AI475" s="149">
        <v>3850</v>
      </c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  <c r="BI475" s="149"/>
      <c r="BJ475" s="232"/>
    </row>
    <row r="476" spans="1:62" x14ac:dyDescent="0.25">
      <c r="A476" s="165">
        <v>45061</v>
      </c>
      <c r="B476" s="127" t="s">
        <v>451</v>
      </c>
      <c r="C476" s="128" t="s">
        <v>481</v>
      </c>
      <c r="D476" s="129" t="s">
        <v>331</v>
      </c>
      <c r="E476" s="128" t="s">
        <v>1338</v>
      </c>
      <c r="F476" s="165">
        <v>45061</v>
      </c>
      <c r="G476" s="148">
        <v>58070</v>
      </c>
      <c r="H476" s="148"/>
      <c r="I476" s="148">
        <v>68523</v>
      </c>
      <c r="J476" s="149"/>
      <c r="K476" s="149">
        <v>5226.3</v>
      </c>
      <c r="L476" s="149">
        <v>5226.3</v>
      </c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>
        <v>0.4</v>
      </c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>
        <v>58070</v>
      </c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  <c r="BI476" s="149"/>
      <c r="BJ476" s="232"/>
    </row>
    <row r="477" spans="1:62" x14ac:dyDescent="0.25">
      <c r="A477" s="165">
        <v>45061</v>
      </c>
      <c r="B477" s="127" t="s">
        <v>1094</v>
      </c>
      <c r="C477" s="128" t="s">
        <v>481</v>
      </c>
      <c r="D477" s="129" t="s">
        <v>332</v>
      </c>
      <c r="E477" s="128" t="s">
        <v>750</v>
      </c>
      <c r="F477" s="165">
        <v>45061</v>
      </c>
      <c r="G477" s="148">
        <v>36064</v>
      </c>
      <c r="H477" s="148"/>
      <c r="I477" s="148">
        <v>42556</v>
      </c>
      <c r="J477" s="149">
        <v>36064</v>
      </c>
      <c r="K477" s="149">
        <v>3246</v>
      </c>
      <c r="L477" s="149">
        <v>3246</v>
      </c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49"/>
      <c r="AE477" s="149"/>
      <c r="AF477" s="149"/>
      <c r="AG477" s="149"/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  <c r="BI477" s="149"/>
      <c r="BJ477" s="232"/>
    </row>
    <row r="478" spans="1:62" x14ac:dyDescent="0.25">
      <c r="A478" s="165">
        <v>45069</v>
      </c>
      <c r="B478" s="127" t="s">
        <v>1094</v>
      </c>
      <c r="C478" s="128" t="s">
        <v>481</v>
      </c>
      <c r="D478" s="129" t="s">
        <v>333</v>
      </c>
      <c r="E478" s="128" t="s">
        <v>761</v>
      </c>
      <c r="F478" s="165">
        <v>45069</v>
      </c>
      <c r="G478" s="148">
        <v>13732</v>
      </c>
      <c r="H478" s="148"/>
      <c r="I478" s="148">
        <v>16204</v>
      </c>
      <c r="J478" s="149">
        <v>13732</v>
      </c>
      <c r="K478" s="149">
        <v>1236</v>
      </c>
      <c r="L478" s="149">
        <v>1236</v>
      </c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49"/>
      <c r="AE478" s="149"/>
      <c r="AF478" s="149"/>
      <c r="AG478" s="149"/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  <c r="BI478" s="149"/>
      <c r="BJ478" s="232"/>
    </row>
    <row r="479" spans="1:62" x14ac:dyDescent="0.25">
      <c r="A479" s="165">
        <v>45069</v>
      </c>
      <c r="B479" s="127" t="s">
        <v>487</v>
      </c>
      <c r="C479" s="128" t="s">
        <v>481</v>
      </c>
      <c r="D479" s="129" t="s">
        <v>334</v>
      </c>
      <c r="E479" s="128" t="s">
        <v>1339</v>
      </c>
      <c r="F479" s="165">
        <v>45069</v>
      </c>
      <c r="G479" s="148">
        <v>63000</v>
      </c>
      <c r="H479" s="148"/>
      <c r="I479" s="148">
        <v>80640</v>
      </c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>
        <v>63000</v>
      </c>
      <c r="V479" s="149">
        <v>8820</v>
      </c>
      <c r="W479" s="149">
        <v>8820</v>
      </c>
      <c r="X479" s="149"/>
      <c r="Y479" s="149"/>
      <c r="Z479" s="149"/>
      <c r="AA479" s="149"/>
      <c r="AB479" s="149"/>
      <c r="AC479" s="149"/>
      <c r="AD479" s="149"/>
      <c r="AE479" s="149"/>
      <c r="AF479" s="149"/>
      <c r="AG479" s="149"/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  <c r="BI479" s="149"/>
      <c r="BJ479" s="232"/>
    </row>
    <row r="480" spans="1:62" x14ac:dyDescent="0.25">
      <c r="A480" s="165">
        <v>45069</v>
      </c>
      <c r="B480" s="127" t="s">
        <v>487</v>
      </c>
      <c r="C480" s="128" t="s">
        <v>481</v>
      </c>
      <c r="D480" s="129" t="s">
        <v>335</v>
      </c>
      <c r="E480" s="128" t="s">
        <v>1340</v>
      </c>
      <c r="F480" s="165">
        <v>45069</v>
      </c>
      <c r="G480" s="148">
        <v>63000</v>
      </c>
      <c r="H480" s="148"/>
      <c r="I480" s="148">
        <v>80640</v>
      </c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>
        <v>63000</v>
      </c>
      <c r="V480" s="149">
        <v>8820</v>
      </c>
      <c r="W480" s="149">
        <v>8820</v>
      </c>
      <c r="X480" s="149"/>
      <c r="Y480" s="149"/>
      <c r="Z480" s="149"/>
      <c r="AA480" s="149"/>
      <c r="AB480" s="149"/>
      <c r="AC480" s="149"/>
      <c r="AD480" s="149"/>
      <c r="AE480" s="149"/>
      <c r="AF480" s="149"/>
      <c r="AG480" s="149"/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  <c r="BI480" s="149"/>
      <c r="BJ480" s="232"/>
    </row>
    <row r="481" spans="1:62" x14ac:dyDescent="0.25">
      <c r="A481" s="165">
        <v>45069</v>
      </c>
      <c r="B481" s="127" t="s">
        <v>487</v>
      </c>
      <c r="C481" s="128" t="s">
        <v>481</v>
      </c>
      <c r="D481" s="129" t="s">
        <v>336</v>
      </c>
      <c r="E481" s="128" t="s">
        <v>1341</v>
      </c>
      <c r="F481" s="165">
        <v>45069</v>
      </c>
      <c r="G481" s="148">
        <v>63000</v>
      </c>
      <c r="H481" s="148"/>
      <c r="I481" s="148">
        <v>80640</v>
      </c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>
        <v>63000</v>
      </c>
      <c r="V481" s="149">
        <v>8820</v>
      </c>
      <c r="W481" s="149">
        <v>8820</v>
      </c>
      <c r="X481" s="149"/>
      <c r="Y481" s="149"/>
      <c r="Z481" s="149"/>
      <c r="AA481" s="149"/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  <c r="BI481" s="149"/>
      <c r="BJ481" s="232"/>
    </row>
    <row r="482" spans="1:62" x14ac:dyDescent="0.25">
      <c r="A482" s="165">
        <v>45070</v>
      </c>
      <c r="B482" s="127" t="s">
        <v>451</v>
      </c>
      <c r="C482" s="128" t="s">
        <v>481</v>
      </c>
      <c r="D482" s="129" t="s">
        <v>337</v>
      </c>
      <c r="E482" s="128" t="s">
        <v>1595</v>
      </c>
      <c r="F482" s="165">
        <v>45070</v>
      </c>
      <c r="G482" s="148">
        <v>26567.05</v>
      </c>
      <c r="H482" s="148"/>
      <c r="I482" s="148">
        <v>31349</v>
      </c>
      <c r="J482" s="149"/>
      <c r="K482" s="149">
        <v>2391.0300000000002</v>
      </c>
      <c r="L482" s="149">
        <v>2391.0300000000002</v>
      </c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>
        <v>-0.11</v>
      </c>
      <c r="AA482" s="149"/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>
        <v>26567.05</v>
      </c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  <c r="BI482" s="149"/>
      <c r="BJ482" s="232"/>
    </row>
    <row r="483" spans="1:62" x14ac:dyDescent="0.25">
      <c r="A483" s="165">
        <v>45070</v>
      </c>
      <c r="B483" s="127" t="s">
        <v>451</v>
      </c>
      <c r="C483" s="128" t="s">
        <v>481</v>
      </c>
      <c r="D483" s="129" t="s">
        <v>338</v>
      </c>
      <c r="E483" s="128" t="s">
        <v>1596</v>
      </c>
      <c r="F483" s="165">
        <v>45070</v>
      </c>
      <c r="G483" s="148">
        <v>36177.5</v>
      </c>
      <c r="H483" s="148"/>
      <c r="I483" s="148">
        <v>42689</v>
      </c>
      <c r="J483" s="149"/>
      <c r="K483" s="149">
        <v>3255.98</v>
      </c>
      <c r="L483" s="149">
        <v>3255.98</v>
      </c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>
        <v>-0.46</v>
      </c>
      <c r="AA483" s="149"/>
      <c r="AB483" s="149"/>
      <c r="AC483" s="149"/>
      <c r="AD483" s="149"/>
      <c r="AE483" s="149"/>
      <c r="AF483" s="149"/>
      <c r="AG483" s="149"/>
      <c r="AH483" s="149"/>
      <c r="AI483" s="149"/>
      <c r="AJ483" s="149"/>
      <c r="AK483" s="149"/>
      <c r="AL483" s="149">
        <v>36177.5</v>
      </c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  <c r="BI483" s="149"/>
      <c r="BJ483" s="232"/>
    </row>
    <row r="484" spans="1:62" x14ac:dyDescent="0.25">
      <c r="A484" s="165">
        <v>45077</v>
      </c>
      <c r="B484" s="127" t="s">
        <v>484</v>
      </c>
      <c r="C484" s="128" t="s">
        <v>481</v>
      </c>
      <c r="D484" s="129" t="s">
        <v>339</v>
      </c>
      <c r="E484" s="128" t="s">
        <v>1342</v>
      </c>
      <c r="F484" s="165">
        <v>45077</v>
      </c>
      <c r="G484" s="148">
        <v>1627063</v>
      </c>
      <c r="H484" s="148"/>
      <c r="I484" s="148">
        <v>1921854</v>
      </c>
      <c r="J484" s="149"/>
      <c r="K484" s="149">
        <v>146435.67000000001</v>
      </c>
      <c r="L484" s="149">
        <v>146435.67000000001</v>
      </c>
      <c r="M484" s="149"/>
      <c r="N484" s="149"/>
      <c r="O484" s="149"/>
      <c r="P484" s="149"/>
      <c r="Q484" s="149">
        <v>1920</v>
      </c>
      <c r="R484" s="149"/>
      <c r="S484" s="149"/>
      <c r="T484" s="149"/>
      <c r="U484" s="149"/>
      <c r="V484" s="149"/>
      <c r="W484" s="149"/>
      <c r="X484" s="149">
        <v>1627063</v>
      </c>
      <c r="Y484" s="149"/>
      <c r="Z484" s="149">
        <v>-0.34</v>
      </c>
      <c r="AA484" s="149"/>
      <c r="AB484" s="149"/>
      <c r="AC484" s="149"/>
      <c r="AD484" s="149"/>
      <c r="AE484" s="149"/>
      <c r="AF484" s="149"/>
      <c r="AG484" s="149"/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  <c r="BI484" s="149"/>
      <c r="BJ484" s="232"/>
    </row>
    <row r="485" spans="1:62" x14ac:dyDescent="0.25">
      <c r="A485" s="165">
        <v>45077</v>
      </c>
      <c r="B485" s="127" t="s">
        <v>1094</v>
      </c>
      <c r="C485" s="128" t="s">
        <v>481</v>
      </c>
      <c r="D485" s="129" t="s">
        <v>348</v>
      </c>
      <c r="E485" s="128" t="s">
        <v>777</v>
      </c>
      <c r="F485" s="165">
        <v>45077</v>
      </c>
      <c r="G485" s="148">
        <v>10593</v>
      </c>
      <c r="H485" s="148"/>
      <c r="I485" s="148">
        <v>12500</v>
      </c>
      <c r="J485" s="149">
        <v>10593</v>
      </c>
      <c r="K485" s="149">
        <v>953.37</v>
      </c>
      <c r="L485" s="149">
        <v>953.37</v>
      </c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>
        <v>0.26</v>
      </c>
      <c r="AA485" s="149"/>
      <c r="AB485" s="149"/>
      <c r="AC485" s="149"/>
      <c r="AD485" s="149"/>
      <c r="AE485" s="149"/>
      <c r="AF485" s="149"/>
      <c r="AG485" s="149"/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  <c r="BI485" s="149"/>
      <c r="BJ485" s="232"/>
    </row>
    <row r="486" spans="1:62" x14ac:dyDescent="0.25">
      <c r="A486" s="165">
        <v>45077</v>
      </c>
      <c r="B486" s="127" t="s">
        <v>300</v>
      </c>
      <c r="C486" s="128" t="s">
        <v>481</v>
      </c>
      <c r="D486" s="129" t="s">
        <v>340</v>
      </c>
      <c r="E486" s="128" t="s">
        <v>1597</v>
      </c>
      <c r="F486" s="165">
        <v>45077</v>
      </c>
      <c r="G486" s="148">
        <v>20300</v>
      </c>
      <c r="H486" s="148"/>
      <c r="I486" s="148">
        <v>20300</v>
      </c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>
        <v>20300</v>
      </c>
      <c r="Z486" s="149"/>
      <c r="AA486" s="149"/>
      <c r="AB486" s="149"/>
      <c r="AC486" s="149"/>
      <c r="AD486" s="149"/>
      <c r="AE486" s="149"/>
      <c r="AF486" s="149"/>
      <c r="AG486" s="149"/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  <c r="BI486" s="149"/>
      <c r="BJ486" s="232"/>
    </row>
    <row r="487" spans="1:62" x14ac:dyDescent="0.25">
      <c r="A487" s="165">
        <v>45078</v>
      </c>
      <c r="B487" s="127" t="s">
        <v>487</v>
      </c>
      <c r="C487" s="128" t="s">
        <v>481</v>
      </c>
      <c r="D487" s="129" t="s">
        <v>341</v>
      </c>
      <c r="E487" s="128" t="s">
        <v>1343</v>
      </c>
      <c r="F487" s="165">
        <v>45078</v>
      </c>
      <c r="G487" s="148">
        <v>63000</v>
      </c>
      <c r="H487" s="148"/>
      <c r="I487" s="148">
        <v>80640</v>
      </c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>
        <v>63000</v>
      </c>
      <c r="V487" s="149">
        <v>8820</v>
      </c>
      <c r="W487" s="149">
        <v>8820</v>
      </c>
      <c r="X487" s="149"/>
      <c r="Y487" s="149"/>
      <c r="Z487" s="149"/>
      <c r="AA487" s="149"/>
      <c r="AB487" s="149"/>
      <c r="AC487" s="149"/>
      <c r="AD487" s="149"/>
      <c r="AE487" s="149"/>
      <c r="AF487" s="149"/>
      <c r="AG487" s="149"/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  <c r="BI487" s="149"/>
      <c r="BJ487" s="232"/>
    </row>
    <row r="488" spans="1:62" x14ac:dyDescent="0.25">
      <c r="A488" s="165">
        <v>45079</v>
      </c>
      <c r="B488" s="127" t="s">
        <v>487</v>
      </c>
      <c r="C488" s="128" t="s">
        <v>481</v>
      </c>
      <c r="D488" s="129" t="s">
        <v>349</v>
      </c>
      <c r="E488" s="128" t="s">
        <v>1344</v>
      </c>
      <c r="F488" s="165">
        <v>45079</v>
      </c>
      <c r="G488" s="148">
        <v>63000</v>
      </c>
      <c r="H488" s="148"/>
      <c r="I488" s="148">
        <v>80640</v>
      </c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>
        <v>63000</v>
      </c>
      <c r="V488" s="149">
        <v>8820</v>
      </c>
      <c r="W488" s="149">
        <v>8820</v>
      </c>
      <c r="X488" s="149"/>
      <c r="Y488" s="149"/>
      <c r="Z488" s="149"/>
      <c r="AA488" s="149"/>
      <c r="AB488" s="149"/>
      <c r="AC488" s="149"/>
      <c r="AD488" s="149"/>
      <c r="AE488" s="149"/>
      <c r="AF488" s="149"/>
      <c r="AG488" s="149"/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  <c r="BI488" s="149"/>
      <c r="BJ488" s="232"/>
    </row>
    <row r="489" spans="1:62" x14ac:dyDescent="0.25">
      <c r="A489" s="165">
        <v>45087</v>
      </c>
      <c r="B489" s="127" t="s">
        <v>487</v>
      </c>
      <c r="C489" s="128" t="s">
        <v>481</v>
      </c>
      <c r="D489" s="129" t="s">
        <v>576</v>
      </c>
      <c r="E489" s="128" t="s">
        <v>1345</v>
      </c>
      <c r="F489" s="165">
        <v>45087</v>
      </c>
      <c r="G489" s="148">
        <v>67000</v>
      </c>
      <c r="H489" s="148"/>
      <c r="I489" s="148">
        <v>85760</v>
      </c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>
        <v>67000</v>
      </c>
      <c r="V489" s="149">
        <v>9380</v>
      </c>
      <c r="W489" s="149">
        <v>9380</v>
      </c>
      <c r="X489" s="149"/>
      <c r="Y489" s="149"/>
      <c r="Z489" s="149"/>
      <c r="AA489" s="149"/>
      <c r="AB489" s="149"/>
      <c r="AC489" s="149"/>
      <c r="AD489" s="149"/>
      <c r="AE489" s="149"/>
      <c r="AF489" s="149"/>
      <c r="AG489" s="149"/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  <c r="BI489" s="149"/>
      <c r="BJ489" s="232"/>
    </row>
    <row r="490" spans="1:62" x14ac:dyDescent="0.25">
      <c r="A490" s="165">
        <v>45088</v>
      </c>
      <c r="B490" s="127" t="s">
        <v>487</v>
      </c>
      <c r="C490" s="128" t="s">
        <v>481</v>
      </c>
      <c r="D490" s="129" t="s">
        <v>350</v>
      </c>
      <c r="E490" s="128" t="s">
        <v>1346</v>
      </c>
      <c r="F490" s="165">
        <v>45088</v>
      </c>
      <c r="G490" s="148">
        <v>67000</v>
      </c>
      <c r="H490" s="148"/>
      <c r="I490" s="148">
        <v>85760</v>
      </c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>
        <v>67000</v>
      </c>
      <c r="V490" s="149">
        <v>9380</v>
      </c>
      <c r="W490" s="149">
        <v>9380</v>
      </c>
      <c r="X490" s="149"/>
      <c r="Y490" s="149"/>
      <c r="Z490" s="149"/>
      <c r="AA490" s="149"/>
      <c r="AB490" s="149"/>
      <c r="AC490" s="149"/>
      <c r="AD490" s="149"/>
      <c r="AE490" s="149"/>
      <c r="AF490" s="149"/>
      <c r="AG490" s="149"/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  <c r="BI490" s="149"/>
      <c r="BJ490" s="232"/>
    </row>
    <row r="491" spans="1:62" x14ac:dyDescent="0.25">
      <c r="A491" s="165">
        <v>45091</v>
      </c>
      <c r="B491" s="127" t="s">
        <v>487</v>
      </c>
      <c r="C491" s="128" t="s">
        <v>481</v>
      </c>
      <c r="D491" s="129" t="s">
        <v>578</v>
      </c>
      <c r="E491" s="128" t="s">
        <v>1347</v>
      </c>
      <c r="F491" s="165">
        <v>45091</v>
      </c>
      <c r="G491" s="148">
        <v>63000</v>
      </c>
      <c r="H491" s="148"/>
      <c r="I491" s="148">
        <v>80640</v>
      </c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>
        <v>63000</v>
      </c>
      <c r="V491" s="149">
        <v>8820</v>
      </c>
      <c r="W491" s="149">
        <v>8820</v>
      </c>
      <c r="X491" s="149"/>
      <c r="Y491" s="149"/>
      <c r="Z491" s="149"/>
      <c r="AA491" s="149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  <c r="BI491" s="149"/>
      <c r="BJ491" s="232"/>
    </row>
    <row r="492" spans="1:62" x14ac:dyDescent="0.25">
      <c r="A492" s="165">
        <v>45094</v>
      </c>
      <c r="B492" s="127" t="s">
        <v>1094</v>
      </c>
      <c r="C492" s="128" t="s">
        <v>481</v>
      </c>
      <c r="D492" s="129" t="s">
        <v>354</v>
      </c>
      <c r="E492" s="128" t="s">
        <v>1348</v>
      </c>
      <c r="F492" s="165">
        <v>45094</v>
      </c>
      <c r="G492" s="148">
        <v>37008</v>
      </c>
      <c r="H492" s="148"/>
      <c r="I492" s="148">
        <v>43670</v>
      </c>
      <c r="J492" s="149">
        <v>37008</v>
      </c>
      <c r="K492" s="149">
        <v>3330.72</v>
      </c>
      <c r="L492" s="149">
        <v>3330.72</v>
      </c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>
        <v>0.56000000000000005</v>
      </c>
      <c r="AA492" s="149"/>
      <c r="AB492" s="149"/>
      <c r="AC492" s="149"/>
      <c r="AD492" s="149"/>
      <c r="AE492" s="149"/>
      <c r="AF492" s="149"/>
      <c r="AG492" s="149"/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  <c r="BI492" s="149"/>
      <c r="BJ492" s="232"/>
    </row>
    <row r="493" spans="1:62" x14ac:dyDescent="0.25">
      <c r="A493" s="165">
        <v>45098</v>
      </c>
      <c r="B493" s="127" t="s">
        <v>1094</v>
      </c>
      <c r="C493" s="128" t="s">
        <v>481</v>
      </c>
      <c r="D493" s="129" t="s">
        <v>351</v>
      </c>
      <c r="E493" s="128" t="s">
        <v>1349</v>
      </c>
      <c r="F493" s="165">
        <v>45098</v>
      </c>
      <c r="G493" s="148">
        <v>55083</v>
      </c>
      <c r="H493" s="148"/>
      <c r="I493" s="148">
        <v>64997</v>
      </c>
      <c r="J493" s="149">
        <v>55083</v>
      </c>
      <c r="K493" s="149">
        <v>4957.47</v>
      </c>
      <c r="L493" s="149">
        <v>4957.47</v>
      </c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>
        <v>-0.94</v>
      </c>
      <c r="AA493" s="149"/>
      <c r="AB493" s="149"/>
      <c r="AC493" s="149"/>
      <c r="AD493" s="149"/>
      <c r="AE493" s="149"/>
      <c r="AF493" s="149"/>
      <c r="AG493" s="149"/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  <c r="BI493" s="149"/>
      <c r="BJ493" s="232"/>
    </row>
    <row r="494" spans="1:62" x14ac:dyDescent="0.25">
      <c r="A494" s="165">
        <v>45098</v>
      </c>
      <c r="B494" s="127" t="s">
        <v>487</v>
      </c>
      <c r="C494" s="128" t="s">
        <v>481</v>
      </c>
      <c r="D494" s="129" t="s">
        <v>352</v>
      </c>
      <c r="E494" s="128" t="s">
        <v>1350</v>
      </c>
      <c r="F494" s="165">
        <v>45098</v>
      </c>
      <c r="G494" s="148">
        <v>100500</v>
      </c>
      <c r="H494" s="148"/>
      <c r="I494" s="148">
        <v>128640</v>
      </c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>
        <v>100500</v>
      </c>
      <c r="V494" s="149">
        <v>14070</v>
      </c>
      <c r="W494" s="149">
        <v>14070</v>
      </c>
      <c r="X494" s="149"/>
      <c r="Y494" s="149"/>
      <c r="Z494" s="149"/>
      <c r="AA494" s="149"/>
      <c r="AB494" s="149"/>
      <c r="AC494" s="149"/>
      <c r="AD494" s="149"/>
      <c r="AE494" s="149"/>
      <c r="AF494" s="149"/>
      <c r="AG494" s="149"/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  <c r="BI494" s="149"/>
      <c r="BJ494" s="232"/>
    </row>
    <row r="495" spans="1:62" x14ac:dyDescent="0.25">
      <c r="A495" s="165">
        <v>45099</v>
      </c>
      <c r="B495" s="127" t="s">
        <v>487</v>
      </c>
      <c r="C495" s="128" t="s">
        <v>481</v>
      </c>
      <c r="D495" s="129" t="s">
        <v>353</v>
      </c>
      <c r="E495" s="128" t="s">
        <v>1351</v>
      </c>
      <c r="F495" s="165">
        <v>45099</v>
      </c>
      <c r="G495" s="148">
        <v>83750</v>
      </c>
      <c r="H495" s="148"/>
      <c r="I495" s="148">
        <v>107200</v>
      </c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>
        <v>83750</v>
      </c>
      <c r="V495" s="149">
        <v>11725</v>
      </c>
      <c r="W495" s="149">
        <v>11725</v>
      </c>
      <c r="X495" s="149"/>
      <c r="Y495" s="149"/>
      <c r="Z495" s="149"/>
      <c r="AA495" s="149"/>
      <c r="AB495" s="149"/>
      <c r="AC495" s="149"/>
      <c r="AD495" s="149"/>
      <c r="AE495" s="149"/>
      <c r="AF495" s="149"/>
      <c r="AG495" s="149"/>
      <c r="AH495" s="149"/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  <c r="BI495" s="149"/>
      <c r="BJ495" s="232"/>
    </row>
    <row r="496" spans="1:62" x14ac:dyDescent="0.25">
      <c r="A496" s="165">
        <v>45099</v>
      </c>
      <c r="B496" s="127" t="s">
        <v>487</v>
      </c>
      <c r="C496" s="128" t="s">
        <v>481</v>
      </c>
      <c r="D496" s="129" t="s">
        <v>355</v>
      </c>
      <c r="E496" s="128" t="s">
        <v>1352</v>
      </c>
      <c r="F496" s="165">
        <v>45099</v>
      </c>
      <c r="G496" s="148">
        <v>83750</v>
      </c>
      <c r="H496" s="148"/>
      <c r="I496" s="148">
        <v>107200</v>
      </c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>
        <v>83750</v>
      </c>
      <c r="V496" s="149">
        <v>11725</v>
      </c>
      <c r="W496" s="149">
        <v>11725</v>
      </c>
      <c r="X496" s="149"/>
      <c r="Y496" s="149"/>
      <c r="Z496" s="149"/>
      <c r="AA496" s="149"/>
      <c r="AB496" s="149"/>
      <c r="AC496" s="149"/>
      <c r="AD496" s="149"/>
      <c r="AE496" s="149"/>
      <c r="AF496" s="149"/>
      <c r="AG496" s="149"/>
      <c r="AH496" s="149"/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  <c r="BI496" s="149"/>
      <c r="BJ496" s="232"/>
    </row>
    <row r="497" spans="1:62" x14ac:dyDescent="0.25">
      <c r="A497" s="165">
        <v>45099</v>
      </c>
      <c r="B497" s="127" t="s">
        <v>487</v>
      </c>
      <c r="C497" s="128" t="s">
        <v>481</v>
      </c>
      <c r="D497" s="129" t="s">
        <v>584</v>
      </c>
      <c r="E497" s="128" t="s">
        <v>1353</v>
      </c>
      <c r="F497" s="165">
        <v>45099</v>
      </c>
      <c r="G497" s="148">
        <v>67000</v>
      </c>
      <c r="H497" s="148"/>
      <c r="I497" s="148">
        <v>85760</v>
      </c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>
        <v>67000</v>
      </c>
      <c r="V497" s="149">
        <v>9380</v>
      </c>
      <c r="W497" s="149">
        <v>9380</v>
      </c>
      <c r="X497" s="149"/>
      <c r="Y497" s="149"/>
      <c r="Z497" s="149"/>
      <c r="AA497" s="149"/>
      <c r="AB497" s="149"/>
      <c r="AC497" s="149"/>
      <c r="AD497" s="149"/>
      <c r="AE497" s="149"/>
      <c r="AF497" s="149"/>
      <c r="AG497" s="149"/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  <c r="BI497" s="149"/>
      <c r="BJ497" s="232"/>
    </row>
    <row r="498" spans="1:62" x14ac:dyDescent="0.25">
      <c r="A498" s="165">
        <v>45105</v>
      </c>
      <c r="B498" s="127" t="s">
        <v>484</v>
      </c>
      <c r="C498" s="128" t="s">
        <v>481</v>
      </c>
      <c r="D498" s="129" t="s">
        <v>356</v>
      </c>
      <c r="E498" s="128" t="s">
        <v>1354</v>
      </c>
      <c r="F498" s="165">
        <v>45105</v>
      </c>
      <c r="G498" s="148">
        <v>1395990</v>
      </c>
      <c r="H498" s="148"/>
      <c r="I498" s="148">
        <v>1648915</v>
      </c>
      <c r="J498" s="149"/>
      <c r="K498" s="149">
        <v>125639.1</v>
      </c>
      <c r="L498" s="149">
        <v>125639.1</v>
      </c>
      <c r="M498" s="149"/>
      <c r="N498" s="149"/>
      <c r="O498" s="149"/>
      <c r="P498" s="149"/>
      <c r="Q498" s="149">
        <v>1647</v>
      </c>
      <c r="R498" s="149"/>
      <c r="S498" s="149"/>
      <c r="T498" s="149"/>
      <c r="U498" s="149"/>
      <c r="V498" s="149"/>
      <c r="W498" s="149"/>
      <c r="X498" s="149">
        <v>1395990</v>
      </c>
      <c r="Y498" s="149"/>
      <c r="Z498" s="149">
        <v>-0.2</v>
      </c>
      <c r="AA498" s="149"/>
      <c r="AB498" s="149"/>
      <c r="AC498" s="149"/>
      <c r="AD498" s="149"/>
      <c r="AE498" s="149"/>
      <c r="AF498" s="149"/>
      <c r="AG498" s="149"/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  <c r="BI498" s="149"/>
      <c r="BJ498" s="232"/>
    </row>
    <row r="499" spans="1:62" x14ac:dyDescent="0.25">
      <c r="A499" s="165">
        <v>45105</v>
      </c>
      <c r="B499" s="127" t="s">
        <v>545</v>
      </c>
      <c r="C499" s="128" t="s">
        <v>481</v>
      </c>
      <c r="D499" s="129" t="s">
        <v>587</v>
      </c>
      <c r="E499" s="128" t="s">
        <v>1355</v>
      </c>
      <c r="F499" s="165">
        <v>45105</v>
      </c>
      <c r="G499" s="148">
        <v>120600</v>
      </c>
      <c r="H499" s="148"/>
      <c r="I499" s="148">
        <v>154368</v>
      </c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>
        <v>120600</v>
      </c>
      <c r="V499" s="149">
        <v>16884</v>
      </c>
      <c r="W499" s="149">
        <v>16884</v>
      </c>
      <c r="X499" s="149"/>
      <c r="Y499" s="149"/>
      <c r="Z499" s="149"/>
      <c r="AA499" s="149"/>
      <c r="AB499" s="149"/>
      <c r="AC499" s="149"/>
      <c r="AD499" s="149"/>
      <c r="AE499" s="149"/>
      <c r="AF499" s="149"/>
      <c r="AG499" s="149"/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  <c r="BI499" s="149"/>
      <c r="BJ499" s="232"/>
    </row>
    <row r="500" spans="1:62" x14ac:dyDescent="0.25">
      <c r="A500" s="165">
        <v>45105</v>
      </c>
      <c r="B500" s="127" t="s">
        <v>545</v>
      </c>
      <c r="C500" s="128" t="s">
        <v>481</v>
      </c>
      <c r="D500" s="129" t="s">
        <v>357</v>
      </c>
      <c r="E500" s="128" t="s">
        <v>1356</v>
      </c>
      <c r="F500" s="165">
        <v>45105</v>
      </c>
      <c r="G500" s="148">
        <v>80400</v>
      </c>
      <c r="H500" s="148"/>
      <c r="I500" s="148">
        <v>102912</v>
      </c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>
        <v>80400</v>
      </c>
      <c r="V500" s="149">
        <v>11256</v>
      </c>
      <c r="W500" s="149">
        <v>11256</v>
      </c>
      <c r="X500" s="149"/>
      <c r="Y500" s="149"/>
      <c r="Z500" s="149"/>
      <c r="AA500" s="149"/>
      <c r="AB500" s="149"/>
      <c r="AC500" s="149"/>
      <c r="AD500" s="149"/>
      <c r="AE500" s="149"/>
      <c r="AF500" s="149"/>
      <c r="AG500" s="149"/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  <c r="BI500" s="149"/>
      <c r="BJ500" s="232"/>
    </row>
    <row r="501" spans="1:62" x14ac:dyDescent="0.25">
      <c r="A501" s="165">
        <v>45107</v>
      </c>
      <c r="B501" s="127" t="s">
        <v>300</v>
      </c>
      <c r="C501" s="128" t="s">
        <v>481</v>
      </c>
      <c r="D501" s="129" t="s">
        <v>386</v>
      </c>
      <c r="E501" s="128" t="s">
        <v>891</v>
      </c>
      <c r="F501" s="165">
        <v>45107</v>
      </c>
      <c r="G501" s="148">
        <v>19600</v>
      </c>
      <c r="H501" s="148"/>
      <c r="I501" s="148">
        <v>19600</v>
      </c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>
        <v>19600</v>
      </c>
      <c r="Z501" s="149"/>
      <c r="AA501" s="149"/>
      <c r="AB501" s="149"/>
      <c r="AC501" s="149"/>
      <c r="AD501" s="149"/>
      <c r="AE501" s="149"/>
      <c r="AF501" s="149"/>
      <c r="AG501" s="149"/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  <c r="BI501" s="149"/>
      <c r="BJ501" s="232"/>
    </row>
    <row r="502" spans="1:62" x14ac:dyDescent="0.25">
      <c r="A502" s="165">
        <v>45112</v>
      </c>
      <c r="B502" s="127" t="s">
        <v>487</v>
      </c>
      <c r="C502" s="128" t="s">
        <v>481</v>
      </c>
      <c r="D502" s="129" t="s">
        <v>358</v>
      </c>
      <c r="E502" s="128" t="s">
        <v>1503</v>
      </c>
      <c r="F502" s="165">
        <v>45112</v>
      </c>
      <c r="G502" s="148">
        <v>16250</v>
      </c>
      <c r="H502" s="148"/>
      <c r="I502" s="148">
        <v>20800</v>
      </c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>
        <v>16250</v>
      </c>
      <c r="V502" s="149">
        <v>2275</v>
      </c>
      <c r="W502" s="149">
        <v>2275</v>
      </c>
      <c r="X502" s="149"/>
      <c r="Y502" s="149"/>
      <c r="Z502" s="149"/>
      <c r="AA502" s="149"/>
      <c r="AB502" s="149"/>
      <c r="AC502" s="149"/>
      <c r="AD502" s="149"/>
      <c r="AE502" s="149"/>
      <c r="AF502" s="149"/>
      <c r="AG502" s="149"/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  <c r="BI502" s="149"/>
      <c r="BJ502" s="232"/>
    </row>
    <row r="503" spans="1:62" x14ac:dyDescent="0.25">
      <c r="A503" s="165">
        <v>45112</v>
      </c>
      <c r="B503" s="127" t="s">
        <v>487</v>
      </c>
      <c r="C503" s="128" t="s">
        <v>481</v>
      </c>
      <c r="D503" s="129" t="s">
        <v>593</v>
      </c>
      <c r="E503" s="128" t="s">
        <v>1504</v>
      </c>
      <c r="F503" s="165">
        <v>45112</v>
      </c>
      <c r="G503" s="148">
        <v>65000</v>
      </c>
      <c r="H503" s="148"/>
      <c r="I503" s="148">
        <v>83200</v>
      </c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>
        <v>65000</v>
      </c>
      <c r="V503" s="149">
        <v>9100</v>
      </c>
      <c r="W503" s="149">
        <v>9100</v>
      </c>
      <c r="X503" s="149"/>
      <c r="Y503" s="149"/>
      <c r="Z503" s="149"/>
      <c r="AA503" s="149"/>
      <c r="AB503" s="149"/>
      <c r="AC503" s="149"/>
      <c r="AD503" s="149"/>
      <c r="AE503" s="149"/>
      <c r="AF503" s="149"/>
      <c r="AG503" s="149"/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  <c r="BI503" s="149"/>
      <c r="BJ503" s="232"/>
    </row>
    <row r="504" spans="1:62" x14ac:dyDescent="0.25">
      <c r="A504" s="165">
        <v>45113</v>
      </c>
      <c r="B504" s="127" t="s">
        <v>487</v>
      </c>
      <c r="C504" s="128" t="s">
        <v>481</v>
      </c>
      <c r="D504" s="129" t="s">
        <v>359</v>
      </c>
      <c r="E504" s="128" t="s">
        <v>1505</v>
      </c>
      <c r="F504" s="165">
        <v>45113</v>
      </c>
      <c r="G504" s="148">
        <v>16250</v>
      </c>
      <c r="H504" s="148"/>
      <c r="I504" s="148">
        <v>20800</v>
      </c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>
        <v>16250</v>
      </c>
      <c r="V504" s="149">
        <v>2275</v>
      </c>
      <c r="W504" s="149">
        <v>2275</v>
      </c>
      <c r="X504" s="149"/>
      <c r="Y504" s="149"/>
      <c r="Z504" s="149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  <c r="BI504" s="149"/>
      <c r="BJ504" s="232"/>
    </row>
    <row r="505" spans="1:62" x14ac:dyDescent="0.25">
      <c r="A505" s="165">
        <v>45113</v>
      </c>
      <c r="B505" s="127" t="s">
        <v>487</v>
      </c>
      <c r="C505" s="128" t="s">
        <v>481</v>
      </c>
      <c r="D505" s="129" t="s">
        <v>387</v>
      </c>
      <c r="E505" s="128" t="s">
        <v>1506</v>
      </c>
      <c r="F505" s="165">
        <v>45113</v>
      </c>
      <c r="G505" s="148">
        <v>65000</v>
      </c>
      <c r="H505" s="148"/>
      <c r="I505" s="148">
        <v>83200</v>
      </c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>
        <v>65000</v>
      </c>
      <c r="V505" s="149">
        <v>9100</v>
      </c>
      <c r="W505" s="149">
        <v>9100</v>
      </c>
      <c r="X505" s="149"/>
      <c r="Y505" s="149"/>
      <c r="Z505" s="149"/>
      <c r="AA505" s="149"/>
      <c r="AB505" s="149"/>
      <c r="AC505" s="149"/>
      <c r="AD505" s="149"/>
      <c r="AE505" s="149"/>
      <c r="AF505" s="149"/>
      <c r="AG505" s="149"/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  <c r="BI505" s="149"/>
      <c r="BJ505" s="232"/>
    </row>
    <row r="506" spans="1:62" x14ac:dyDescent="0.25">
      <c r="A506" s="165">
        <v>45117</v>
      </c>
      <c r="B506" s="127" t="s">
        <v>451</v>
      </c>
      <c r="C506" s="128" t="s">
        <v>481</v>
      </c>
      <c r="D506" s="129" t="s">
        <v>360</v>
      </c>
      <c r="E506" s="128" t="s">
        <v>1507</v>
      </c>
      <c r="F506" s="165">
        <v>45117</v>
      </c>
      <c r="G506" s="148">
        <v>57464.34</v>
      </c>
      <c r="H506" s="148"/>
      <c r="I506" s="148">
        <v>67808</v>
      </c>
      <c r="J506" s="149"/>
      <c r="K506" s="149">
        <v>5171.79</v>
      </c>
      <c r="L506" s="149">
        <v>5171.79</v>
      </c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>
        <v>0.08</v>
      </c>
      <c r="AA506" s="149"/>
      <c r="AB506" s="149"/>
      <c r="AC506" s="149"/>
      <c r="AD506" s="149"/>
      <c r="AE506" s="149"/>
      <c r="AF506" s="149"/>
      <c r="AG506" s="149"/>
      <c r="AH506" s="149"/>
      <c r="AI506" s="149"/>
      <c r="AJ506" s="149"/>
      <c r="AK506" s="149"/>
      <c r="AL506" s="149">
        <v>57464.34</v>
      </c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  <c r="BI506" s="149"/>
      <c r="BJ506" s="232"/>
    </row>
    <row r="507" spans="1:62" x14ac:dyDescent="0.25">
      <c r="A507" s="165">
        <v>45119</v>
      </c>
      <c r="B507" s="127" t="s">
        <v>1094</v>
      </c>
      <c r="C507" s="128" t="s">
        <v>481</v>
      </c>
      <c r="D507" s="129" t="s">
        <v>388</v>
      </c>
      <c r="E507" s="128" t="s">
        <v>1508</v>
      </c>
      <c r="F507" s="165">
        <v>45119</v>
      </c>
      <c r="G507" s="148">
        <v>48117.9</v>
      </c>
      <c r="H507" s="148"/>
      <c r="I507" s="148">
        <v>56780</v>
      </c>
      <c r="J507" s="149">
        <v>48117.9</v>
      </c>
      <c r="K507" s="149">
        <v>4330.6099999999997</v>
      </c>
      <c r="L507" s="149">
        <v>4330.6099999999997</v>
      </c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>
        <v>0.88</v>
      </c>
      <c r="AA507" s="149"/>
      <c r="AB507" s="149"/>
      <c r="AC507" s="149"/>
      <c r="AD507" s="149"/>
      <c r="AE507" s="149"/>
      <c r="AF507" s="149"/>
      <c r="AG507" s="149"/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  <c r="BI507" s="149"/>
      <c r="BJ507" s="232"/>
    </row>
    <row r="508" spans="1:62" x14ac:dyDescent="0.25">
      <c r="A508" s="165">
        <v>45120</v>
      </c>
      <c r="B508" s="127" t="s">
        <v>487</v>
      </c>
      <c r="C508" s="128" t="s">
        <v>481</v>
      </c>
      <c r="D508" s="129" t="s">
        <v>361</v>
      </c>
      <c r="E508" s="128" t="s">
        <v>1509</v>
      </c>
      <c r="F508" s="165">
        <v>45120</v>
      </c>
      <c r="G508" s="148">
        <v>57000</v>
      </c>
      <c r="H508" s="148"/>
      <c r="I508" s="148">
        <v>72960</v>
      </c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>
        <v>57000</v>
      </c>
      <c r="V508" s="149">
        <v>7980</v>
      </c>
      <c r="W508" s="149">
        <v>7980</v>
      </c>
      <c r="X508" s="149"/>
      <c r="Y508" s="149"/>
      <c r="Z508" s="149"/>
      <c r="AA508" s="149"/>
      <c r="AB508" s="149"/>
      <c r="AC508" s="149"/>
      <c r="AD508" s="149"/>
      <c r="AE508" s="149"/>
      <c r="AF508" s="149"/>
      <c r="AG508" s="149"/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  <c r="BI508" s="149"/>
      <c r="BJ508" s="232"/>
    </row>
    <row r="509" spans="1:62" x14ac:dyDescent="0.25">
      <c r="A509" s="165">
        <v>45131</v>
      </c>
      <c r="B509" s="127" t="s">
        <v>451</v>
      </c>
      <c r="C509" s="128" t="s">
        <v>481</v>
      </c>
      <c r="D509" s="129" t="s">
        <v>389</v>
      </c>
      <c r="E509" s="128" t="s">
        <v>1510</v>
      </c>
      <c r="F509" s="165">
        <v>45131</v>
      </c>
      <c r="G509" s="148">
        <v>40363.74</v>
      </c>
      <c r="H509" s="148"/>
      <c r="I509" s="148">
        <v>47629</v>
      </c>
      <c r="J509" s="149"/>
      <c r="K509" s="149">
        <v>3632.74</v>
      </c>
      <c r="L509" s="149">
        <v>3632.74</v>
      </c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>
        <v>-0.22</v>
      </c>
      <c r="AA509" s="149"/>
      <c r="AB509" s="149"/>
      <c r="AC509" s="149"/>
      <c r="AD509" s="149"/>
      <c r="AE509" s="149"/>
      <c r="AF509" s="149"/>
      <c r="AG509" s="149"/>
      <c r="AH509" s="149"/>
      <c r="AI509" s="149"/>
      <c r="AJ509" s="149"/>
      <c r="AK509" s="149"/>
      <c r="AL509" s="149">
        <v>40363.74</v>
      </c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  <c r="BI509" s="149"/>
      <c r="BJ509" s="232"/>
    </row>
    <row r="510" spans="1:62" x14ac:dyDescent="0.25">
      <c r="A510" s="165">
        <v>45131</v>
      </c>
      <c r="B510" s="127" t="s">
        <v>487</v>
      </c>
      <c r="C510" s="128" t="s">
        <v>481</v>
      </c>
      <c r="D510" s="129" t="s">
        <v>362</v>
      </c>
      <c r="E510" s="128" t="s">
        <v>1511</v>
      </c>
      <c r="F510" s="165">
        <v>45131</v>
      </c>
      <c r="G510" s="148">
        <v>63000</v>
      </c>
      <c r="H510" s="148"/>
      <c r="I510" s="148">
        <v>80640</v>
      </c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>
        <v>63000</v>
      </c>
      <c r="V510" s="149">
        <v>8820</v>
      </c>
      <c r="W510" s="149">
        <v>8820</v>
      </c>
      <c r="X510" s="149"/>
      <c r="Y510" s="149"/>
      <c r="Z510" s="149"/>
      <c r="AA510" s="149"/>
      <c r="AB510" s="149"/>
      <c r="AC510" s="149"/>
      <c r="AD510" s="149"/>
      <c r="AE510" s="149"/>
      <c r="AF510" s="149"/>
      <c r="AG510" s="149"/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  <c r="BI510" s="149"/>
      <c r="BJ510" s="232"/>
    </row>
    <row r="511" spans="1:62" x14ac:dyDescent="0.25">
      <c r="A511" s="165">
        <v>45131</v>
      </c>
      <c r="B511" s="127" t="s">
        <v>487</v>
      </c>
      <c r="C511" s="128" t="s">
        <v>481</v>
      </c>
      <c r="D511" s="129" t="s">
        <v>390</v>
      </c>
      <c r="E511" s="128" t="s">
        <v>1512</v>
      </c>
      <c r="F511" s="165">
        <v>45131</v>
      </c>
      <c r="G511" s="148">
        <v>63000</v>
      </c>
      <c r="H511" s="148"/>
      <c r="I511" s="148">
        <v>80640</v>
      </c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>
        <v>63000</v>
      </c>
      <c r="V511" s="149">
        <v>8820</v>
      </c>
      <c r="W511" s="149">
        <v>8820</v>
      </c>
      <c r="X511" s="149"/>
      <c r="Y511" s="149"/>
      <c r="Z511" s="149"/>
      <c r="AA511" s="149"/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  <c r="BI511" s="149"/>
      <c r="BJ511" s="232"/>
    </row>
    <row r="512" spans="1:62" x14ac:dyDescent="0.25">
      <c r="A512" s="165">
        <v>45131</v>
      </c>
      <c r="B512" s="127" t="s">
        <v>487</v>
      </c>
      <c r="C512" s="128" t="s">
        <v>481</v>
      </c>
      <c r="D512" s="129" t="s">
        <v>363</v>
      </c>
      <c r="E512" s="128" t="s">
        <v>1513</v>
      </c>
      <c r="F512" s="165">
        <v>45131</v>
      </c>
      <c r="G512" s="148">
        <v>63000</v>
      </c>
      <c r="H512" s="148"/>
      <c r="I512" s="148">
        <v>80640</v>
      </c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>
        <v>63000</v>
      </c>
      <c r="V512" s="149">
        <v>8820</v>
      </c>
      <c r="W512" s="149">
        <v>8820</v>
      </c>
      <c r="X512" s="149"/>
      <c r="Y512" s="149"/>
      <c r="Z512" s="149"/>
      <c r="AA512" s="149"/>
      <c r="AB512" s="149"/>
      <c r="AC512" s="149"/>
      <c r="AD512" s="149"/>
      <c r="AE512" s="149"/>
      <c r="AF512" s="149"/>
      <c r="AG512" s="149"/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  <c r="BI512" s="149"/>
      <c r="BJ512" s="232"/>
    </row>
    <row r="513" spans="1:62" x14ac:dyDescent="0.25">
      <c r="A513" s="165">
        <v>45131</v>
      </c>
      <c r="B513" s="127" t="s">
        <v>487</v>
      </c>
      <c r="C513" s="128" t="s">
        <v>481</v>
      </c>
      <c r="D513" s="129" t="s">
        <v>391</v>
      </c>
      <c r="E513" s="128" t="s">
        <v>1514</v>
      </c>
      <c r="F513" s="165">
        <v>45131</v>
      </c>
      <c r="G513" s="148">
        <v>63000</v>
      </c>
      <c r="H513" s="148"/>
      <c r="I513" s="148">
        <v>80640</v>
      </c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>
        <v>63000</v>
      </c>
      <c r="V513" s="149">
        <v>8820</v>
      </c>
      <c r="W513" s="149">
        <v>8820</v>
      </c>
      <c r="X513" s="149"/>
      <c r="Y513" s="149"/>
      <c r="Z513" s="149"/>
      <c r="AA513" s="149"/>
      <c r="AB513" s="149"/>
      <c r="AC513" s="149"/>
      <c r="AD513" s="149"/>
      <c r="AE513" s="149"/>
      <c r="AF513" s="149"/>
      <c r="AG513" s="149"/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  <c r="BI513" s="149"/>
      <c r="BJ513" s="232"/>
    </row>
    <row r="514" spans="1:62" x14ac:dyDescent="0.25">
      <c r="A514" s="165">
        <v>45138</v>
      </c>
      <c r="B514" s="127" t="s">
        <v>300</v>
      </c>
      <c r="C514" s="128" t="s">
        <v>481</v>
      </c>
      <c r="D514" s="129" t="s">
        <v>605</v>
      </c>
      <c r="E514" s="128" t="s">
        <v>943</v>
      </c>
      <c r="F514" s="165">
        <v>45138</v>
      </c>
      <c r="G514" s="148">
        <v>20300</v>
      </c>
      <c r="H514" s="148"/>
      <c r="I514" s="148">
        <v>20300</v>
      </c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>
        <v>20300</v>
      </c>
      <c r="Z514" s="149"/>
      <c r="AA514" s="149"/>
      <c r="AB514" s="149"/>
      <c r="AC514" s="149"/>
      <c r="AD514" s="149"/>
      <c r="AE514" s="149"/>
      <c r="AF514" s="149"/>
      <c r="AG514" s="149"/>
      <c r="AH514" s="149"/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  <c r="BI514" s="149"/>
      <c r="BJ514" s="232"/>
    </row>
    <row r="515" spans="1:62" x14ac:dyDescent="0.25">
      <c r="A515" s="165">
        <v>45138</v>
      </c>
      <c r="B515" s="127" t="s">
        <v>484</v>
      </c>
      <c r="C515" s="128" t="s">
        <v>481</v>
      </c>
      <c r="D515" s="129" t="s">
        <v>392</v>
      </c>
      <c r="E515" s="128" t="s">
        <v>1515</v>
      </c>
      <c r="F515" s="165">
        <v>45138</v>
      </c>
      <c r="G515" s="148">
        <v>1311170</v>
      </c>
      <c r="H515" s="148"/>
      <c r="I515" s="148">
        <v>1548728</v>
      </c>
      <c r="J515" s="149"/>
      <c r="K515" s="149">
        <v>118005.3</v>
      </c>
      <c r="L515" s="149">
        <v>118005.3</v>
      </c>
      <c r="M515" s="149"/>
      <c r="N515" s="149"/>
      <c r="O515" s="149"/>
      <c r="P515" s="149"/>
      <c r="Q515" s="149">
        <v>1547</v>
      </c>
      <c r="R515" s="149"/>
      <c r="S515" s="149"/>
      <c r="T515" s="149"/>
      <c r="U515" s="149"/>
      <c r="V515" s="149"/>
      <c r="W515" s="149"/>
      <c r="X515" s="149">
        <v>1311170</v>
      </c>
      <c r="Y515" s="149"/>
      <c r="Z515" s="149">
        <v>0.4</v>
      </c>
      <c r="AA515" s="149"/>
      <c r="AB515" s="149"/>
      <c r="AC515" s="149"/>
      <c r="AD515" s="149"/>
      <c r="AE515" s="149"/>
      <c r="AF515" s="149"/>
      <c r="AG515" s="149"/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  <c r="BI515" s="149"/>
      <c r="BJ515" s="232"/>
    </row>
    <row r="516" spans="1:62" x14ac:dyDescent="0.25">
      <c r="A516" s="165">
        <v>45139</v>
      </c>
      <c r="B516" s="127" t="s">
        <v>487</v>
      </c>
      <c r="C516" s="128" t="s">
        <v>481</v>
      </c>
      <c r="D516" s="129" t="s">
        <v>608</v>
      </c>
      <c r="E516" s="128" t="s">
        <v>1516</v>
      </c>
      <c r="F516" s="165">
        <v>45139</v>
      </c>
      <c r="G516" s="148">
        <v>77500</v>
      </c>
      <c r="H516" s="148"/>
      <c r="I516" s="148">
        <v>99200</v>
      </c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>
        <v>77500</v>
      </c>
      <c r="V516" s="149">
        <v>10850</v>
      </c>
      <c r="W516" s="149">
        <v>10850</v>
      </c>
      <c r="X516" s="149"/>
      <c r="Y516" s="149"/>
      <c r="Z516" s="149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  <c r="BI516" s="149"/>
      <c r="BJ516" s="232"/>
    </row>
    <row r="517" spans="1:62" x14ac:dyDescent="0.25">
      <c r="A517" s="165">
        <v>45140</v>
      </c>
      <c r="B517" s="127" t="s">
        <v>487</v>
      </c>
      <c r="C517" s="128" t="s">
        <v>481</v>
      </c>
      <c r="D517" s="129" t="s">
        <v>393</v>
      </c>
      <c r="E517" s="128" t="s">
        <v>1517</v>
      </c>
      <c r="F517" s="165">
        <v>45140</v>
      </c>
      <c r="G517" s="148">
        <v>77500</v>
      </c>
      <c r="H517" s="148"/>
      <c r="I517" s="148">
        <v>99200</v>
      </c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>
        <v>77500</v>
      </c>
      <c r="V517" s="149">
        <v>10850</v>
      </c>
      <c r="W517" s="149">
        <v>10850</v>
      </c>
      <c r="X517" s="149"/>
      <c r="Y517" s="149"/>
      <c r="Z517" s="149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  <c r="BI517" s="149"/>
      <c r="BJ517" s="232"/>
    </row>
    <row r="518" spans="1:62" x14ac:dyDescent="0.25">
      <c r="A518" s="165">
        <v>45140</v>
      </c>
      <c r="B518" s="127" t="s">
        <v>487</v>
      </c>
      <c r="C518" s="128" t="s">
        <v>481</v>
      </c>
      <c r="D518" s="129" t="s">
        <v>611</v>
      </c>
      <c r="E518" s="128" t="s">
        <v>1518</v>
      </c>
      <c r="F518" s="165">
        <v>45140</v>
      </c>
      <c r="G518" s="148">
        <v>77500</v>
      </c>
      <c r="H518" s="148"/>
      <c r="I518" s="148">
        <v>99200</v>
      </c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>
        <v>77500</v>
      </c>
      <c r="V518" s="149">
        <v>10850</v>
      </c>
      <c r="W518" s="149">
        <v>10850</v>
      </c>
      <c r="X518" s="149"/>
      <c r="Y518" s="149"/>
      <c r="Z518" s="149"/>
      <c r="AA518" s="149"/>
      <c r="AB518" s="149"/>
      <c r="AC518" s="149"/>
      <c r="AD518" s="149"/>
      <c r="AE518" s="149"/>
      <c r="AF518" s="149"/>
      <c r="AG518" s="149"/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  <c r="BI518" s="149"/>
      <c r="BJ518" s="232"/>
    </row>
    <row r="519" spans="1:62" x14ac:dyDescent="0.25">
      <c r="A519" s="165">
        <v>45140</v>
      </c>
      <c r="B519" s="127" t="s">
        <v>487</v>
      </c>
      <c r="C519" s="128" t="s">
        <v>481</v>
      </c>
      <c r="D519" s="129" t="s">
        <v>394</v>
      </c>
      <c r="E519" s="128" t="s">
        <v>1519</v>
      </c>
      <c r="F519" s="165">
        <v>45140</v>
      </c>
      <c r="G519" s="148">
        <v>77500</v>
      </c>
      <c r="H519" s="148"/>
      <c r="I519" s="148">
        <v>99200</v>
      </c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>
        <v>77500</v>
      </c>
      <c r="V519" s="149">
        <v>10850</v>
      </c>
      <c r="W519" s="149">
        <v>10850</v>
      </c>
      <c r="X519" s="149"/>
      <c r="Y519" s="149"/>
      <c r="Z519" s="149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  <c r="BI519" s="149"/>
      <c r="BJ519" s="232"/>
    </row>
    <row r="520" spans="1:62" x14ac:dyDescent="0.25">
      <c r="A520" s="165">
        <v>45140</v>
      </c>
      <c r="B520" s="127" t="s">
        <v>1094</v>
      </c>
      <c r="C520" s="128" t="s">
        <v>481</v>
      </c>
      <c r="D520" s="129" t="s">
        <v>614</v>
      </c>
      <c r="E520" s="128" t="s">
        <v>1520</v>
      </c>
      <c r="F520" s="165">
        <v>45140</v>
      </c>
      <c r="G520" s="148">
        <v>47818.09</v>
      </c>
      <c r="H520" s="148"/>
      <c r="I520" s="148">
        <v>56425</v>
      </c>
      <c r="J520" s="149">
        <v>47818.09</v>
      </c>
      <c r="K520" s="149">
        <v>4303.63</v>
      </c>
      <c r="L520" s="149">
        <v>4303.63</v>
      </c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>
        <v>-0.35</v>
      </c>
      <c r="AA520" s="149"/>
      <c r="AB520" s="149"/>
      <c r="AC520" s="149"/>
      <c r="AD520" s="149"/>
      <c r="AE520" s="149"/>
      <c r="AF520" s="149"/>
      <c r="AG520" s="149"/>
      <c r="AH520" s="149"/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  <c r="BI520" s="149"/>
      <c r="BJ520" s="232"/>
    </row>
    <row r="521" spans="1:62" x14ac:dyDescent="0.25">
      <c r="A521" s="165">
        <v>45146</v>
      </c>
      <c r="B521" s="127" t="s">
        <v>487</v>
      </c>
      <c r="C521" s="128" t="s">
        <v>481</v>
      </c>
      <c r="D521" s="129" t="s">
        <v>395</v>
      </c>
      <c r="E521" s="128" t="s">
        <v>1521</v>
      </c>
      <c r="F521" s="165">
        <v>45146</v>
      </c>
      <c r="G521" s="148">
        <v>74400</v>
      </c>
      <c r="H521" s="148"/>
      <c r="I521" s="148">
        <v>95232</v>
      </c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>
        <v>74400</v>
      </c>
      <c r="V521" s="149">
        <v>10416</v>
      </c>
      <c r="W521" s="149">
        <v>10416</v>
      </c>
      <c r="X521" s="149"/>
      <c r="Y521" s="149"/>
      <c r="Z521" s="149"/>
      <c r="AA521" s="149"/>
      <c r="AB521" s="149"/>
      <c r="AC521" s="149"/>
      <c r="AD521" s="149"/>
      <c r="AE521" s="149"/>
      <c r="AF521" s="149"/>
      <c r="AG521" s="149"/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  <c r="BI521" s="149"/>
      <c r="BJ521" s="232"/>
    </row>
    <row r="522" spans="1:62" x14ac:dyDescent="0.25">
      <c r="A522" s="165">
        <v>45150</v>
      </c>
      <c r="B522" s="127" t="s">
        <v>451</v>
      </c>
      <c r="C522" s="128" t="s">
        <v>481</v>
      </c>
      <c r="D522" s="129" t="s">
        <v>617</v>
      </c>
      <c r="E522" s="128" t="s">
        <v>1522</v>
      </c>
      <c r="F522" s="165">
        <v>45150</v>
      </c>
      <c r="G522" s="148">
        <v>50377.36</v>
      </c>
      <c r="H522" s="148"/>
      <c r="I522" s="148">
        <v>59445</v>
      </c>
      <c r="J522" s="149"/>
      <c r="K522" s="149">
        <v>4533.96</v>
      </c>
      <c r="L522" s="149">
        <v>4533.96</v>
      </c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>
        <v>-0.28000000000000003</v>
      </c>
      <c r="AA522" s="149"/>
      <c r="AB522" s="149"/>
      <c r="AC522" s="149"/>
      <c r="AD522" s="149"/>
      <c r="AE522" s="149"/>
      <c r="AF522" s="149"/>
      <c r="AG522" s="149"/>
      <c r="AH522" s="149"/>
      <c r="AI522" s="149"/>
      <c r="AJ522" s="149"/>
      <c r="AK522" s="149"/>
      <c r="AL522" s="149">
        <v>50377.36</v>
      </c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  <c r="BI522" s="149"/>
      <c r="BJ522" s="232"/>
    </row>
    <row r="523" spans="1:62" x14ac:dyDescent="0.25">
      <c r="A523" s="165">
        <v>45151</v>
      </c>
      <c r="B523" s="127" t="s">
        <v>484</v>
      </c>
      <c r="C523" s="128" t="s">
        <v>481</v>
      </c>
      <c r="D523" s="129" t="s">
        <v>396</v>
      </c>
      <c r="E523" s="128" t="s">
        <v>1523</v>
      </c>
      <c r="F523" s="165">
        <v>45151</v>
      </c>
      <c r="G523" s="148">
        <v>1310080</v>
      </c>
      <c r="H523" s="148"/>
      <c r="I523" s="148">
        <v>1547440</v>
      </c>
      <c r="J523" s="149"/>
      <c r="K523" s="149">
        <v>117907.2</v>
      </c>
      <c r="L523" s="149">
        <v>117907.2</v>
      </c>
      <c r="M523" s="149"/>
      <c r="N523" s="149"/>
      <c r="O523" s="149"/>
      <c r="P523" s="149"/>
      <c r="Q523" s="149">
        <v>1546</v>
      </c>
      <c r="R523" s="149"/>
      <c r="S523" s="149"/>
      <c r="T523" s="149"/>
      <c r="U523" s="149"/>
      <c r="V523" s="149"/>
      <c r="W523" s="149"/>
      <c r="X523" s="149">
        <v>1310080</v>
      </c>
      <c r="Y523" s="149"/>
      <c r="Z523" s="149">
        <v>-0.4</v>
      </c>
      <c r="AA523" s="149"/>
      <c r="AB523" s="149"/>
      <c r="AC523" s="149"/>
      <c r="AD523" s="149"/>
      <c r="AE523" s="149"/>
      <c r="AF523" s="149"/>
      <c r="AG523" s="149"/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  <c r="BI523" s="149"/>
      <c r="BJ523" s="232"/>
    </row>
    <row r="524" spans="1:62" x14ac:dyDescent="0.25">
      <c r="A524" s="165">
        <v>45151</v>
      </c>
      <c r="B524" s="127" t="s">
        <v>487</v>
      </c>
      <c r="C524" s="128" t="s">
        <v>481</v>
      </c>
      <c r="D524" s="129" t="s">
        <v>620</v>
      </c>
      <c r="E524" s="128" t="s">
        <v>1524</v>
      </c>
      <c r="F524" s="165">
        <v>45151</v>
      </c>
      <c r="G524" s="148">
        <v>62000</v>
      </c>
      <c r="H524" s="148"/>
      <c r="I524" s="148">
        <v>79360</v>
      </c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>
        <v>62000</v>
      </c>
      <c r="V524" s="149">
        <v>8680</v>
      </c>
      <c r="W524" s="149">
        <v>8680</v>
      </c>
      <c r="X524" s="149"/>
      <c r="Y524" s="149"/>
      <c r="Z524" s="149"/>
      <c r="AA524" s="149"/>
      <c r="AB524" s="149"/>
      <c r="AC524" s="149"/>
      <c r="AD524" s="149"/>
      <c r="AE524" s="149"/>
      <c r="AF524" s="149"/>
      <c r="AG524" s="149"/>
      <c r="AH524" s="149"/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  <c r="BI524" s="149"/>
      <c r="BJ524" s="232"/>
    </row>
    <row r="525" spans="1:62" x14ac:dyDescent="0.25">
      <c r="A525" s="165">
        <v>45151</v>
      </c>
      <c r="B525" s="127" t="s">
        <v>487</v>
      </c>
      <c r="C525" s="128" t="s">
        <v>481</v>
      </c>
      <c r="D525" s="129" t="s">
        <v>397</v>
      </c>
      <c r="E525" s="128" t="s">
        <v>1525</v>
      </c>
      <c r="F525" s="165">
        <v>45151</v>
      </c>
      <c r="G525" s="148">
        <v>62000</v>
      </c>
      <c r="H525" s="148"/>
      <c r="I525" s="148">
        <v>79360</v>
      </c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>
        <v>62000</v>
      </c>
      <c r="V525" s="149">
        <v>8680</v>
      </c>
      <c r="W525" s="149">
        <v>8680</v>
      </c>
      <c r="X525" s="149"/>
      <c r="Y525" s="149"/>
      <c r="Z525" s="149"/>
      <c r="AA525" s="149"/>
      <c r="AB525" s="149"/>
      <c r="AC525" s="149"/>
      <c r="AD525" s="149"/>
      <c r="AE525" s="149"/>
      <c r="AF525" s="149"/>
      <c r="AG525" s="149"/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  <c r="BI525" s="149"/>
      <c r="BJ525" s="232"/>
    </row>
    <row r="526" spans="1:62" x14ac:dyDescent="0.25">
      <c r="A526" s="165">
        <v>45152</v>
      </c>
      <c r="B526" s="127" t="s">
        <v>487</v>
      </c>
      <c r="C526" s="128" t="s">
        <v>481</v>
      </c>
      <c r="D526" s="129" t="s">
        <v>364</v>
      </c>
      <c r="E526" s="128" t="s">
        <v>1526</v>
      </c>
      <c r="F526" s="165">
        <v>45152</v>
      </c>
      <c r="G526" s="148">
        <v>62000</v>
      </c>
      <c r="H526" s="148"/>
      <c r="I526" s="148">
        <v>79360</v>
      </c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>
        <v>62000</v>
      </c>
      <c r="V526" s="149">
        <v>8680</v>
      </c>
      <c r="W526" s="149">
        <v>8680</v>
      </c>
      <c r="X526" s="149"/>
      <c r="Y526" s="149"/>
      <c r="Z526" s="149"/>
      <c r="AA526" s="149"/>
      <c r="AB526" s="149"/>
      <c r="AC526" s="149"/>
      <c r="AD526" s="149"/>
      <c r="AE526" s="149"/>
      <c r="AF526" s="149"/>
      <c r="AG526" s="149"/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  <c r="BI526" s="149"/>
      <c r="BJ526" s="232"/>
    </row>
    <row r="527" spans="1:62" x14ac:dyDescent="0.25">
      <c r="A527" s="165">
        <v>45155</v>
      </c>
      <c r="B527" s="127" t="s">
        <v>487</v>
      </c>
      <c r="C527" s="128" t="s">
        <v>481</v>
      </c>
      <c r="D527" s="129" t="s">
        <v>398</v>
      </c>
      <c r="E527" s="128" t="s">
        <v>1527</v>
      </c>
      <c r="F527" s="165">
        <v>45155</v>
      </c>
      <c r="G527" s="148">
        <v>62000</v>
      </c>
      <c r="H527" s="148"/>
      <c r="I527" s="148">
        <v>79360</v>
      </c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>
        <v>62000</v>
      </c>
      <c r="V527" s="149">
        <v>8680</v>
      </c>
      <c r="W527" s="149">
        <v>8680</v>
      </c>
      <c r="X527" s="149"/>
      <c r="Y527" s="149"/>
      <c r="Z527" s="149"/>
      <c r="AA527" s="149"/>
      <c r="AB527" s="149"/>
      <c r="AC527" s="149"/>
      <c r="AD527" s="149"/>
      <c r="AE527" s="149"/>
      <c r="AF527" s="149"/>
      <c r="AG527" s="149"/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  <c r="BI527" s="149"/>
      <c r="BJ527" s="232"/>
    </row>
    <row r="528" spans="1:62" x14ac:dyDescent="0.25">
      <c r="A528" s="165">
        <v>45155</v>
      </c>
      <c r="B528" s="127" t="s">
        <v>487</v>
      </c>
      <c r="C528" s="128" t="s">
        <v>481</v>
      </c>
      <c r="D528" s="129" t="s">
        <v>365</v>
      </c>
      <c r="E528" s="128" t="s">
        <v>1528</v>
      </c>
      <c r="F528" s="165">
        <v>45155</v>
      </c>
      <c r="G528" s="148">
        <v>62000</v>
      </c>
      <c r="H528" s="148"/>
      <c r="I528" s="148">
        <v>79360</v>
      </c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>
        <v>62000</v>
      </c>
      <c r="V528" s="149">
        <v>8680</v>
      </c>
      <c r="W528" s="149">
        <v>8680</v>
      </c>
      <c r="X528" s="149"/>
      <c r="Y528" s="149"/>
      <c r="Z528" s="149"/>
      <c r="AA528" s="149"/>
      <c r="AB528" s="149"/>
      <c r="AC528" s="149"/>
      <c r="AD528" s="149"/>
      <c r="AE528" s="149"/>
      <c r="AF528" s="149"/>
      <c r="AG528" s="149"/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  <c r="BI528" s="149"/>
      <c r="BJ528" s="232"/>
    </row>
    <row r="529" spans="1:62" x14ac:dyDescent="0.25">
      <c r="A529" s="165">
        <v>45156</v>
      </c>
      <c r="B529" s="127" t="s">
        <v>545</v>
      </c>
      <c r="C529" s="128" t="s">
        <v>481</v>
      </c>
      <c r="D529" s="129" t="s">
        <v>399</v>
      </c>
      <c r="E529" s="128" t="s">
        <v>1529</v>
      </c>
      <c r="F529" s="165">
        <v>45156</v>
      </c>
      <c r="G529" s="148">
        <v>54000</v>
      </c>
      <c r="H529" s="148"/>
      <c r="I529" s="148">
        <v>69120</v>
      </c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>
        <v>54000</v>
      </c>
      <c r="V529" s="149">
        <v>7560</v>
      </c>
      <c r="W529" s="149">
        <v>7560</v>
      </c>
      <c r="X529" s="149"/>
      <c r="Y529" s="149"/>
      <c r="Z529" s="149"/>
      <c r="AA529" s="149"/>
      <c r="AB529" s="149"/>
      <c r="AC529" s="149"/>
      <c r="AD529" s="149"/>
      <c r="AE529" s="149"/>
      <c r="AF529" s="149"/>
      <c r="AG529" s="149"/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  <c r="BI529" s="149"/>
      <c r="BJ529" s="232"/>
    </row>
    <row r="530" spans="1:62" x14ac:dyDescent="0.25">
      <c r="A530" s="165">
        <v>45156</v>
      </c>
      <c r="B530" s="127" t="s">
        <v>545</v>
      </c>
      <c r="C530" s="128" t="s">
        <v>481</v>
      </c>
      <c r="D530" s="129" t="s">
        <v>366</v>
      </c>
      <c r="E530" s="128" t="s">
        <v>1530</v>
      </c>
      <c r="F530" s="165">
        <v>45156</v>
      </c>
      <c r="G530" s="148">
        <v>62000</v>
      </c>
      <c r="H530" s="148"/>
      <c r="I530" s="148">
        <v>79360</v>
      </c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>
        <v>62000</v>
      </c>
      <c r="V530" s="149">
        <v>8680</v>
      </c>
      <c r="W530" s="149">
        <v>8680</v>
      </c>
      <c r="X530" s="149"/>
      <c r="Y530" s="149"/>
      <c r="Z530" s="149"/>
      <c r="AA530" s="149"/>
      <c r="AB530" s="149"/>
      <c r="AC530" s="149"/>
      <c r="AD530" s="149"/>
      <c r="AE530" s="149"/>
      <c r="AF530" s="149"/>
      <c r="AG530" s="149"/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  <c r="BI530" s="149"/>
      <c r="BJ530" s="232"/>
    </row>
    <row r="531" spans="1:62" x14ac:dyDescent="0.25">
      <c r="A531" s="165">
        <v>45161</v>
      </c>
      <c r="B531" s="127" t="s">
        <v>487</v>
      </c>
      <c r="C531" s="128" t="s">
        <v>481</v>
      </c>
      <c r="D531" s="129" t="s">
        <v>628</v>
      </c>
      <c r="E531" s="128" t="s">
        <v>1531</v>
      </c>
      <c r="F531" s="165">
        <v>45161</v>
      </c>
      <c r="G531" s="148">
        <v>61000</v>
      </c>
      <c r="H531" s="148"/>
      <c r="I531" s="148">
        <v>78080</v>
      </c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>
        <v>61000</v>
      </c>
      <c r="V531" s="149">
        <v>8540</v>
      </c>
      <c r="W531" s="149">
        <v>8540</v>
      </c>
      <c r="X531" s="149"/>
      <c r="Y531" s="149"/>
      <c r="Z531" s="149"/>
      <c r="AA531" s="149"/>
      <c r="AB531" s="149"/>
      <c r="AC531" s="149"/>
      <c r="AD531" s="149"/>
      <c r="AE531" s="149"/>
      <c r="AF531" s="149"/>
      <c r="AG531" s="149"/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  <c r="BI531" s="149"/>
      <c r="BJ531" s="232"/>
    </row>
    <row r="532" spans="1:62" x14ac:dyDescent="0.25">
      <c r="A532" s="165">
        <v>45161</v>
      </c>
      <c r="B532" s="127" t="s">
        <v>487</v>
      </c>
      <c r="C532" s="128" t="s">
        <v>481</v>
      </c>
      <c r="D532" s="129" t="s">
        <v>367</v>
      </c>
      <c r="E532" s="128" t="s">
        <v>1532</v>
      </c>
      <c r="F532" s="165">
        <v>45161</v>
      </c>
      <c r="G532" s="148">
        <v>61000</v>
      </c>
      <c r="H532" s="148"/>
      <c r="I532" s="148">
        <v>78080</v>
      </c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>
        <v>61000</v>
      </c>
      <c r="V532" s="149">
        <v>8540</v>
      </c>
      <c r="W532" s="149">
        <v>8540</v>
      </c>
      <c r="X532" s="149"/>
      <c r="Y532" s="149"/>
      <c r="Z532" s="149"/>
      <c r="AA532" s="149"/>
      <c r="AB532" s="149"/>
      <c r="AC532" s="149"/>
      <c r="AD532" s="149"/>
      <c r="AE532" s="149"/>
      <c r="AF532" s="149"/>
      <c r="AG532" s="149"/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  <c r="BI532" s="149"/>
      <c r="BJ532" s="232"/>
    </row>
    <row r="533" spans="1:62" x14ac:dyDescent="0.25">
      <c r="A533" s="165">
        <v>45161</v>
      </c>
      <c r="B533" s="127" t="s">
        <v>487</v>
      </c>
      <c r="C533" s="128" t="s">
        <v>481</v>
      </c>
      <c r="D533" s="129" t="s">
        <v>541</v>
      </c>
      <c r="E533" s="128" t="s">
        <v>1533</v>
      </c>
      <c r="F533" s="165">
        <v>45161</v>
      </c>
      <c r="G533" s="148">
        <v>61000</v>
      </c>
      <c r="H533" s="148"/>
      <c r="I533" s="148">
        <v>78080</v>
      </c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>
        <v>61000</v>
      </c>
      <c r="V533" s="149">
        <v>8540</v>
      </c>
      <c r="W533" s="149">
        <v>8540</v>
      </c>
      <c r="X533" s="149"/>
      <c r="Y533" s="149"/>
      <c r="Z533" s="149"/>
      <c r="AA533" s="149"/>
      <c r="AB533" s="149"/>
      <c r="AC533" s="149"/>
      <c r="AD533" s="149"/>
      <c r="AE533" s="149"/>
      <c r="AF533" s="149"/>
      <c r="AG533" s="149"/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  <c r="BI533" s="149"/>
      <c r="BJ533" s="232"/>
    </row>
    <row r="534" spans="1:62" x14ac:dyDescent="0.25">
      <c r="A534" s="165">
        <v>45161</v>
      </c>
      <c r="B534" s="127" t="s">
        <v>487</v>
      </c>
      <c r="C534" s="128" t="s">
        <v>481</v>
      </c>
      <c r="D534" s="129" t="s">
        <v>368</v>
      </c>
      <c r="E534" s="128" t="s">
        <v>1534</v>
      </c>
      <c r="F534" s="165">
        <v>45161</v>
      </c>
      <c r="G534" s="148">
        <v>61000</v>
      </c>
      <c r="H534" s="148"/>
      <c r="I534" s="148">
        <v>78080</v>
      </c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>
        <v>61000</v>
      </c>
      <c r="V534" s="149">
        <v>8540</v>
      </c>
      <c r="W534" s="149">
        <v>8540</v>
      </c>
      <c r="X534" s="149"/>
      <c r="Y534" s="149"/>
      <c r="Z534" s="149"/>
      <c r="AA534" s="149"/>
      <c r="AB534" s="149"/>
      <c r="AC534" s="149"/>
      <c r="AD534" s="149"/>
      <c r="AE534" s="149"/>
      <c r="AF534" s="149"/>
      <c r="AG534" s="149"/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  <c r="BI534" s="149"/>
      <c r="BJ534" s="232"/>
    </row>
    <row r="535" spans="1:62" x14ac:dyDescent="0.25">
      <c r="A535" s="165">
        <v>45162</v>
      </c>
      <c r="B535" s="127" t="s">
        <v>451</v>
      </c>
      <c r="C535" s="128" t="s">
        <v>481</v>
      </c>
      <c r="D535" s="129" t="s">
        <v>633</v>
      </c>
      <c r="E535" s="128" t="s">
        <v>1535</v>
      </c>
      <c r="F535" s="165">
        <v>45162</v>
      </c>
      <c r="G535" s="148">
        <v>15494.12</v>
      </c>
      <c r="H535" s="148"/>
      <c r="I535" s="148">
        <v>18283</v>
      </c>
      <c r="J535" s="149"/>
      <c r="K535" s="149">
        <v>1394.47</v>
      </c>
      <c r="L535" s="149">
        <v>1394.47</v>
      </c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>
        <v>-0.06</v>
      </c>
      <c r="AA535" s="149"/>
      <c r="AB535" s="149"/>
      <c r="AC535" s="149"/>
      <c r="AD535" s="149"/>
      <c r="AE535" s="149"/>
      <c r="AF535" s="149"/>
      <c r="AG535" s="149"/>
      <c r="AH535" s="149"/>
      <c r="AI535" s="149"/>
      <c r="AJ535" s="149"/>
      <c r="AK535" s="149"/>
      <c r="AL535" s="149">
        <v>15494.12</v>
      </c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  <c r="BI535" s="149"/>
      <c r="BJ535" s="232"/>
    </row>
    <row r="536" spans="1:62" x14ac:dyDescent="0.25">
      <c r="A536" s="165">
        <v>45165</v>
      </c>
      <c r="B536" s="127" t="s">
        <v>487</v>
      </c>
      <c r="C536" s="128" t="s">
        <v>481</v>
      </c>
      <c r="D536" s="129" t="s">
        <v>10</v>
      </c>
      <c r="E536" s="128" t="s">
        <v>1536</v>
      </c>
      <c r="F536" s="165">
        <v>45165</v>
      </c>
      <c r="G536" s="148">
        <v>61000</v>
      </c>
      <c r="H536" s="148"/>
      <c r="I536" s="148">
        <v>78080</v>
      </c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>
        <v>61000</v>
      </c>
      <c r="V536" s="149">
        <v>8540</v>
      </c>
      <c r="W536" s="149">
        <v>8540</v>
      </c>
      <c r="X536" s="149"/>
      <c r="Y536" s="149"/>
      <c r="Z536" s="149"/>
      <c r="AA536" s="149"/>
      <c r="AB536" s="149"/>
      <c r="AC536" s="149"/>
      <c r="AD536" s="149"/>
      <c r="AE536" s="149"/>
      <c r="AF536" s="149"/>
      <c r="AG536" s="149"/>
      <c r="AH536" s="149"/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  <c r="BI536" s="149"/>
      <c r="BJ536" s="232"/>
    </row>
    <row r="537" spans="1:62" x14ac:dyDescent="0.25">
      <c r="A537" s="165">
        <v>45165</v>
      </c>
      <c r="B537" s="127" t="s">
        <v>487</v>
      </c>
      <c r="C537" s="128" t="s">
        <v>481</v>
      </c>
      <c r="D537" s="129" t="s">
        <v>636</v>
      </c>
      <c r="E537" s="128" t="s">
        <v>1537</v>
      </c>
      <c r="F537" s="165">
        <v>45165</v>
      </c>
      <c r="G537" s="148">
        <v>61000</v>
      </c>
      <c r="H537" s="148"/>
      <c r="I537" s="148">
        <v>78080</v>
      </c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>
        <v>61000</v>
      </c>
      <c r="V537" s="149">
        <v>8540</v>
      </c>
      <c r="W537" s="149">
        <v>8540</v>
      </c>
      <c r="X537" s="149"/>
      <c r="Y537" s="149"/>
      <c r="Z537" s="149"/>
      <c r="AA537" s="149"/>
      <c r="AB537" s="149"/>
      <c r="AC537" s="149"/>
      <c r="AD537" s="149"/>
      <c r="AE537" s="149"/>
      <c r="AF537" s="149"/>
      <c r="AG537" s="149"/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  <c r="BI537" s="149"/>
      <c r="BJ537" s="232"/>
    </row>
    <row r="538" spans="1:62" x14ac:dyDescent="0.25">
      <c r="A538" s="165">
        <v>45165</v>
      </c>
      <c r="B538" s="127" t="s">
        <v>487</v>
      </c>
      <c r="C538" s="128" t="s">
        <v>481</v>
      </c>
      <c r="D538" s="129" t="s">
        <v>369</v>
      </c>
      <c r="E538" s="128" t="s">
        <v>1538</v>
      </c>
      <c r="F538" s="165">
        <v>45165</v>
      </c>
      <c r="G538" s="148">
        <v>61000</v>
      </c>
      <c r="H538" s="148"/>
      <c r="I538" s="148">
        <v>78080</v>
      </c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>
        <v>61000</v>
      </c>
      <c r="V538" s="149">
        <v>8540</v>
      </c>
      <c r="W538" s="149">
        <v>8540</v>
      </c>
      <c r="X538" s="149"/>
      <c r="Y538" s="149"/>
      <c r="Z538" s="149"/>
      <c r="AA538" s="149"/>
      <c r="AB538" s="149"/>
      <c r="AC538" s="149"/>
      <c r="AD538" s="149"/>
      <c r="AE538" s="149"/>
      <c r="AF538" s="149"/>
      <c r="AG538" s="149"/>
      <c r="AH538" s="149"/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  <c r="BI538" s="149"/>
      <c r="BJ538" s="232"/>
    </row>
    <row r="539" spans="1:62" x14ac:dyDescent="0.25">
      <c r="A539" s="165">
        <v>45165</v>
      </c>
      <c r="B539" s="127" t="s">
        <v>487</v>
      </c>
      <c r="C539" s="128" t="s">
        <v>481</v>
      </c>
      <c r="D539" s="129" t="s">
        <v>370</v>
      </c>
      <c r="E539" s="128" t="s">
        <v>1539</v>
      </c>
      <c r="F539" s="165">
        <v>45165</v>
      </c>
      <c r="G539" s="148">
        <v>61000</v>
      </c>
      <c r="H539" s="148"/>
      <c r="I539" s="148">
        <v>78080</v>
      </c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>
        <v>61000</v>
      </c>
      <c r="V539" s="149">
        <v>8540</v>
      </c>
      <c r="W539" s="149">
        <v>8540</v>
      </c>
      <c r="X539" s="149"/>
      <c r="Y539" s="149"/>
      <c r="Z539" s="149"/>
      <c r="AA539" s="149"/>
      <c r="AB539" s="149"/>
      <c r="AC539" s="149"/>
      <c r="AD539" s="149"/>
      <c r="AE539" s="149"/>
      <c r="AF539" s="149"/>
      <c r="AG539" s="149"/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  <c r="BI539" s="149"/>
      <c r="BJ539" s="232"/>
    </row>
    <row r="540" spans="1:62" x14ac:dyDescent="0.25">
      <c r="A540" s="165">
        <v>45167</v>
      </c>
      <c r="B540" s="127" t="s">
        <v>451</v>
      </c>
      <c r="C540" s="128" t="s">
        <v>481</v>
      </c>
      <c r="D540" s="129" t="s">
        <v>640</v>
      </c>
      <c r="E540" s="128" t="s">
        <v>1540</v>
      </c>
      <c r="F540" s="165">
        <v>45167</v>
      </c>
      <c r="G540" s="148">
        <v>16022.9</v>
      </c>
      <c r="H540" s="148"/>
      <c r="I540" s="148">
        <v>18907</v>
      </c>
      <c r="J540" s="149"/>
      <c r="K540" s="149">
        <v>1442.06</v>
      </c>
      <c r="L540" s="149">
        <v>1442.06</v>
      </c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>
        <v>-0.02</v>
      </c>
      <c r="AA540" s="149"/>
      <c r="AB540" s="149"/>
      <c r="AC540" s="149"/>
      <c r="AD540" s="149"/>
      <c r="AE540" s="149"/>
      <c r="AF540" s="149"/>
      <c r="AG540" s="149"/>
      <c r="AH540" s="149"/>
      <c r="AI540" s="149"/>
      <c r="AJ540" s="149"/>
      <c r="AK540" s="149"/>
      <c r="AL540" s="149">
        <v>16022.9</v>
      </c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  <c r="BI540" s="149"/>
      <c r="BJ540" s="232"/>
    </row>
    <row r="541" spans="1:62" x14ac:dyDescent="0.25">
      <c r="A541" s="165">
        <v>45167</v>
      </c>
      <c r="B541" s="127" t="s">
        <v>1541</v>
      </c>
      <c r="C541" s="128" t="s">
        <v>481</v>
      </c>
      <c r="D541" s="129" t="s">
        <v>371</v>
      </c>
      <c r="E541" s="128" t="s">
        <v>841</v>
      </c>
      <c r="F541" s="165">
        <v>45167</v>
      </c>
      <c r="G541" s="148">
        <v>300618</v>
      </c>
      <c r="H541" s="148"/>
      <c r="I541" s="148">
        <v>354729</v>
      </c>
      <c r="J541" s="149"/>
      <c r="K541" s="149">
        <v>27055.62</v>
      </c>
      <c r="L541" s="149">
        <v>27055.62</v>
      </c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>
        <v>-0.24</v>
      </c>
      <c r="AA541" s="149"/>
      <c r="AB541" s="149"/>
      <c r="AC541" s="149"/>
      <c r="AD541" s="149"/>
      <c r="AE541" s="149"/>
      <c r="AF541" s="149"/>
      <c r="AG541" s="149"/>
      <c r="AH541" s="149"/>
      <c r="AI541" s="149"/>
      <c r="AJ541" s="149">
        <v>300618</v>
      </c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  <c r="BI541" s="149"/>
      <c r="BJ541" s="232"/>
    </row>
    <row r="542" spans="1:62" x14ac:dyDescent="0.25">
      <c r="A542" s="165">
        <v>45169</v>
      </c>
      <c r="B542" s="127" t="s">
        <v>545</v>
      </c>
      <c r="C542" s="128" t="s">
        <v>481</v>
      </c>
      <c r="D542" s="129" t="s">
        <v>643</v>
      </c>
      <c r="E542" s="128" t="s">
        <v>1542</v>
      </c>
      <c r="F542" s="165">
        <v>45169</v>
      </c>
      <c r="G542" s="148">
        <v>54000</v>
      </c>
      <c r="H542" s="148"/>
      <c r="I542" s="148">
        <v>69120</v>
      </c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>
        <v>54000</v>
      </c>
      <c r="V542" s="149">
        <v>7560</v>
      </c>
      <c r="W542" s="149">
        <v>7560</v>
      </c>
      <c r="X542" s="149"/>
      <c r="Y542" s="149"/>
      <c r="Z542" s="149"/>
      <c r="AA542" s="149"/>
      <c r="AB542" s="149"/>
      <c r="AC542" s="149"/>
      <c r="AD542" s="149"/>
      <c r="AE542" s="149"/>
      <c r="AF542" s="149"/>
      <c r="AG542" s="149"/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  <c r="BI542" s="149"/>
      <c r="BJ542" s="232"/>
    </row>
    <row r="543" spans="1:62" x14ac:dyDescent="0.25">
      <c r="A543" s="165">
        <v>45169</v>
      </c>
      <c r="B543" s="127" t="s">
        <v>1100</v>
      </c>
      <c r="C543" s="128" t="s">
        <v>481</v>
      </c>
      <c r="D543" s="129" t="s">
        <v>372</v>
      </c>
      <c r="E543" s="128" t="s">
        <v>1543</v>
      </c>
      <c r="F543" s="165">
        <v>45169</v>
      </c>
      <c r="G543" s="148">
        <v>39065</v>
      </c>
      <c r="H543" s="148">
        <v>180</v>
      </c>
      <c r="I543" s="148">
        <v>46277</v>
      </c>
      <c r="J543" s="149"/>
      <c r="K543" s="149">
        <v>3515.85</v>
      </c>
      <c r="L543" s="149">
        <v>3515.85</v>
      </c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>
        <v>0.3</v>
      </c>
      <c r="AA543" s="149"/>
      <c r="AB543" s="149"/>
      <c r="AC543" s="149"/>
      <c r="AD543" s="149"/>
      <c r="AE543" s="149"/>
      <c r="AF543" s="149"/>
      <c r="AG543" s="149"/>
      <c r="AH543" s="149"/>
      <c r="AI543" s="149"/>
      <c r="AJ543" s="149"/>
      <c r="AK543" s="149"/>
      <c r="AL543" s="149">
        <v>39245</v>
      </c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  <c r="BI543" s="149"/>
      <c r="BJ543" s="232"/>
    </row>
    <row r="544" spans="1:62" x14ac:dyDescent="0.25">
      <c r="A544" s="165">
        <v>45169</v>
      </c>
      <c r="B544" s="127" t="s">
        <v>300</v>
      </c>
      <c r="C544" s="128" t="s">
        <v>481</v>
      </c>
      <c r="D544" s="129" t="s">
        <v>646</v>
      </c>
      <c r="E544" s="128" t="s">
        <v>1544</v>
      </c>
      <c r="F544" s="165">
        <v>45169</v>
      </c>
      <c r="G544" s="148">
        <v>25200</v>
      </c>
      <c r="H544" s="148"/>
      <c r="I544" s="148">
        <v>25200</v>
      </c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>
        <v>25200</v>
      </c>
      <c r="Z544" s="149"/>
      <c r="AA544" s="149"/>
      <c r="AB544" s="149"/>
      <c r="AC544" s="149"/>
      <c r="AD544" s="149"/>
      <c r="AE544" s="149"/>
      <c r="AF544" s="149"/>
      <c r="AG544" s="149"/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  <c r="BI544" s="149"/>
      <c r="BJ544" s="232"/>
    </row>
    <row r="545" spans="1:62" x14ac:dyDescent="0.25">
      <c r="A545" s="165">
        <v>45170</v>
      </c>
      <c r="B545" s="127" t="s">
        <v>1094</v>
      </c>
      <c r="C545" s="128" t="s">
        <v>481</v>
      </c>
      <c r="D545" s="129" t="s">
        <v>373</v>
      </c>
      <c r="E545" s="128" t="s">
        <v>1545</v>
      </c>
      <c r="F545" s="165">
        <v>45170</v>
      </c>
      <c r="G545" s="148">
        <v>61574</v>
      </c>
      <c r="H545" s="148"/>
      <c r="I545" s="148">
        <v>72657</v>
      </c>
      <c r="J545" s="149">
        <v>61574</v>
      </c>
      <c r="K545" s="149">
        <v>5541.5</v>
      </c>
      <c r="L545" s="149">
        <v>5541.5</v>
      </c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  <c r="AA545" s="149"/>
      <c r="AB545" s="149"/>
      <c r="AC545" s="149"/>
      <c r="AD545" s="149"/>
      <c r="AE545" s="149"/>
      <c r="AF545" s="149"/>
      <c r="AG545" s="149"/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  <c r="BI545" s="149"/>
      <c r="BJ545" s="232"/>
    </row>
    <row r="546" spans="1:62" x14ac:dyDescent="0.25">
      <c r="A546" s="165">
        <v>45171</v>
      </c>
      <c r="B546" s="127" t="s">
        <v>484</v>
      </c>
      <c r="C546" s="128" t="s">
        <v>481</v>
      </c>
      <c r="D546" s="129" t="s">
        <v>649</v>
      </c>
      <c r="E546" s="128" t="s">
        <v>1546</v>
      </c>
      <c r="F546" s="165">
        <v>45171</v>
      </c>
      <c r="G546" s="148">
        <v>1406080</v>
      </c>
      <c r="H546" s="148"/>
      <c r="I546" s="148">
        <v>1660833</v>
      </c>
      <c r="J546" s="149"/>
      <c r="K546" s="149">
        <v>126547.2</v>
      </c>
      <c r="L546" s="149">
        <v>126547.2</v>
      </c>
      <c r="M546" s="149"/>
      <c r="N546" s="149"/>
      <c r="O546" s="149"/>
      <c r="P546" s="149"/>
      <c r="Q546" s="149">
        <v>1659</v>
      </c>
      <c r="R546" s="149"/>
      <c r="S546" s="149"/>
      <c r="T546" s="149"/>
      <c r="U546" s="149"/>
      <c r="V546" s="149"/>
      <c r="W546" s="149"/>
      <c r="X546" s="149">
        <v>1406080</v>
      </c>
      <c r="Y546" s="149"/>
      <c r="Z546" s="149">
        <v>-0.4</v>
      </c>
      <c r="AA546" s="149"/>
      <c r="AB546" s="149"/>
      <c r="AC546" s="149"/>
      <c r="AD546" s="149"/>
      <c r="AE546" s="149"/>
      <c r="AF546" s="149"/>
      <c r="AG546" s="149"/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  <c r="BI546" s="149"/>
      <c r="BJ546" s="232"/>
    </row>
    <row r="547" spans="1:62" x14ac:dyDescent="0.25">
      <c r="A547" s="165">
        <v>45172</v>
      </c>
      <c r="B547" s="127" t="s">
        <v>1094</v>
      </c>
      <c r="C547" s="128" t="s">
        <v>481</v>
      </c>
      <c r="D547" s="129" t="s">
        <v>374</v>
      </c>
      <c r="E547" s="128" t="s">
        <v>1389</v>
      </c>
      <c r="F547" s="165">
        <v>45171</v>
      </c>
      <c r="G547" s="148">
        <v>18726</v>
      </c>
      <c r="H547" s="148"/>
      <c r="I547" s="148">
        <v>22097</v>
      </c>
      <c r="J547" s="149">
        <v>18726</v>
      </c>
      <c r="K547" s="149">
        <v>1685.5</v>
      </c>
      <c r="L547" s="149">
        <v>1685.5</v>
      </c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  <c r="AA547" s="149"/>
      <c r="AB547" s="149"/>
      <c r="AC547" s="149"/>
      <c r="AD547" s="149"/>
      <c r="AE547" s="149"/>
      <c r="AF547" s="149"/>
      <c r="AG547" s="149"/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  <c r="BI547" s="149"/>
      <c r="BJ547" s="232"/>
    </row>
    <row r="548" spans="1:62" x14ac:dyDescent="0.25">
      <c r="A548" s="165">
        <v>45175</v>
      </c>
      <c r="B548" s="127" t="s">
        <v>1547</v>
      </c>
      <c r="C548" s="128" t="s">
        <v>481</v>
      </c>
      <c r="D548" s="129" t="s">
        <v>652</v>
      </c>
      <c r="E548" s="128" t="s">
        <v>1143</v>
      </c>
      <c r="F548" s="165">
        <v>45175</v>
      </c>
      <c r="G548" s="148">
        <v>10610</v>
      </c>
      <c r="H548" s="148"/>
      <c r="I548" s="148">
        <v>10610</v>
      </c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49"/>
      <c r="AB548" s="149"/>
      <c r="AC548" s="149"/>
      <c r="AD548" s="149"/>
      <c r="AE548" s="149"/>
      <c r="AF548" s="149"/>
      <c r="AG548" s="149"/>
      <c r="AH548" s="149"/>
      <c r="AI548" s="149"/>
      <c r="AJ548" s="149">
        <v>10610</v>
      </c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  <c r="BI548" s="149"/>
      <c r="BJ548" s="232"/>
    </row>
    <row r="549" spans="1:62" x14ac:dyDescent="0.25">
      <c r="A549" s="165">
        <v>45175</v>
      </c>
      <c r="B549" s="127" t="s">
        <v>1548</v>
      </c>
      <c r="C549" s="128" t="s">
        <v>481</v>
      </c>
      <c r="D549" s="129" t="s">
        <v>375</v>
      </c>
      <c r="E549" s="128" t="s">
        <v>1549</v>
      </c>
      <c r="F549" s="165">
        <v>45175</v>
      </c>
      <c r="G549" s="148">
        <v>10610.16</v>
      </c>
      <c r="H549" s="148"/>
      <c r="I549" s="148">
        <v>12520</v>
      </c>
      <c r="J549" s="149"/>
      <c r="K549" s="149">
        <v>954.91</v>
      </c>
      <c r="L549" s="149">
        <v>954.91</v>
      </c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>
        <v>0.02</v>
      </c>
      <c r="AA549" s="149"/>
      <c r="AB549" s="149"/>
      <c r="AC549" s="149"/>
      <c r="AD549" s="149"/>
      <c r="AE549" s="149"/>
      <c r="AF549" s="149"/>
      <c r="AG549" s="149"/>
      <c r="AH549" s="149"/>
      <c r="AI549" s="149"/>
      <c r="AJ549" s="149">
        <v>10610.16</v>
      </c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  <c r="BI549" s="149"/>
      <c r="BJ549" s="232"/>
    </row>
    <row r="550" spans="1:62" x14ac:dyDescent="0.25">
      <c r="A550" s="165">
        <v>45176</v>
      </c>
      <c r="B550" s="127" t="s">
        <v>487</v>
      </c>
      <c r="C550" s="128" t="s">
        <v>481</v>
      </c>
      <c r="D550" s="129" t="s">
        <v>655</v>
      </c>
      <c r="E550" s="128" t="s">
        <v>1550</v>
      </c>
      <c r="F550" s="165">
        <v>45176</v>
      </c>
      <c r="G550" s="148">
        <v>67500</v>
      </c>
      <c r="H550" s="148"/>
      <c r="I550" s="148">
        <v>86400</v>
      </c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>
        <v>67500</v>
      </c>
      <c r="V550" s="149">
        <v>9450</v>
      </c>
      <c r="W550" s="149">
        <v>9450</v>
      </c>
      <c r="X550" s="149"/>
      <c r="Y550" s="149"/>
      <c r="Z550" s="149"/>
      <c r="AA550" s="149"/>
      <c r="AB550" s="149"/>
      <c r="AC550" s="149"/>
      <c r="AD550" s="149"/>
      <c r="AE550" s="149"/>
      <c r="AF550" s="149"/>
      <c r="AG550" s="149"/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  <c r="BI550" s="149"/>
      <c r="BJ550" s="232"/>
    </row>
    <row r="551" spans="1:62" x14ac:dyDescent="0.25">
      <c r="A551" s="165">
        <v>45176</v>
      </c>
      <c r="B551" s="127" t="s">
        <v>487</v>
      </c>
      <c r="C551" s="128" t="s">
        <v>481</v>
      </c>
      <c r="D551" s="129" t="s">
        <v>376</v>
      </c>
      <c r="E551" s="128" t="s">
        <v>1551</v>
      </c>
      <c r="F551" s="165">
        <v>45176</v>
      </c>
      <c r="G551" s="148">
        <v>76250</v>
      </c>
      <c r="H551" s="148"/>
      <c r="I551" s="148">
        <v>97600</v>
      </c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>
        <v>76250</v>
      </c>
      <c r="V551" s="149">
        <v>10675</v>
      </c>
      <c r="W551" s="149">
        <v>10675</v>
      </c>
      <c r="X551" s="149"/>
      <c r="Y551" s="149"/>
      <c r="Z551" s="149"/>
      <c r="AA551" s="149"/>
      <c r="AB551" s="149"/>
      <c r="AC551" s="149"/>
      <c r="AD551" s="149"/>
      <c r="AE551" s="149"/>
      <c r="AF551" s="149"/>
      <c r="AG551" s="149"/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  <c r="BI551" s="149"/>
      <c r="BJ551" s="232"/>
    </row>
    <row r="552" spans="1:62" x14ac:dyDescent="0.25">
      <c r="A552" s="165">
        <v>45177</v>
      </c>
      <c r="B552" s="127" t="s">
        <v>451</v>
      </c>
      <c r="C552" s="128" t="s">
        <v>481</v>
      </c>
      <c r="D552" s="129" t="s">
        <v>658</v>
      </c>
      <c r="E552" s="128" t="s">
        <v>1552</v>
      </c>
      <c r="F552" s="165">
        <v>45177</v>
      </c>
      <c r="G552" s="148">
        <v>56772.1</v>
      </c>
      <c r="H552" s="148"/>
      <c r="I552" s="148">
        <v>66991</v>
      </c>
      <c r="J552" s="149"/>
      <c r="K552" s="149">
        <v>5109.49</v>
      </c>
      <c r="L552" s="149">
        <v>5109.49</v>
      </c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>
        <v>-0.08</v>
      </c>
      <c r="AA552" s="149"/>
      <c r="AB552" s="149"/>
      <c r="AC552" s="149"/>
      <c r="AD552" s="149"/>
      <c r="AE552" s="149"/>
      <c r="AF552" s="149"/>
      <c r="AG552" s="149"/>
      <c r="AH552" s="149"/>
      <c r="AI552" s="149"/>
      <c r="AJ552" s="149"/>
      <c r="AK552" s="149"/>
      <c r="AL552" s="149">
        <v>56772.1</v>
      </c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  <c r="BI552" s="149"/>
      <c r="BJ552" s="232"/>
    </row>
    <row r="553" spans="1:62" x14ac:dyDescent="0.25">
      <c r="A553" s="165">
        <v>45179</v>
      </c>
      <c r="B553" s="127" t="s">
        <v>1548</v>
      </c>
      <c r="C553" s="128" t="s">
        <v>481</v>
      </c>
      <c r="D553" s="129" t="s">
        <v>377</v>
      </c>
      <c r="E553" s="128" t="s">
        <v>1553</v>
      </c>
      <c r="F553" s="165">
        <v>45179</v>
      </c>
      <c r="G553" s="148">
        <v>33017.800000000003</v>
      </c>
      <c r="H553" s="148"/>
      <c r="I553" s="148">
        <v>38961</v>
      </c>
      <c r="J553" s="149"/>
      <c r="K553" s="149">
        <v>2971.6</v>
      </c>
      <c r="L553" s="149">
        <v>2971.6</v>
      </c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  <c r="AA553" s="149"/>
      <c r="AB553" s="149"/>
      <c r="AC553" s="149"/>
      <c r="AD553" s="149"/>
      <c r="AE553" s="149"/>
      <c r="AF553" s="149"/>
      <c r="AG553" s="149"/>
      <c r="AH553" s="149"/>
      <c r="AI553" s="149"/>
      <c r="AJ553" s="149">
        <v>33017.800000000003</v>
      </c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  <c r="BI553" s="149"/>
      <c r="BJ553" s="232"/>
    </row>
    <row r="554" spans="1:62" x14ac:dyDescent="0.25">
      <c r="A554" s="165">
        <v>45180</v>
      </c>
      <c r="B554" s="127" t="s">
        <v>1548</v>
      </c>
      <c r="C554" s="128" t="s">
        <v>481</v>
      </c>
      <c r="D554" s="129" t="s">
        <v>661</v>
      </c>
      <c r="E554" s="128" t="s">
        <v>1554</v>
      </c>
      <c r="F554" s="165">
        <v>45180</v>
      </c>
      <c r="G554" s="148">
        <v>79328.820000000007</v>
      </c>
      <c r="H554" s="148"/>
      <c r="I554" s="148">
        <v>93608</v>
      </c>
      <c r="J554" s="149"/>
      <c r="K554" s="149">
        <v>7139.59</v>
      </c>
      <c r="L554" s="149">
        <v>7139.59</v>
      </c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  <c r="AA554" s="149"/>
      <c r="AB554" s="149"/>
      <c r="AC554" s="149"/>
      <c r="AD554" s="149"/>
      <c r="AE554" s="149"/>
      <c r="AF554" s="149"/>
      <c r="AG554" s="149"/>
      <c r="AH554" s="149"/>
      <c r="AI554" s="149"/>
      <c r="AJ554" s="149">
        <v>79328.820000000007</v>
      </c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  <c r="BI554" s="149"/>
      <c r="BJ554" s="232"/>
    </row>
    <row r="555" spans="1:62" x14ac:dyDescent="0.25">
      <c r="A555" s="165">
        <v>45180</v>
      </c>
      <c r="B555" s="127" t="s">
        <v>451</v>
      </c>
      <c r="C555" s="128" t="s">
        <v>481</v>
      </c>
      <c r="D555" s="129" t="s">
        <v>378</v>
      </c>
      <c r="E555" s="128" t="s">
        <v>1555</v>
      </c>
      <c r="F555" s="165">
        <v>45180</v>
      </c>
      <c r="G555" s="148">
        <v>23203.07</v>
      </c>
      <c r="H555" s="148"/>
      <c r="I555" s="148">
        <v>27380</v>
      </c>
      <c r="J555" s="149"/>
      <c r="K555" s="149">
        <v>2088.2800000000002</v>
      </c>
      <c r="L555" s="149">
        <v>2088.2800000000002</v>
      </c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>
        <v>0.37</v>
      </c>
      <c r="AA555" s="149"/>
      <c r="AB555" s="149"/>
      <c r="AC555" s="149"/>
      <c r="AD555" s="149"/>
      <c r="AE555" s="149"/>
      <c r="AF555" s="149"/>
      <c r="AG555" s="149"/>
      <c r="AH555" s="149"/>
      <c r="AI555" s="149"/>
      <c r="AJ555" s="149"/>
      <c r="AK555" s="149"/>
      <c r="AL555" s="149">
        <v>23203.07</v>
      </c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  <c r="BI555" s="149"/>
      <c r="BJ555" s="232"/>
    </row>
    <row r="556" spans="1:62" x14ac:dyDescent="0.25">
      <c r="A556" s="165">
        <v>45181</v>
      </c>
      <c r="B556" s="127" t="s">
        <v>1556</v>
      </c>
      <c r="C556" s="128" t="s">
        <v>481</v>
      </c>
      <c r="D556" s="129" t="s">
        <v>664</v>
      </c>
      <c r="E556" s="128" t="s">
        <v>335</v>
      </c>
      <c r="F556" s="165">
        <v>45181</v>
      </c>
      <c r="G556" s="148">
        <v>364752</v>
      </c>
      <c r="H556" s="148"/>
      <c r="I556" s="148">
        <v>430407</v>
      </c>
      <c r="J556" s="149"/>
      <c r="K556" s="149">
        <v>32827.68</v>
      </c>
      <c r="L556" s="149">
        <v>32827.68</v>
      </c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>
        <v>-0.36</v>
      </c>
      <c r="AA556" s="149"/>
      <c r="AB556" s="149"/>
      <c r="AC556" s="149"/>
      <c r="AD556" s="149"/>
      <c r="AE556" s="149"/>
      <c r="AF556" s="149"/>
      <c r="AG556" s="149"/>
      <c r="AH556" s="149"/>
      <c r="AI556" s="149"/>
      <c r="AJ556" s="149">
        <v>364752</v>
      </c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  <c r="BI556" s="149"/>
      <c r="BJ556" s="232"/>
    </row>
    <row r="557" spans="1:62" x14ac:dyDescent="0.25">
      <c r="A557" s="165">
        <v>45182</v>
      </c>
      <c r="B557" s="127" t="s">
        <v>1094</v>
      </c>
      <c r="C557" s="128" t="s">
        <v>481</v>
      </c>
      <c r="D557" s="129" t="s">
        <v>379</v>
      </c>
      <c r="E557" s="128" t="s">
        <v>1557</v>
      </c>
      <c r="F557" s="165">
        <v>45182</v>
      </c>
      <c r="G557" s="148">
        <v>2432.1999999999998</v>
      </c>
      <c r="H557" s="148"/>
      <c r="I557" s="148">
        <v>2870</v>
      </c>
      <c r="J557" s="149">
        <v>2432.1999999999998</v>
      </c>
      <c r="K557" s="149">
        <v>218.9</v>
      </c>
      <c r="L557" s="149">
        <v>218.9</v>
      </c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  <c r="AA557" s="149"/>
      <c r="AB557" s="149"/>
      <c r="AC557" s="149"/>
      <c r="AD557" s="149"/>
      <c r="AE557" s="149"/>
      <c r="AF557" s="149"/>
      <c r="AG557" s="149"/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  <c r="BI557" s="149"/>
      <c r="BJ557" s="232"/>
    </row>
    <row r="558" spans="1:62" x14ac:dyDescent="0.25">
      <c r="A558" s="165">
        <v>45183</v>
      </c>
      <c r="B558" s="127" t="s">
        <v>487</v>
      </c>
      <c r="C558" s="128" t="s">
        <v>481</v>
      </c>
      <c r="D558" s="129" t="s">
        <v>667</v>
      </c>
      <c r="E558" s="128" t="s">
        <v>1558</v>
      </c>
      <c r="F558" s="165">
        <v>45183</v>
      </c>
      <c r="G558" s="148">
        <v>61000</v>
      </c>
      <c r="H558" s="148"/>
      <c r="I558" s="148">
        <v>78080</v>
      </c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>
        <v>61000</v>
      </c>
      <c r="V558" s="149">
        <v>8540</v>
      </c>
      <c r="W558" s="149">
        <v>8540</v>
      </c>
      <c r="X558" s="149"/>
      <c r="Y558" s="149"/>
      <c r="Z558" s="149"/>
      <c r="AA558" s="149"/>
      <c r="AB558" s="149"/>
      <c r="AC558" s="149"/>
      <c r="AD558" s="149"/>
      <c r="AE558" s="149"/>
      <c r="AF558" s="149"/>
      <c r="AG558" s="149"/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  <c r="BI558" s="149"/>
      <c r="BJ558" s="232"/>
    </row>
    <row r="559" spans="1:62" x14ac:dyDescent="0.25">
      <c r="A559" s="165">
        <v>45183</v>
      </c>
      <c r="B559" s="127" t="s">
        <v>487</v>
      </c>
      <c r="C559" s="128" t="s">
        <v>481</v>
      </c>
      <c r="D559" s="129" t="s">
        <v>380</v>
      </c>
      <c r="E559" s="128" t="s">
        <v>1559</v>
      </c>
      <c r="F559" s="165">
        <v>45183</v>
      </c>
      <c r="G559" s="148">
        <v>61000</v>
      </c>
      <c r="H559" s="148"/>
      <c r="I559" s="148">
        <v>78080</v>
      </c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>
        <v>61000</v>
      </c>
      <c r="V559" s="149">
        <v>8540</v>
      </c>
      <c r="W559" s="149">
        <v>8540</v>
      </c>
      <c r="X559" s="149"/>
      <c r="Y559" s="149"/>
      <c r="Z559" s="149"/>
      <c r="AA559" s="149"/>
      <c r="AB559" s="149"/>
      <c r="AC559" s="149"/>
      <c r="AD559" s="149"/>
      <c r="AE559" s="149"/>
      <c r="AF559" s="149"/>
      <c r="AG559" s="149"/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  <c r="BI559" s="149"/>
      <c r="BJ559" s="232"/>
    </row>
    <row r="560" spans="1:62" x14ac:dyDescent="0.25">
      <c r="A560" s="165">
        <v>45183</v>
      </c>
      <c r="B560" s="127" t="s">
        <v>487</v>
      </c>
      <c r="C560" s="128" t="s">
        <v>481</v>
      </c>
      <c r="D560" s="129" t="s">
        <v>670</v>
      </c>
      <c r="E560" s="128" t="s">
        <v>1560</v>
      </c>
      <c r="F560" s="165">
        <v>45183</v>
      </c>
      <c r="G560" s="148">
        <v>61000</v>
      </c>
      <c r="H560" s="148"/>
      <c r="I560" s="148">
        <v>78080</v>
      </c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>
        <v>61000</v>
      </c>
      <c r="V560" s="149">
        <v>8540</v>
      </c>
      <c r="W560" s="149">
        <v>8540</v>
      </c>
      <c r="X560" s="149"/>
      <c r="Y560" s="149"/>
      <c r="Z560" s="149"/>
      <c r="AA560" s="149"/>
      <c r="AB560" s="149"/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  <c r="BI560" s="149"/>
      <c r="BJ560" s="232"/>
    </row>
    <row r="561" spans="1:62" x14ac:dyDescent="0.25">
      <c r="A561" s="165">
        <v>45183</v>
      </c>
      <c r="B561" s="127" t="s">
        <v>487</v>
      </c>
      <c r="C561" s="128" t="s">
        <v>481</v>
      </c>
      <c r="D561" s="129" t="s">
        <v>381</v>
      </c>
      <c r="E561" s="128" t="s">
        <v>1561</v>
      </c>
      <c r="F561" s="165">
        <v>45183</v>
      </c>
      <c r="G561" s="148">
        <v>61000</v>
      </c>
      <c r="H561" s="148"/>
      <c r="I561" s="148">
        <v>78080</v>
      </c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>
        <v>61000</v>
      </c>
      <c r="V561" s="149">
        <v>8540</v>
      </c>
      <c r="W561" s="149">
        <v>8540</v>
      </c>
      <c r="X561" s="149"/>
      <c r="Y561" s="149"/>
      <c r="Z561" s="149"/>
      <c r="AA561" s="149"/>
      <c r="AB561" s="149"/>
      <c r="AC561" s="149"/>
      <c r="AD561" s="149"/>
      <c r="AE561" s="149"/>
      <c r="AF561" s="149"/>
      <c r="AG561" s="149"/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  <c r="BI561" s="149"/>
      <c r="BJ561" s="232"/>
    </row>
    <row r="562" spans="1:62" x14ac:dyDescent="0.25">
      <c r="A562" s="165">
        <v>45185</v>
      </c>
      <c r="B562" s="127" t="s">
        <v>1094</v>
      </c>
      <c r="C562" s="128" t="s">
        <v>481</v>
      </c>
      <c r="D562" s="129" t="s">
        <v>674</v>
      </c>
      <c r="E562" s="128" t="s">
        <v>1562</v>
      </c>
      <c r="F562" s="165">
        <v>45185</v>
      </c>
      <c r="G562" s="148">
        <v>2330.5100000000002</v>
      </c>
      <c r="H562" s="148"/>
      <c r="I562" s="148">
        <v>2750</v>
      </c>
      <c r="J562" s="149">
        <v>2330.5100000000002</v>
      </c>
      <c r="K562" s="149">
        <v>209.75</v>
      </c>
      <c r="L562" s="149">
        <v>209.75</v>
      </c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>
        <v>-0.01</v>
      </c>
      <c r="AA562" s="149"/>
      <c r="AB562" s="149"/>
      <c r="AC562" s="149"/>
      <c r="AD562" s="149"/>
      <c r="AE562" s="149"/>
      <c r="AF562" s="149"/>
      <c r="AG562" s="149"/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  <c r="BI562" s="149"/>
      <c r="BJ562" s="232"/>
    </row>
    <row r="563" spans="1:62" x14ac:dyDescent="0.25">
      <c r="A563" s="165">
        <v>45187</v>
      </c>
      <c r="B563" s="127" t="s">
        <v>451</v>
      </c>
      <c r="C563" s="128" t="s">
        <v>481</v>
      </c>
      <c r="D563" s="129" t="s">
        <v>382</v>
      </c>
      <c r="E563" s="128" t="s">
        <v>1563</v>
      </c>
      <c r="F563" s="165">
        <v>45187</v>
      </c>
      <c r="G563" s="148">
        <v>36286.18</v>
      </c>
      <c r="H563" s="148"/>
      <c r="I563" s="148">
        <v>42818</v>
      </c>
      <c r="J563" s="149"/>
      <c r="K563" s="149">
        <v>3265.76</v>
      </c>
      <c r="L563" s="149">
        <v>3265.76</v>
      </c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>
        <v>0.3</v>
      </c>
      <c r="AA563" s="149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>
        <v>36286.18</v>
      </c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  <c r="BI563" s="149"/>
      <c r="BJ563" s="232"/>
    </row>
    <row r="564" spans="1:62" x14ac:dyDescent="0.25">
      <c r="A564" s="165">
        <v>45187</v>
      </c>
      <c r="B564" s="127" t="s">
        <v>1094</v>
      </c>
      <c r="C564" s="128" t="s">
        <v>481</v>
      </c>
      <c r="D564" s="129" t="s">
        <v>677</v>
      </c>
      <c r="E564" s="128" t="s">
        <v>1564</v>
      </c>
      <c r="F564" s="165">
        <v>45187</v>
      </c>
      <c r="G564" s="148">
        <v>7042</v>
      </c>
      <c r="H564" s="148"/>
      <c r="I564" s="148">
        <v>8310</v>
      </c>
      <c r="J564" s="149">
        <v>7042</v>
      </c>
      <c r="K564" s="149">
        <v>633.78</v>
      </c>
      <c r="L564" s="149">
        <v>633.78</v>
      </c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>
        <v>0.44</v>
      </c>
      <c r="AA564" s="149"/>
      <c r="AB564" s="149"/>
      <c r="AC564" s="149"/>
      <c r="AD564" s="149"/>
      <c r="AE564" s="149"/>
      <c r="AF564" s="149"/>
      <c r="AG564" s="149"/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  <c r="BI564" s="149"/>
      <c r="BJ564" s="232"/>
    </row>
    <row r="565" spans="1:62" x14ac:dyDescent="0.25">
      <c r="A565" s="165">
        <v>45188</v>
      </c>
      <c r="B565" s="127" t="s">
        <v>487</v>
      </c>
      <c r="C565" s="128" t="s">
        <v>481</v>
      </c>
      <c r="D565" s="129" t="s">
        <v>383</v>
      </c>
      <c r="E565" s="128" t="s">
        <v>1565</v>
      </c>
      <c r="F565" s="165">
        <v>45188</v>
      </c>
      <c r="G565" s="148">
        <v>75000</v>
      </c>
      <c r="H565" s="148"/>
      <c r="I565" s="148">
        <v>96096</v>
      </c>
      <c r="J565" s="149"/>
      <c r="K565" s="149"/>
      <c r="L565" s="149"/>
      <c r="M565" s="149"/>
      <c r="N565" s="149"/>
      <c r="O565" s="149"/>
      <c r="P565" s="149"/>
      <c r="Q565" s="149">
        <v>96</v>
      </c>
      <c r="R565" s="149"/>
      <c r="S565" s="149"/>
      <c r="T565" s="149"/>
      <c r="U565" s="149">
        <v>75000</v>
      </c>
      <c r="V565" s="149">
        <v>10500</v>
      </c>
      <c r="W565" s="149">
        <v>10500</v>
      </c>
      <c r="X565" s="149"/>
      <c r="Y565" s="149"/>
      <c r="Z565" s="149"/>
      <c r="AA565" s="149"/>
      <c r="AB565" s="149"/>
      <c r="AC565" s="149"/>
      <c r="AD565" s="149"/>
      <c r="AE565" s="149"/>
      <c r="AF565" s="149"/>
      <c r="AG565" s="149"/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  <c r="BI565" s="149"/>
      <c r="BJ565" s="232"/>
    </row>
    <row r="566" spans="1:62" x14ac:dyDescent="0.25">
      <c r="A566" s="165">
        <v>45188</v>
      </c>
      <c r="B566" s="127" t="s">
        <v>487</v>
      </c>
      <c r="C566" s="128" t="s">
        <v>481</v>
      </c>
      <c r="D566" s="129" t="s">
        <v>680</v>
      </c>
      <c r="E566" s="128" t="s">
        <v>1566</v>
      </c>
      <c r="F566" s="165">
        <v>45188</v>
      </c>
      <c r="G566" s="148">
        <v>75000</v>
      </c>
      <c r="H566" s="148"/>
      <c r="I566" s="148">
        <v>96096</v>
      </c>
      <c r="J566" s="149"/>
      <c r="K566" s="149"/>
      <c r="L566" s="149"/>
      <c r="M566" s="149"/>
      <c r="N566" s="149"/>
      <c r="O566" s="149"/>
      <c r="P566" s="149"/>
      <c r="Q566" s="149">
        <v>96</v>
      </c>
      <c r="R566" s="149"/>
      <c r="S566" s="149"/>
      <c r="T566" s="149"/>
      <c r="U566" s="149">
        <v>75000</v>
      </c>
      <c r="V566" s="149">
        <v>10500</v>
      </c>
      <c r="W566" s="149">
        <v>10500</v>
      </c>
      <c r="X566" s="149"/>
      <c r="Y566" s="149"/>
      <c r="Z566" s="149"/>
      <c r="AA566" s="149"/>
      <c r="AB566" s="149"/>
      <c r="AC566" s="149"/>
      <c r="AD566" s="149"/>
      <c r="AE566" s="149"/>
      <c r="AF566" s="149"/>
      <c r="AG566" s="149"/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  <c r="BI566" s="149"/>
      <c r="BJ566" s="232"/>
    </row>
    <row r="567" spans="1:62" x14ac:dyDescent="0.25">
      <c r="A567" s="165">
        <v>45188</v>
      </c>
      <c r="B567" s="127" t="s">
        <v>487</v>
      </c>
      <c r="C567" s="128" t="s">
        <v>481</v>
      </c>
      <c r="D567" s="129" t="s">
        <v>384</v>
      </c>
      <c r="E567" s="128" t="s">
        <v>1567</v>
      </c>
      <c r="F567" s="165">
        <v>45188</v>
      </c>
      <c r="G567" s="148">
        <v>75000</v>
      </c>
      <c r="H567" s="148"/>
      <c r="I567" s="148">
        <v>96096</v>
      </c>
      <c r="J567" s="149"/>
      <c r="K567" s="149"/>
      <c r="L567" s="149"/>
      <c r="M567" s="149"/>
      <c r="N567" s="149"/>
      <c r="O567" s="149"/>
      <c r="P567" s="149"/>
      <c r="Q567" s="149">
        <v>96</v>
      </c>
      <c r="R567" s="149"/>
      <c r="S567" s="149"/>
      <c r="T567" s="149"/>
      <c r="U567" s="149">
        <v>75000</v>
      </c>
      <c r="V567" s="149">
        <v>10500</v>
      </c>
      <c r="W567" s="149">
        <v>10500</v>
      </c>
      <c r="X567" s="149"/>
      <c r="Y567" s="149"/>
      <c r="Z567" s="149"/>
      <c r="AA567" s="149"/>
      <c r="AB567" s="149"/>
      <c r="AC567" s="149"/>
      <c r="AD567" s="149"/>
      <c r="AE567" s="149"/>
      <c r="AF567" s="149"/>
      <c r="AG567" s="149"/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  <c r="BI567" s="149"/>
      <c r="BJ567" s="232"/>
    </row>
    <row r="568" spans="1:62" x14ac:dyDescent="0.25">
      <c r="A568" s="165">
        <v>45188</v>
      </c>
      <c r="B568" s="127" t="s">
        <v>487</v>
      </c>
      <c r="C568" s="128" t="s">
        <v>481</v>
      </c>
      <c r="D568" s="129" t="s">
        <v>683</v>
      </c>
      <c r="E568" s="128" t="s">
        <v>1568</v>
      </c>
      <c r="F568" s="165">
        <v>45188</v>
      </c>
      <c r="G568" s="148">
        <v>75000</v>
      </c>
      <c r="H568" s="148"/>
      <c r="I568" s="148">
        <v>96096</v>
      </c>
      <c r="J568" s="149"/>
      <c r="K568" s="149"/>
      <c r="L568" s="149"/>
      <c r="M568" s="149"/>
      <c r="N568" s="149"/>
      <c r="O568" s="149"/>
      <c r="P568" s="149"/>
      <c r="Q568" s="149">
        <v>96</v>
      </c>
      <c r="R568" s="149"/>
      <c r="S568" s="149"/>
      <c r="T568" s="149"/>
      <c r="U568" s="149">
        <v>75000</v>
      </c>
      <c r="V568" s="149">
        <v>10500</v>
      </c>
      <c r="W568" s="149">
        <v>10500</v>
      </c>
      <c r="X568" s="149"/>
      <c r="Y568" s="149"/>
      <c r="Z568" s="149"/>
      <c r="AA568" s="149"/>
      <c r="AB568" s="149"/>
      <c r="AC568" s="149"/>
      <c r="AD568" s="149"/>
      <c r="AE568" s="149"/>
      <c r="AF568" s="149"/>
      <c r="AG568" s="149"/>
      <c r="AH568" s="149"/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  <c r="BI568" s="149"/>
      <c r="BJ568" s="232"/>
    </row>
    <row r="569" spans="1:62" x14ac:dyDescent="0.25">
      <c r="A569" s="165">
        <v>45189</v>
      </c>
      <c r="B569" s="127" t="s">
        <v>1094</v>
      </c>
      <c r="C569" s="128" t="s">
        <v>481</v>
      </c>
      <c r="D569" s="129" t="s">
        <v>385</v>
      </c>
      <c r="E569" s="128" t="s">
        <v>1569</v>
      </c>
      <c r="F569" s="165">
        <v>45189</v>
      </c>
      <c r="G569" s="148">
        <v>57750.03</v>
      </c>
      <c r="H569" s="148"/>
      <c r="I569" s="148">
        <v>68145</v>
      </c>
      <c r="J569" s="149">
        <v>57750.03</v>
      </c>
      <c r="K569" s="149">
        <v>5197.5</v>
      </c>
      <c r="L569" s="149">
        <v>5197.5</v>
      </c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>
        <v>-0.03</v>
      </c>
      <c r="AA569" s="149"/>
      <c r="AB569" s="149"/>
      <c r="AC569" s="149"/>
      <c r="AD569" s="149"/>
      <c r="AE569" s="149"/>
      <c r="AF569" s="149"/>
      <c r="AG569" s="149"/>
      <c r="AH569" s="149"/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  <c r="BI569" s="149"/>
      <c r="BJ569" s="232"/>
    </row>
    <row r="570" spans="1:62" x14ac:dyDescent="0.25">
      <c r="A570" s="165">
        <v>45190</v>
      </c>
      <c r="B570" s="127" t="s">
        <v>484</v>
      </c>
      <c r="C570" s="128" t="s">
        <v>481</v>
      </c>
      <c r="D570" s="129" t="s">
        <v>686</v>
      </c>
      <c r="E570" s="128" t="s">
        <v>1570</v>
      </c>
      <c r="F570" s="165">
        <v>45190</v>
      </c>
      <c r="G570" s="148">
        <v>1466304</v>
      </c>
      <c r="H570" s="148"/>
      <c r="I570" s="148">
        <v>1731969</v>
      </c>
      <c r="J570" s="149"/>
      <c r="K570" s="149">
        <v>131967.35999999999</v>
      </c>
      <c r="L570" s="149">
        <v>131967.35999999999</v>
      </c>
      <c r="M570" s="149"/>
      <c r="N570" s="149"/>
      <c r="O570" s="149"/>
      <c r="P570" s="149"/>
      <c r="Q570" s="149">
        <v>1730</v>
      </c>
      <c r="R570" s="149"/>
      <c r="S570" s="149"/>
      <c r="T570" s="149"/>
      <c r="U570" s="149"/>
      <c r="V570" s="149"/>
      <c r="W570" s="149"/>
      <c r="X570" s="149">
        <v>1466304</v>
      </c>
      <c r="Y570" s="149"/>
      <c r="Z570" s="149">
        <v>0.28000000000000003</v>
      </c>
      <c r="AA570" s="149"/>
      <c r="AB570" s="149"/>
      <c r="AC570" s="149"/>
      <c r="AD570" s="149"/>
      <c r="AE570" s="149"/>
      <c r="AF570" s="149"/>
      <c r="AG570" s="149"/>
      <c r="AH570" s="149"/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  <c r="BI570" s="149"/>
      <c r="BJ570" s="232"/>
    </row>
    <row r="571" spans="1:62" x14ac:dyDescent="0.25">
      <c r="A571" s="165">
        <v>45194</v>
      </c>
      <c r="B571" s="127" t="s">
        <v>1094</v>
      </c>
      <c r="C571" s="128" t="s">
        <v>481</v>
      </c>
      <c r="D571" s="129" t="s">
        <v>688</v>
      </c>
      <c r="E571" s="128" t="s">
        <v>1571</v>
      </c>
      <c r="F571" s="165">
        <v>45194</v>
      </c>
      <c r="G571" s="148">
        <v>77000.03</v>
      </c>
      <c r="H571" s="148"/>
      <c r="I571" s="148">
        <v>90860</v>
      </c>
      <c r="J571" s="149">
        <v>77000.03</v>
      </c>
      <c r="K571" s="149">
        <v>6930</v>
      </c>
      <c r="L571" s="149">
        <v>6930</v>
      </c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>
        <v>-0.03</v>
      </c>
      <c r="AA571" s="149"/>
      <c r="AB571" s="149"/>
      <c r="AC571" s="149"/>
      <c r="AD571" s="149"/>
      <c r="AE571" s="149"/>
      <c r="AF571" s="149"/>
      <c r="AG571" s="149"/>
      <c r="AH571" s="149"/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  <c r="BI571" s="149"/>
      <c r="BJ571" s="232"/>
    </row>
    <row r="572" spans="1:62" x14ac:dyDescent="0.25">
      <c r="A572" s="165">
        <v>45195</v>
      </c>
      <c r="B572" s="127" t="s">
        <v>487</v>
      </c>
      <c r="C572" s="128" t="s">
        <v>481</v>
      </c>
      <c r="D572" s="129" t="s">
        <v>690</v>
      </c>
      <c r="E572" s="128" t="s">
        <v>1572</v>
      </c>
      <c r="F572" s="165">
        <v>45188</v>
      </c>
      <c r="G572" s="148">
        <v>67500</v>
      </c>
      <c r="H572" s="148"/>
      <c r="I572" s="148">
        <v>86486</v>
      </c>
      <c r="J572" s="149"/>
      <c r="K572" s="149"/>
      <c r="L572" s="149"/>
      <c r="M572" s="149"/>
      <c r="N572" s="149"/>
      <c r="O572" s="149"/>
      <c r="P572" s="149"/>
      <c r="Q572" s="149">
        <v>86</v>
      </c>
      <c r="R572" s="149"/>
      <c r="S572" s="149"/>
      <c r="T572" s="149"/>
      <c r="U572" s="149">
        <v>67500</v>
      </c>
      <c r="V572" s="149">
        <v>9450</v>
      </c>
      <c r="W572" s="149">
        <v>9450</v>
      </c>
      <c r="X572" s="149"/>
      <c r="Y572" s="149"/>
      <c r="Z572" s="149"/>
      <c r="AA572" s="149"/>
      <c r="AB572" s="149"/>
      <c r="AC572" s="149"/>
      <c r="AD572" s="149"/>
      <c r="AE572" s="149"/>
      <c r="AF572" s="149"/>
      <c r="AG572" s="149"/>
      <c r="AH572" s="149"/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  <c r="BI572" s="149"/>
      <c r="BJ572" s="232"/>
    </row>
    <row r="573" spans="1:62" x14ac:dyDescent="0.25">
      <c r="A573" s="165">
        <v>45196</v>
      </c>
      <c r="B573" s="127" t="s">
        <v>487</v>
      </c>
      <c r="C573" s="128" t="s">
        <v>481</v>
      </c>
      <c r="D573" s="129" t="s">
        <v>692</v>
      </c>
      <c r="E573" s="128" t="s">
        <v>1573</v>
      </c>
      <c r="F573" s="165">
        <v>45196</v>
      </c>
      <c r="G573" s="148">
        <v>75000</v>
      </c>
      <c r="H573" s="148"/>
      <c r="I573" s="148">
        <v>96096</v>
      </c>
      <c r="J573" s="149"/>
      <c r="K573" s="149"/>
      <c r="L573" s="149"/>
      <c r="M573" s="149"/>
      <c r="N573" s="149"/>
      <c r="O573" s="149"/>
      <c r="P573" s="149"/>
      <c r="Q573" s="149">
        <v>96</v>
      </c>
      <c r="R573" s="149"/>
      <c r="S573" s="149"/>
      <c r="T573" s="149"/>
      <c r="U573" s="149">
        <v>75000</v>
      </c>
      <c r="V573" s="149">
        <v>10500</v>
      </c>
      <c r="W573" s="149">
        <v>10500</v>
      </c>
      <c r="X573" s="149"/>
      <c r="Y573" s="149"/>
      <c r="Z573" s="149"/>
      <c r="AA573" s="149"/>
      <c r="AB573" s="149"/>
      <c r="AC573" s="149"/>
      <c r="AD573" s="149"/>
      <c r="AE573" s="149"/>
      <c r="AF573" s="149"/>
      <c r="AG573" s="149"/>
      <c r="AH573" s="149"/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  <c r="BI573" s="149"/>
      <c r="BJ573" s="232"/>
    </row>
    <row r="574" spans="1:62" x14ac:dyDescent="0.25">
      <c r="A574" s="165">
        <v>45196</v>
      </c>
      <c r="B574" s="127" t="s">
        <v>487</v>
      </c>
      <c r="C574" s="128" t="s">
        <v>481</v>
      </c>
      <c r="D574" s="129" t="s">
        <v>694</v>
      </c>
      <c r="E574" s="128" t="s">
        <v>1574</v>
      </c>
      <c r="F574" s="165">
        <v>45196</v>
      </c>
      <c r="G574" s="148">
        <v>75000</v>
      </c>
      <c r="H574" s="148"/>
      <c r="I574" s="148">
        <v>96096</v>
      </c>
      <c r="J574" s="149"/>
      <c r="K574" s="149"/>
      <c r="L574" s="149"/>
      <c r="M574" s="149"/>
      <c r="N574" s="149"/>
      <c r="O574" s="149"/>
      <c r="P574" s="149"/>
      <c r="Q574" s="149">
        <v>96</v>
      </c>
      <c r="R574" s="149"/>
      <c r="S574" s="149"/>
      <c r="T574" s="149"/>
      <c r="U574" s="149">
        <v>75000</v>
      </c>
      <c r="V574" s="149">
        <v>10500</v>
      </c>
      <c r="W574" s="149">
        <v>10500</v>
      </c>
      <c r="X574" s="149"/>
      <c r="Y574" s="149"/>
      <c r="Z574" s="149"/>
      <c r="AA574" s="149"/>
      <c r="AB574" s="149"/>
      <c r="AC574" s="149"/>
      <c r="AD574" s="149"/>
      <c r="AE574" s="149"/>
      <c r="AF574" s="149"/>
      <c r="AG574" s="149"/>
      <c r="AH574" s="149"/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  <c r="BI574" s="149"/>
      <c r="BJ574" s="232"/>
    </row>
    <row r="575" spans="1:62" x14ac:dyDescent="0.25">
      <c r="A575" s="165">
        <v>45196</v>
      </c>
      <c r="B575" s="127" t="s">
        <v>1575</v>
      </c>
      <c r="C575" s="128" t="s">
        <v>481</v>
      </c>
      <c r="D575" s="129" t="s">
        <v>696</v>
      </c>
      <c r="E575" s="128" t="s">
        <v>1154</v>
      </c>
      <c r="F575" s="165">
        <v>45196</v>
      </c>
      <c r="G575" s="148">
        <v>25620</v>
      </c>
      <c r="H575" s="148"/>
      <c r="I575" s="148">
        <v>30232</v>
      </c>
      <c r="J575" s="149"/>
      <c r="K575" s="149">
        <v>2305.8000000000002</v>
      </c>
      <c r="L575" s="149">
        <v>2305.8000000000002</v>
      </c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>
        <v>0.4</v>
      </c>
      <c r="AA575" s="149"/>
      <c r="AB575" s="149"/>
      <c r="AC575" s="149"/>
      <c r="AD575" s="149"/>
      <c r="AE575" s="149"/>
      <c r="AF575" s="149"/>
      <c r="AG575" s="149"/>
      <c r="AH575" s="149"/>
      <c r="AI575" s="149"/>
      <c r="AJ575" s="149"/>
      <c r="AK575" s="149"/>
      <c r="AL575" s="149"/>
      <c r="AM575" s="149"/>
      <c r="AN575" s="149">
        <v>25620</v>
      </c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  <c r="BI575" s="149"/>
      <c r="BJ575" s="232"/>
    </row>
    <row r="576" spans="1:62" x14ac:dyDescent="0.25">
      <c r="A576" s="165">
        <v>45198</v>
      </c>
      <c r="B576" s="127" t="s">
        <v>487</v>
      </c>
      <c r="C576" s="128" t="s">
        <v>481</v>
      </c>
      <c r="D576" s="129" t="s">
        <v>698</v>
      </c>
      <c r="E576" s="128" t="s">
        <v>1576</v>
      </c>
      <c r="F576" s="165">
        <v>45198</v>
      </c>
      <c r="G576" s="148">
        <v>75000</v>
      </c>
      <c r="H576" s="148"/>
      <c r="I576" s="148">
        <v>96096</v>
      </c>
      <c r="J576" s="149"/>
      <c r="K576" s="149"/>
      <c r="L576" s="149"/>
      <c r="M576" s="149"/>
      <c r="N576" s="149"/>
      <c r="O576" s="149"/>
      <c r="P576" s="149"/>
      <c r="Q576" s="149">
        <v>96</v>
      </c>
      <c r="R576" s="149"/>
      <c r="S576" s="149"/>
      <c r="T576" s="149"/>
      <c r="U576" s="149">
        <v>75000</v>
      </c>
      <c r="V576" s="149">
        <v>10500</v>
      </c>
      <c r="W576" s="149">
        <v>10500</v>
      </c>
      <c r="X576" s="149"/>
      <c r="Y576" s="149"/>
      <c r="Z576" s="149"/>
      <c r="AA576" s="149"/>
      <c r="AB576" s="149"/>
      <c r="AC576" s="149"/>
      <c r="AD576" s="149"/>
      <c r="AE576" s="149"/>
      <c r="AF576" s="149"/>
      <c r="AG576" s="149"/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  <c r="BI576" s="149"/>
      <c r="BJ576" s="232"/>
    </row>
    <row r="577" spans="1:62" x14ac:dyDescent="0.25">
      <c r="A577" s="165">
        <v>45198</v>
      </c>
      <c r="B577" s="127" t="s">
        <v>487</v>
      </c>
      <c r="C577" s="128" t="s">
        <v>481</v>
      </c>
      <c r="D577" s="129" t="s">
        <v>700</v>
      </c>
      <c r="E577" s="128" t="s">
        <v>1577</v>
      </c>
      <c r="F577" s="165">
        <v>45198</v>
      </c>
      <c r="G577" s="148">
        <v>60000</v>
      </c>
      <c r="H577" s="148"/>
      <c r="I577" s="148">
        <v>76877</v>
      </c>
      <c r="J577" s="149"/>
      <c r="K577" s="149"/>
      <c r="L577" s="149"/>
      <c r="M577" s="149"/>
      <c r="N577" s="149"/>
      <c r="O577" s="149"/>
      <c r="P577" s="149"/>
      <c r="Q577" s="149">
        <v>77</v>
      </c>
      <c r="R577" s="149"/>
      <c r="S577" s="149"/>
      <c r="T577" s="149"/>
      <c r="U577" s="149">
        <v>60000</v>
      </c>
      <c r="V577" s="149">
        <v>8400</v>
      </c>
      <c r="W577" s="149">
        <v>8400</v>
      </c>
      <c r="X577" s="149"/>
      <c r="Y577" s="149"/>
      <c r="Z577" s="149"/>
      <c r="AA577" s="149"/>
      <c r="AB577" s="149"/>
      <c r="AC577" s="149"/>
      <c r="AD577" s="149"/>
      <c r="AE577" s="149"/>
      <c r="AF577" s="149"/>
      <c r="AG577" s="149"/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  <c r="BI577" s="149"/>
      <c r="BJ577" s="232"/>
    </row>
    <row r="578" spans="1:62" x14ac:dyDescent="0.25">
      <c r="A578" s="165">
        <v>45198</v>
      </c>
      <c r="B578" s="127" t="s">
        <v>487</v>
      </c>
      <c r="C578" s="128" t="s">
        <v>481</v>
      </c>
      <c r="D578" s="129" t="s">
        <v>702</v>
      </c>
      <c r="E578" s="128" t="s">
        <v>1578</v>
      </c>
      <c r="F578" s="165">
        <v>45198</v>
      </c>
      <c r="G578" s="148">
        <v>15000</v>
      </c>
      <c r="H578" s="148"/>
      <c r="I578" s="148">
        <v>19219</v>
      </c>
      <c r="J578" s="149"/>
      <c r="K578" s="149"/>
      <c r="L578" s="149"/>
      <c r="M578" s="149"/>
      <c r="N578" s="149"/>
      <c r="O578" s="149"/>
      <c r="P578" s="149"/>
      <c r="Q578" s="149">
        <v>19</v>
      </c>
      <c r="R578" s="149"/>
      <c r="S578" s="149"/>
      <c r="T578" s="149"/>
      <c r="U578" s="149">
        <v>15000</v>
      </c>
      <c r="V578" s="149">
        <v>2100</v>
      </c>
      <c r="W578" s="149">
        <v>2100</v>
      </c>
      <c r="X578" s="149"/>
      <c r="Y578" s="149"/>
      <c r="Z578" s="149"/>
      <c r="AA578" s="149"/>
      <c r="AB578" s="149"/>
      <c r="AC578" s="149"/>
      <c r="AD578" s="149"/>
      <c r="AE578" s="149"/>
      <c r="AF578" s="149"/>
      <c r="AG578" s="149"/>
      <c r="AH578" s="149"/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  <c r="BI578" s="149"/>
      <c r="BJ578" s="232"/>
    </row>
    <row r="579" spans="1:62" x14ac:dyDescent="0.25">
      <c r="A579" s="165">
        <v>45198</v>
      </c>
      <c r="B579" s="127" t="s">
        <v>487</v>
      </c>
      <c r="C579" s="128" t="s">
        <v>481</v>
      </c>
      <c r="D579" s="129" t="s">
        <v>704</v>
      </c>
      <c r="E579" s="128" t="s">
        <v>1579</v>
      </c>
      <c r="F579" s="165">
        <v>45198</v>
      </c>
      <c r="G579" s="148">
        <v>60000</v>
      </c>
      <c r="H579" s="148"/>
      <c r="I579" s="148">
        <v>76877</v>
      </c>
      <c r="J579" s="149"/>
      <c r="K579" s="149"/>
      <c r="L579" s="149"/>
      <c r="M579" s="149"/>
      <c r="N579" s="149"/>
      <c r="O579" s="149"/>
      <c r="P579" s="149"/>
      <c r="Q579" s="149">
        <v>77</v>
      </c>
      <c r="R579" s="149"/>
      <c r="S579" s="149"/>
      <c r="T579" s="149"/>
      <c r="U579" s="149">
        <v>60000</v>
      </c>
      <c r="V579" s="149">
        <v>8400</v>
      </c>
      <c r="W579" s="149">
        <v>8400</v>
      </c>
      <c r="X579" s="149"/>
      <c r="Y579" s="149"/>
      <c r="Z579" s="149"/>
      <c r="AA579" s="149"/>
      <c r="AB579" s="149"/>
      <c r="AC579" s="149"/>
      <c r="AD579" s="149"/>
      <c r="AE579" s="149"/>
      <c r="AF579" s="149"/>
      <c r="AG579" s="149"/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  <c r="BI579" s="149"/>
      <c r="BJ579" s="232"/>
    </row>
    <row r="580" spans="1:62" x14ac:dyDescent="0.25">
      <c r="A580" s="165">
        <v>45198</v>
      </c>
      <c r="B580" s="127" t="s">
        <v>487</v>
      </c>
      <c r="C580" s="128" t="s">
        <v>481</v>
      </c>
      <c r="D580" s="129" t="s">
        <v>706</v>
      </c>
      <c r="E580" s="128" t="s">
        <v>1580</v>
      </c>
      <c r="F580" s="165">
        <v>45198</v>
      </c>
      <c r="G580" s="148">
        <v>15000</v>
      </c>
      <c r="H580" s="148"/>
      <c r="I580" s="148">
        <v>19219</v>
      </c>
      <c r="J580" s="149"/>
      <c r="K580" s="149"/>
      <c r="L580" s="149"/>
      <c r="M580" s="149"/>
      <c r="N580" s="149"/>
      <c r="O580" s="149"/>
      <c r="P580" s="149"/>
      <c r="Q580" s="149">
        <v>19</v>
      </c>
      <c r="R580" s="149"/>
      <c r="S580" s="149"/>
      <c r="T580" s="149"/>
      <c r="U580" s="149">
        <v>15000</v>
      </c>
      <c r="V580" s="149">
        <v>2100</v>
      </c>
      <c r="W580" s="149">
        <v>2100</v>
      </c>
      <c r="X580" s="149"/>
      <c r="Y580" s="149"/>
      <c r="Z580" s="149"/>
      <c r="AA580" s="149"/>
      <c r="AB580" s="149"/>
      <c r="AC580" s="149"/>
      <c r="AD580" s="149"/>
      <c r="AE580" s="149"/>
      <c r="AF580" s="149"/>
      <c r="AG580" s="149"/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  <c r="BI580" s="149"/>
      <c r="BJ580" s="232"/>
    </row>
    <row r="581" spans="1:62" x14ac:dyDescent="0.25">
      <c r="A581" s="165">
        <v>45198</v>
      </c>
      <c r="B581" s="127" t="s">
        <v>1581</v>
      </c>
      <c r="C581" s="128" t="s">
        <v>481</v>
      </c>
      <c r="D581" s="129" t="s">
        <v>708</v>
      </c>
      <c r="E581" s="128" t="s">
        <v>1582</v>
      </c>
      <c r="F581" s="165">
        <v>45198</v>
      </c>
      <c r="G581" s="148">
        <v>122953.17</v>
      </c>
      <c r="H581" s="148"/>
      <c r="I581" s="148">
        <v>157380</v>
      </c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>
        <v>17213.439999999999</v>
      </c>
      <c r="W581" s="149">
        <v>17213.439999999999</v>
      </c>
      <c r="X581" s="149"/>
      <c r="Y581" s="149"/>
      <c r="Z581" s="149">
        <v>-0.05</v>
      </c>
      <c r="AA581" s="149"/>
      <c r="AB581" s="149"/>
      <c r="AC581" s="149"/>
      <c r="AD581" s="149"/>
      <c r="AE581" s="149"/>
      <c r="AF581" s="149"/>
      <c r="AG581" s="149"/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>
        <v>122953.17</v>
      </c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  <c r="BI581" s="149"/>
      <c r="BJ581" s="232"/>
    </row>
    <row r="582" spans="1:62" x14ac:dyDescent="0.25">
      <c r="A582" s="165">
        <v>45199</v>
      </c>
      <c r="B582" s="127" t="s">
        <v>1583</v>
      </c>
      <c r="C582" s="128" t="s">
        <v>481</v>
      </c>
      <c r="D582" s="129" t="s">
        <v>710</v>
      </c>
      <c r="E582" s="128" t="s">
        <v>1464</v>
      </c>
      <c r="F582" s="165">
        <v>45199</v>
      </c>
      <c r="G582" s="148">
        <v>12712.14</v>
      </c>
      <c r="H582" s="148"/>
      <c r="I582" s="148">
        <v>15000</v>
      </c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>
        <v>1144.0899999999999</v>
      </c>
      <c r="W582" s="149">
        <v>1144.0899999999999</v>
      </c>
      <c r="X582" s="149"/>
      <c r="Y582" s="149"/>
      <c r="Z582" s="149">
        <v>-0.32</v>
      </c>
      <c r="AA582" s="149"/>
      <c r="AB582" s="149"/>
      <c r="AC582" s="149"/>
      <c r="AD582" s="149"/>
      <c r="AE582" s="149"/>
      <c r="AF582" s="149"/>
      <c r="AG582" s="149"/>
      <c r="AH582" s="149"/>
      <c r="AI582" s="149"/>
      <c r="AJ582" s="149">
        <v>12712.14</v>
      </c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  <c r="BI582" s="149"/>
      <c r="BJ582" s="232"/>
    </row>
    <row r="583" spans="1:62" x14ac:dyDescent="0.25">
      <c r="A583" s="165">
        <v>45199</v>
      </c>
      <c r="B583" s="127" t="s">
        <v>300</v>
      </c>
      <c r="C583" s="128" t="s">
        <v>481</v>
      </c>
      <c r="D583" s="129" t="s">
        <v>521</v>
      </c>
      <c r="E583" s="128" t="s">
        <v>1584</v>
      </c>
      <c r="F583" s="165">
        <v>45199</v>
      </c>
      <c r="G583" s="148">
        <v>34300</v>
      </c>
      <c r="H583" s="148"/>
      <c r="I583" s="148">
        <v>34300</v>
      </c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>
        <v>34300</v>
      </c>
      <c r="Z583" s="149"/>
      <c r="AA583" s="149"/>
      <c r="AB583" s="149"/>
      <c r="AC583" s="149"/>
      <c r="AD583" s="149"/>
      <c r="AE583" s="149"/>
      <c r="AF583" s="149"/>
      <c r="AG583" s="149"/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  <c r="BI583" s="149"/>
      <c r="BJ583" s="232"/>
    </row>
    <row r="584" spans="1:62" x14ac:dyDescent="0.25">
      <c r="A584" s="165">
        <v>45199</v>
      </c>
      <c r="B584" s="127" t="s">
        <v>1581</v>
      </c>
      <c r="C584" s="128" t="s">
        <v>481</v>
      </c>
      <c r="D584" s="129" t="s">
        <v>522</v>
      </c>
      <c r="E584" s="128" t="s">
        <v>1585</v>
      </c>
      <c r="F584" s="165">
        <v>45199</v>
      </c>
      <c r="G584" s="148">
        <v>44990.37</v>
      </c>
      <c r="H584" s="148"/>
      <c r="I584" s="148">
        <v>57588</v>
      </c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>
        <v>6298.65</v>
      </c>
      <c r="W584" s="149">
        <v>6298.65</v>
      </c>
      <c r="X584" s="149"/>
      <c r="Y584" s="149"/>
      <c r="Z584" s="149">
        <v>0.33</v>
      </c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>
        <v>44990.37</v>
      </c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  <c r="BI584" s="149"/>
      <c r="BJ584" s="232"/>
    </row>
    <row r="585" spans="1:62" x14ac:dyDescent="0.25">
      <c r="A585" s="165">
        <v>45201</v>
      </c>
      <c r="B585" s="127" t="s">
        <v>1690</v>
      </c>
      <c r="C585" s="128" t="s">
        <v>481</v>
      </c>
      <c r="D585" s="129" t="s">
        <v>715</v>
      </c>
      <c r="E585" s="128" t="s">
        <v>999</v>
      </c>
      <c r="F585" s="165">
        <v>45201</v>
      </c>
      <c r="G585" s="148">
        <v>70755.399999999994</v>
      </c>
      <c r="H585" s="148"/>
      <c r="I585" s="148">
        <v>83491</v>
      </c>
      <c r="J585" s="149"/>
      <c r="K585" s="149">
        <v>6367.99</v>
      </c>
      <c r="L585" s="149">
        <v>6367.99</v>
      </c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>
        <v>-0.38</v>
      </c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>
        <v>70755.399999999994</v>
      </c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  <c r="BI585" s="149"/>
      <c r="BJ585" s="232"/>
    </row>
    <row r="586" spans="1:62" x14ac:dyDescent="0.25">
      <c r="A586" s="165">
        <v>45202</v>
      </c>
      <c r="B586" s="127" t="s">
        <v>1581</v>
      </c>
      <c r="C586" s="128" t="s">
        <v>481</v>
      </c>
      <c r="D586" s="129" t="s">
        <v>717</v>
      </c>
      <c r="E586" s="128" t="s">
        <v>1691</v>
      </c>
      <c r="F586" s="165">
        <v>45202</v>
      </c>
      <c r="G586" s="148">
        <v>71718.740000000005</v>
      </c>
      <c r="H586" s="148"/>
      <c r="I586" s="148">
        <v>91800</v>
      </c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>
        <v>10040.620000000001</v>
      </c>
      <c r="W586" s="149">
        <v>10040.620000000001</v>
      </c>
      <c r="X586" s="149"/>
      <c r="Y586" s="149"/>
      <c r="Z586" s="149">
        <v>0.02</v>
      </c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>
        <v>71718.740000000005</v>
      </c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  <c r="BI586" s="149"/>
      <c r="BJ586" s="232"/>
    </row>
    <row r="587" spans="1:62" x14ac:dyDescent="0.25">
      <c r="A587" s="165">
        <v>45202</v>
      </c>
      <c r="B587" s="127" t="s">
        <v>545</v>
      </c>
      <c r="C587" s="128" t="s">
        <v>481</v>
      </c>
      <c r="D587" s="129" t="s">
        <v>719</v>
      </c>
      <c r="E587" s="128" t="s">
        <v>1692</v>
      </c>
      <c r="F587" s="165">
        <v>45202</v>
      </c>
      <c r="G587" s="148">
        <v>63600</v>
      </c>
      <c r="H587" s="148"/>
      <c r="I587" s="148">
        <v>81408</v>
      </c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>
        <v>63600</v>
      </c>
      <c r="V587" s="149">
        <v>8904</v>
      </c>
      <c r="W587" s="149">
        <v>8904</v>
      </c>
      <c r="X587" s="149"/>
      <c r="Y587" s="149"/>
      <c r="Z587" s="149"/>
      <c r="AA587" s="149"/>
      <c r="AB587" s="149"/>
      <c r="AC587" s="149"/>
      <c r="AD587" s="149"/>
      <c r="AE587" s="149"/>
      <c r="AF587" s="149"/>
      <c r="AG587" s="149"/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  <c r="BI587" s="149"/>
      <c r="BJ587" s="232"/>
    </row>
    <row r="588" spans="1:62" x14ac:dyDescent="0.25">
      <c r="A588" s="165">
        <v>45202</v>
      </c>
      <c r="B588" s="127" t="s">
        <v>545</v>
      </c>
      <c r="C588" s="128" t="s">
        <v>481</v>
      </c>
      <c r="D588" s="129" t="s">
        <v>604</v>
      </c>
      <c r="E588" s="128" t="s">
        <v>1693</v>
      </c>
      <c r="F588" s="165">
        <v>45202</v>
      </c>
      <c r="G588" s="148">
        <v>63600</v>
      </c>
      <c r="H588" s="148"/>
      <c r="I588" s="148">
        <v>81408</v>
      </c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>
        <v>63600</v>
      </c>
      <c r="V588" s="149">
        <v>8904</v>
      </c>
      <c r="W588" s="149">
        <v>8904</v>
      </c>
      <c r="X588" s="149"/>
      <c r="Y588" s="149"/>
      <c r="Z588" s="149"/>
      <c r="AA588" s="149"/>
      <c r="AB588" s="149"/>
      <c r="AC588" s="149"/>
      <c r="AD588" s="149"/>
      <c r="AE588" s="149"/>
      <c r="AF588" s="149"/>
      <c r="AG588" s="149"/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  <c r="BI588" s="149"/>
      <c r="BJ588" s="232"/>
    </row>
    <row r="589" spans="1:62" x14ac:dyDescent="0.25">
      <c r="A589" s="165">
        <v>45202</v>
      </c>
      <c r="B589" s="127" t="s">
        <v>451</v>
      </c>
      <c r="C589" s="128" t="s">
        <v>481</v>
      </c>
      <c r="D589" s="129" t="s">
        <v>722</v>
      </c>
      <c r="E589" s="128" t="s">
        <v>1694</v>
      </c>
      <c r="F589" s="165">
        <v>45202</v>
      </c>
      <c r="G589" s="148">
        <v>51092</v>
      </c>
      <c r="H589" s="148"/>
      <c r="I589" s="148">
        <v>60289</v>
      </c>
      <c r="J589" s="149"/>
      <c r="K589" s="149">
        <v>4598.28</v>
      </c>
      <c r="L589" s="149">
        <v>4598.28</v>
      </c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>
        <v>0.44</v>
      </c>
      <c r="AA589" s="149"/>
      <c r="AB589" s="149"/>
      <c r="AC589" s="149"/>
      <c r="AD589" s="149"/>
      <c r="AE589" s="149"/>
      <c r="AF589" s="149"/>
      <c r="AG589" s="149"/>
      <c r="AH589" s="149"/>
      <c r="AI589" s="149"/>
      <c r="AJ589" s="149"/>
      <c r="AK589" s="149"/>
      <c r="AL589" s="149">
        <v>51092</v>
      </c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  <c r="BI589" s="149"/>
      <c r="BJ589" s="232"/>
    </row>
    <row r="590" spans="1:62" x14ac:dyDescent="0.25">
      <c r="A590" s="165">
        <v>45206</v>
      </c>
      <c r="B590" s="127" t="s">
        <v>484</v>
      </c>
      <c r="C590" s="128" t="s">
        <v>481</v>
      </c>
      <c r="D590" s="129" t="s">
        <v>724</v>
      </c>
      <c r="E590" s="128" t="s">
        <v>1695</v>
      </c>
      <c r="F590" s="165">
        <v>45206</v>
      </c>
      <c r="G590" s="148">
        <v>1482000</v>
      </c>
      <c r="H590" s="148"/>
      <c r="I590" s="148">
        <v>1750509</v>
      </c>
      <c r="J590" s="149"/>
      <c r="K590" s="149">
        <v>133380</v>
      </c>
      <c r="L590" s="149">
        <v>133380</v>
      </c>
      <c r="M590" s="149"/>
      <c r="N590" s="149"/>
      <c r="O590" s="149"/>
      <c r="P590" s="149"/>
      <c r="Q590" s="149">
        <v>1749</v>
      </c>
      <c r="R590" s="149"/>
      <c r="S590" s="149"/>
      <c r="T590" s="149"/>
      <c r="U590" s="149"/>
      <c r="V590" s="149"/>
      <c r="W590" s="149"/>
      <c r="X590" s="149">
        <v>1482000</v>
      </c>
      <c r="Y590" s="149"/>
      <c r="Z590" s="149"/>
      <c r="AA590" s="149"/>
      <c r="AB590" s="149"/>
      <c r="AC590" s="149"/>
      <c r="AD590" s="149"/>
      <c r="AE590" s="149"/>
      <c r="AF590" s="149"/>
      <c r="AG590" s="149"/>
      <c r="AH590" s="149"/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  <c r="BI590" s="149"/>
      <c r="BJ590" s="232"/>
    </row>
    <row r="591" spans="1:62" x14ac:dyDescent="0.25">
      <c r="A591" s="165">
        <v>45206</v>
      </c>
      <c r="B591" s="127" t="s">
        <v>451</v>
      </c>
      <c r="C591" s="128" t="s">
        <v>481</v>
      </c>
      <c r="D591" s="129" t="s">
        <v>727</v>
      </c>
      <c r="E591" s="128" t="s">
        <v>1696</v>
      </c>
      <c r="F591" s="165">
        <v>45206</v>
      </c>
      <c r="G591" s="148">
        <v>30127.35</v>
      </c>
      <c r="H591" s="148"/>
      <c r="I591" s="148">
        <v>35550</v>
      </c>
      <c r="J591" s="149"/>
      <c r="K591" s="149">
        <v>2711.46</v>
      </c>
      <c r="L591" s="149">
        <v>2711.46</v>
      </c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>
        <v>-0.27</v>
      </c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>
        <v>30127.35</v>
      </c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  <c r="BI591" s="149"/>
      <c r="BJ591" s="232"/>
    </row>
    <row r="592" spans="1:62" x14ac:dyDescent="0.25">
      <c r="A592" s="165">
        <v>45206</v>
      </c>
      <c r="B592" s="127" t="s">
        <v>451</v>
      </c>
      <c r="C592" s="128" t="s">
        <v>481</v>
      </c>
      <c r="D592" s="129" t="s">
        <v>729</v>
      </c>
      <c r="E592" s="128" t="s">
        <v>1697</v>
      </c>
      <c r="F592" s="165">
        <v>45206</v>
      </c>
      <c r="G592" s="148">
        <v>26032.43</v>
      </c>
      <c r="H592" s="148"/>
      <c r="I592" s="148">
        <v>30718</v>
      </c>
      <c r="J592" s="149"/>
      <c r="K592" s="149">
        <v>2342.92</v>
      </c>
      <c r="L592" s="149">
        <v>2342.92</v>
      </c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>
        <v>-0.27</v>
      </c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>
        <v>26032.43</v>
      </c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  <c r="BI592" s="149"/>
      <c r="BJ592" s="232"/>
    </row>
    <row r="593" spans="1:62" x14ac:dyDescent="0.25">
      <c r="A593" s="165">
        <v>45209</v>
      </c>
      <c r="B593" s="127" t="s">
        <v>1094</v>
      </c>
      <c r="C593" s="128" t="s">
        <v>481</v>
      </c>
      <c r="D593" s="129" t="s">
        <v>731</v>
      </c>
      <c r="E593" s="128" t="s">
        <v>1495</v>
      </c>
      <c r="F593" s="165">
        <v>45209</v>
      </c>
      <c r="G593" s="148">
        <v>76066</v>
      </c>
      <c r="H593" s="148"/>
      <c r="I593" s="148">
        <v>89757</v>
      </c>
      <c r="J593" s="149">
        <v>76066</v>
      </c>
      <c r="K593" s="149">
        <v>6845.94</v>
      </c>
      <c r="L593" s="149">
        <v>6845.94</v>
      </c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>
        <v>-0.88</v>
      </c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  <c r="BI593" s="149"/>
      <c r="BJ593" s="232"/>
    </row>
    <row r="594" spans="1:62" x14ac:dyDescent="0.25">
      <c r="A594" s="165">
        <v>45209</v>
      </c>
      <c r="B594" s="127" t="s">
        <v>1698</v>
      </c>
      <c r="C594" s="128" t="s">
        <v>481</v>
      </c>
      <c r="D594" s="129" t="s">
        <v>606</v>
      </c>
      <c r="E594" s="128" t="s">
        <v>1699</v>
      </c>
      <c r="F594" s="165">
        <v>45209</v>
      </c>
      <c r="G594" s="148">
        <v>42197</v>
      </c>
      <c r="H594" s="148"/>
      <c r="I594" s="148">
        <v>42197</v>
      </c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  <c r="AB594" s="149"/>
      <c r="AC594" s="149"/>
      <c r="AD594" s="149"/>
      <c r="AE594" s="149"/>
      <c r="AF594" s="149"/>
      <c r="AG594" s="149"/>
      <c r="AH594" s="149"/>
      <c r="AI594" s="149"/>
      <c r="AJ594" s="149">
        <v>42197</v>
      </c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  <c r="BI594" s="149"/>
      <c r="BJ594" s="232"/>
    </row>
    <row r="595" spans="1:62" x14ac:dyDescent="0.25">
      <c r="A595" s="165">
        <v>45209</v>
      </c>
      <c r="B595" s="127" t="s">
        <v>487</v>
      </c>
      <c r="C595" s="128" t="s">
        <v>481</v>
      </c>
      <c r="D595" s="129" t="s">
        <v>734</v>
      </c>
      <c r="E595" s="128" t="s">
        <v>1700</v>
      </c>
      <c r="F595" s="165">
        <v>45209</v>
      </c>
      <c r="G595" s="148">
        <v>81250</v>
      </c>
      <c r="H595" s="148"/>
      <c r="I595" s="148">
        <v>104104</v>
      </c>
      <c r="J595" s="149"/>
      <c r="K595" s="149"/>
      <c r="L595" s="149"/>
      <c r="M595" s="149"/>
      <c r="N595" s="149"/>
      <c r="O595" s="149"/>
      <c r="P595" s="149"/>
      <c r="Q595" s="149">
        <v>104</v>
      </c>
      <c r="R595" s="149"/>
      <c r="S595" s="149"/>
      <c r="T595" s="149"/>
      <c r="U595" s="149">
        <v>81250</v>
      </c>
      <c r="V595" s="149">
        <v>11375</v>
      </c>
      <c r="W595" s="149">
        <v>11375</v>
      </c>
      <c r="X595" s="149"/>
      <c r="Y595" s="149"/>
      <c r="Z595" s="149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  <c r="BI595" s="149"/>
      <c r="BJ595" s="232"/>
    </row>
    <row r="596" spans="1:62" x14ac:dyDescent="0.25">
      <c r="A596" s="165">
        <v>45209</v>
      </c>
      <c r="B596" s="127" t="s">
        <v>487</v>
      </c>
      <c r="C596" s="128" t="s">
        <v>481</v>
      </c>
      <c r="D596" s="129" t="s">
        <v>736</v>
      </c>
      <c r="E596" s="128" t="s">
        <v>1701</v>
      </c>
      <c r="F596" s="165">
        <v>45209</v>
      </c>
      <c r="G596" s="148">
        <v>81250</v>
      </c>
      <c r="H596" s="148"/>
      <c r="I596" s="148">
        <v>104104</v>
      </c>
      <c r="J596" s="149"/>
      <c r="K596" s="149"/>
      <c r="L596" s="149"/>
      <c r="M596" s="149"/>
      <c r="N596" s="149"/>
      <c r="O596" s="149"/>
      <c r="P596" s="149"/>
      <c r="Q596" s="149">
        <v>104</v>
      </c>
      <c r="R596" s="149"/>
      <c r="S596" s="149"/>
      <c r="T596" s="149"/>
      <c r="U596" s="149">
        <v>81250</v>
      </c>
      <c r="V596" s="149">
        <v>11375</v>
      </c>
      <c r="W596" s="149">
        <v>11375</v>
      </c>
      <c r="X596" s="149"/>
      <c r="Y596" s="149"/>
      <c r="Z596" s="149"/>
      <c r="AA596" s="149"/>
      <c r="AB596" s="149"/>
      <c r="AC596" s="149"/>
      <c r="AD596" s="149"/>
      <c r="AE596" s="149"/>
      <c r="AF596" s="149"/>
      <c r="AG596" s="149"/>
      <c r="AH596" s="149"/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  <c r="BI596" s="149"/>
      <c r="BJ596" s="232"/>
    </row>
    <row r="597" spans="1:62" x14ac:dyDescent="0.25">
      <c r="A597" s="165">
        <v>45209</v>
      </c>
      <c r="B597" s="127" t="s">
        <v>451</v>
      </c>
      <c r="C597" s="128" t="s">
        <v>481</v>
      </c>
      <c r="D597" s="129" t="s">
        <v>738</v>
      </c>
      <c r="E597" s="128" t="s">
        <v>1702</v>
      </c>
      <c r="F597" s="165">
        <v>45209</v>
      </c>
      <c r="G597" s="148">
        <v>52992.05</v>
      </c>
      <c r="H597" s="148"/>
      <c r="I597" s="148">
        <v>62531</v>
      </c>
      <c r="J597" s="149"/>
      <c r="K597" s="149">
        <v>4769.28</v>
      </c>
      <c r="L597" s="149">
        <v>4769.28</v>
      </c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>
        <v>0.39</v>
      </c>
      <c r="AA597" s="149"/>
      <c r="AB597" s="149"/>
      <c r="AC597" s="149"/>
      <c r="AD597" s="149"/>
      <c r="AE597" s="149"/>
      <c r="AF597" s="149"/>
      <c r="AG597" s="149"/>
      <c r="AH597" s="149"/>
      <c r="AI597" s="149"/>
      <c r="AJ597" s="149"/>
      <c r="AK597" s="149"/>
      <c r="AL597" s="149">
        <v>52992.05</v>
      </c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  <c r="BI597" s="149"/>
      <c r="BJ597" s="232"/>
    </row>
    <row r="598" spans="1:62" x14ac:dyDescent="0.25">
      <c r="A598" s="165">
        <v>45210</v>
      </c>
      <c r="B598" s="127" t="s">
        <v>487</v>
      </c>
      <c r="C598" s="128" t="s">
        <v>481</v>
      </c>
      <c r="D598" s="129" t="s">
        <v>740</v>
      </c>
      <c r="E598" s="128" t="s">
        <v>1703</v>
      </c>
      <c r="F598" s="165">
        <v>45210</v>
      </c>
      <c r="G598" s="148">
        <v>81250</v>
      </c>
      <c r="H598" s="148"/>
      <c r="I598" s="148">
        <v>104104</v>
      </c>
      <c r="J598" s="149"/>
      <c r="K598" s="149"/>
      <c r="L598" s="149"/>
      <c r="M598" s="149"/>
      <c r="N598" s="149"/>
      <c r="O598" s="149"/>
      <c r="P598" s="149"/>
      <c r="Q598" s="149">
        <v>104</v>
      </c>
      <c r="R598" s="149"/>
      <c r="S598" s="149"/>
      <c r="T598" s="149"/>
      <c r="U598" s="149">
        <v>81250</v>
      </c>
      <c r="V598" s="149">
        <v>11375</v>
      </c>
      <c r="W598" s="149">
        <v>11375</v>
      </c>
      <c r="X598" s="149"/>
      <c r="Y598" s="149"/>
      <c r="Z598" s="149"/>
      <c r="AA598" s="149"/>
      <c r="AB598" s="149"/>
      <c r="AC598" s="149"/>
      <c r="AD598" s="149"/>
      <c r="AE598" s="149"/>
      <c r="AF598" s="149"/>
      <c r="AG598" s="149"/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  <c r="BI598" s="149"/>
      <c r="BJ598" s="232"/>
    </row>
    <row r="599" spans="1:62" x14ac:dyDescent="0.25">
      <c r="A599" s="165">
        <v>45210</v>
      </c>
      <c r="B599" s="127" t="s">
        <v>487</v>
      </c>
      <c r="C599" s="128" t="s">
        <v>481</v>
      </c>
      <c r="D599" s="129" t="s">
        <v>742</v>
      </c>
      <c r="E599" s="128" t="s">
        <v>1704</v>
      </c>
      <c r="F599" s="165">
        <v>45210</v>
      </c>
      <c r="G599" s="148">
        <v>81250</v>
      </c>
      <c r="H599" s="148"/>
      <c r="I599" s="148">
        <v>104104</v>
      </c>
      <c r="J599" s="149"/>
      <c r="K599" s="149"/>
      <c r="L599" s="149"/>
      <c r="M599" s="149"/>
      <c r="N599" s="149"/>
      <c r="O599" s="149"/>
      <c r="P599" s="149"/>
      <c r="Q599" s="149">
        <v>104</v>
      </c>
      <c r="R599" s="149"/>
      <c r="S599" s="149"/>
      <c r="T599" s="149"/>
      <c r="U599" s="149">
        <v>81250</v>
      </c>
      <c r="V599" s="149">
        <v>11375</v>
      </c>
      <c r="W599" s="149">
        <v>11375</v>
      </c>
      <c r="X599" s="149"/>
      <c r="Y599" s="149"/>
      <c r="Z599" s="149"/>
      <c r="AA599" s="149"/>
      <c r="AB599" s="149"/>
      <c r="AC599" s="149"/>
      <c r="AD599" s="149"/>
      <c r="AE599" s="149"/>
      <c r="AF599" s="149"/>
      <c r="AG599" s="149"/>
      <c r="AH599" s="149"/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  <c r="BI599" s="149"/>
      <c r="BJ599" s="232"/>
    </row>
    <row r="600" spans="1:62" x14ac:dyDescent="0.25">
      <c r="A600" s="165">
        <v>45211</v>
      </c>
      <c r="B600" s="127" t="s">
        <v>1094</v>
      </c>
      <c r="C600" s="128" t="s">
        <v>481</v>
      </c>
      <c r="D600" s="129" t="s">
        <v>744</v>
      </c>
      <c r="E600" s="128" t="s">
        <v>1236</v>
      </c>
      <c r="F600" s="165">
        <v>45211</v>
      </c>
      <c r="G600" s="148">
        <v>41229</v>
      </c>
      <c r="H600" s="148"/>
      <c r="I600" s="148">
        <v>48650</v>
      </c>
      <c r="J600" s="149">
        <v>41229</v>
      </c>
      <c r="K600" s="149">
        <v>3710.61</v>
      </c>
      <c r="L600" s="149">
        <v>3710.61</v>
      </c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>
        <v>-0.22</v>
      </c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  <c r="BI600" s="149"/>
      <c r="BJ600" s="232"/>
    </row>
    <row r="601" spans="1:62" x14ac:dyDescent="0.25">
      <c r="A601" s="165">
        <v>45211</v>
      </c>
      <c r="B601" s="127" t="s">
        <v>1705</v>
      </c>
      <c r="C601" s="128" t="s">
        <v>481</v>
      </c>
      <c r="D601" s="129" t="s">
        <v>746</v>
      </c>
      <c r="E601" s="128" t="s">
        <v>1706</v>
      </c>
      <c r="F601" s="165">
        <v>45211</v>
      </c>
      <c r="G601" s="148">
        <v>25446.65</v>
      </c>
      <c r="H601" s="148"/>
      <c r="I601" s="148">
        <v>30027</v>
      </c>
      <c r="J601" s="149"/>
      <c r="K601" s="149">
        <v>2290.1999999999998</v>
      </c>
      <c r="L601" s="149">
        <v>2290.1999999999998</v>
      </c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>
        <v>-0.05</v>
      </c>
      <c r="AA601" s="149"/>
      <c r="AB601" s="149"/>
      <c r="AC601" s="149"/>
      <c r="AD601" s="149"/>
      <c r="AE601" s="149"/>
      <c r="AF601" s="149"/>
      <c r="AG601" s="149"/>
      <c r="AH601" s="149"/>
      <c r="AI601" s="149"/>
      <c r="AJ601" s="149"/>
      <c r="AK601" s="149"/>
      <c r="AL601" s="149">
        <v>25446.65</v>
      </c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  <c r="BI601" s="149"/>
      <c r="BJ601" s="232"/>
    </row>
    <row r="602" spans="1:62" x14ac:dyDescent="0.25">
      <c r="A602" s="165">
        <v>45211</v>
      </c>
      <c r="B602" s="127" t="s">
        <v>1690</v>
      </c>
      <c r="C602" s="128" t="s">
        <v>481</v>
      </c>
      <c r="D602" s="129" t="s">
        <v>748</v>
      </c>
      <c r="E602" s="128" t="s">
        <v>1707</v>
      </c>
      <c r="F602" s="165">
        <v>45211</v>
      </c>
      <c r="G602" s="148">
        <v>7655.2</v>
      </c>
      <c r="H602" s="148"/>
      <c r="I602" s="148">
        <v>9033</v>
      </c>
      <c r="J602" s="149"/>
      <c r="K602" s="149">
        <v>688.97</v>
      </c>
      <c r="L602" s="149">
        <v>688.97</v>
      </c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>
        <v>-0.14000000000000001</v>
      </c>
      <c r="AA602" s="149"/>
      <c r="AB602" s="149"/>
      <c r="AC602" s="149"/>
      <c r="AD602" s="149"/>
      <c r="AE602" s="149"/>
      <c r="AF602" s="149"/>
      <c r="AG602" s="149"/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>
        <v>7655.2</v>
      </c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  <c r="BI602" s="149"/>
      <c r="BJ602" s="232"/>
    </row>
    <row r="603" spans="1:62" x14ac:dyDescent="0.25">
      <c r="A603" s="165">
        <v>45211</v>
      </c>
      <c r="B603" s="127" t="s">
        <v>1708</v>
      </c>
      <c r="C603" s="128" t="s">
        <v>481</v>
      </c>
      <c r="D603" s="129" t="s">
        <v>750</v>
      </c>
      <c r="E603" s="128" t="s">
        <v>1709</v>
      </c>
      <c r="F603" s="165">
        <v>45211</v>
      </c>
      <c r="G603" s="148">
        <v>10000</v>
      </c>
      <c r="H603" s="148"/>
      <c r="I603" s="148">
        <v>11800</v>
      </c>
      <c r="J603" s="149"/>
      <c r="K603" s="149">
        <v>900</v>
      </c>
      <c r="L603" s="149">
        <v>900</v>
      </c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  <c r="AB603" s="149"/>
      <c r="AC603" s="149"/>
      <c r="AD603" s="149"/>
      <c r="AE603" s="149"/>
      <c r="AF603" s="149"/>
      <c r="AG603" s="149"/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>
        <v>10000</v>
      </c>
      <c r="AZ603" s="149"/>
      <c r="BA603" s="149"/>
      <c r="BB603" s="149"/>
      <c r="BC603" s="149"/>
      <c r="BD603" s="149"/>
      <c r="BE603" s="149"/>
      <c r="BF603" s="149"/>
      <c r="BG603" s="149"/>
      <c r="BH603" s="149"/>
      <c r="BI603" s="149"/>
      <c r="BJ603" s="232"/>
    </row>
    <row r="604" spans="1:62" x14ac:dyDescent="0.25">
      <c r="A604" s="165">
        <v>45212</v>
      </c>
      <c r="B604" s="127" t="s">
        <v>459</v>
      </c>
      <c r="C604" s="128" t="s">
        <v>481</v>
      </c>
      <c r="D604" s="129" t="s">
        <v>752</v>
      </c>
      <c r="E604" s="128" t="s">
        <v>1710</v>
      </c>
      <c r="F604" s="165">
        <v>45212</v>
      </c>
      <c r="G604" s="148">
        <v>75450</v>
      </c>
      <c r="H604" s="148"/>
      <c r="I604" s="148">
        <v>89031</v>
      </c>
      <c r="J604" s="149"/>
      <c r="K604" s="149">
        <v>6790.5</v>
      </c>
      <c r="L604" s="149">
        <v>6790.5</v>
      </c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  <c r="AA604" s="149"/>
      <c r="AB604" s="149"/>
      <c r="AC604" s="149"/>
      <c r="AD604" s="149"/>
      <c r="AE604" s="149"/>
      <c r="AF604" s="149"/>
      <c r="AG604" s="149"/>
      <c r="AH604" s="149"/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>
        <v>75450</v>
      </c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  <c r="BI604" s="149"/>
      <c r="BJ604" s="232"/>
    </row>
    <row r="605" spans="1:62" x14ac:dyDescent="0.25">
      <c r="A605" s="165">
        <v>45216</v>
      </c>
      <c r="B605" s="127" t="s">
        <v>487</v>
      </c>
      <c r="C605" s="128" t="s">
        <v>481</v>
      </c>
      <c r="D605" s="129" t="s">
        <v>400</v>
      </c>
      <c r="E605" s="128" t="s">
        <v>1711</v>
      </c>
      <c r="F605" s="165">
        <v>45216</v>
      </c>
      <c r="G605" s="148">
        <v>81250</v>
      </c>
      <c r="H605" s="148"/>
      <c r="I605" s="148">
        <v>104104</v>
      </c>
      <c r="J605" s="149"/>
      <c r="K605" s="149"/>
      <c r="L605" s="149"/>
      <c r="M605" s="149"/>
      <c r="N605" s="149"/>
      <c r="O605" s="149"/>
      <c r="P605" s="149"/>
      <c r="Q605" s="149">
        <v>104</v>
      </c>
      <c r="R605" s="149"/>
      <c r="S605" s="149"/>
      <c r="T605" s="149"/>
      <c r="U605" s="149">
        <v>81250</v>
      </c>
      <c r="V605" s="149">
        <v>11375</v>
      </c>
      <c r="W605" s="149">
        <v>11375</v>
      </c>
      <c r="X605" s="149"/>
      <c r="Y605" s="149"/>
      <c r="Z605" s="149"/>
      <c r="AA605" s="149"/>
      <c r="AB605" s="149"/>
      <c r="AC605" s="149"/>
      <c r="AD605" s="149"/>
      <c r="AE605" s="149"/>
      <c r="AF605" s="149"/>
      <c r="AG605" s="149"/>
      <c r="AH605" s="149"/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  <c r="BI605" s="149"/>
      <c r="BJ605" s="232"/>
    </row>
    <row r="606" spans="1:62" x14ac:dyDescent="0.25">
      <c r="A606" s="165">
        <v>45216</v>
      </c>
      <c r="B606" s="127" t="s">
        <v>487</v>
      </c>
      <c r="C606" s="128" t="s">
        <v>481</v>
      </c>
      <c r="D606" s="129" t="s">
        <v>755</v>
      </c>
      <c r="E606" s="128" t="s">
        <v>1712</v>
      </c>
      <c r="F606" s="165">
        <v>45216</v>
      </c>
      <c r="G606" s="148">
        <v>81250</v>
      </c>
      <c r="H606" s="148"/>
      <c r="I606" s="148">
        <v>104104</v>
      </c>
      <c r="J606" s="149"/>
      <c r="K606" s="149"/>
      <c r="L606" s="149"/>
      <c r="M606" s="149"/>
      <c r="N606" s="149"/>
      <c r="O606" s="149"/>
      <c r="P606" s="149"/>
      <c r="Q606" s="149">
        <v>104</v>
      </c>
      <c r="R606" s="149"/>
      <c r="S606" s="149"/>
      <c r="T606" s="149"/>
      <c r="U606" s="149">
        <v>81250</v>
      </c>
      <c r="V606" s="149">
        <v>11375</v>
      </c>
      <c r="W606" s="149">
        <v>11375</v>
      </c>
      <c r="X606" s="149"/>
      <c r="Y606" s="149"/>
      <c r="Z606" s="149"/>
      <c r="AA606" s="149"/>
      <c r="AB606" s="149"/>
      <c r="AC606" s="149"/>
      <c r="AD606" s="149"/>
      <c r="AE606" s="149"/>
      <c r="AF606" s="149"/>
      <c r="AG606" s="149"/>
      <c r="AH606" s="149"/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  <c r="BI606" s="149"/>
      <c r="BJ606" s="232"/>
    </row>
    <row r="607" spans="1:62" x14ac:dyDescent="0.25">
      <c r="A607" s="165">
        <v>45217</v>
      </c>
      <c r="B607" s="127" t="s">
        <v>1094</v>
      </c>
      <c r="C607" s="128" t="s">
        <v>481</v>
      </c>
      <c r="D607" s="129" t="s">
        <v>401</v>
      </c>
      <c r="E607" s="128" t="s">
        <v>1713</v>
      </c>
      <c r="F607" s="165">
        <v>45217</v>
      </c>
      <c r="G607" s="148">
        <v>4661</v>
      </c>
      <c r="H607" s="148"/>
      <c r="I607" s="148">
        <v>5500</v>
      </c>
      <c r="J607" s="149">
        <v>4661</v>
      </c>
      <c r="K607" s="149">
        <v>419.49</v>
      </c>
      <c r="L607" s="149">
        <v>419.49</v>
      </c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>
        <v>0.02</v>
      </c>
      <c r="AA607" s="149"/>
      <c r="AB607" s="149"/>
      <c r="AC607" s="149"/>
      <c r="AD607" s="149"/>
      <c r="AE607" s="149"/>
      <c r="AF607" s="149"/>
      <c r="AG607" s="149"/>
      <c r="AH607" s="149"/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  <c r="BI607" s="149"/>
      <c r="BJ607" s="232"/>
    </row>
    <row r="608" spans="1:62" x14ac:dyDescent="0.25">
      <c r="A608" s="165">
        <v>45217</v>
      </c>
      <c r="B608" s="127" t="s">
        <v>487</v>
      </c>
      <c r="C608" s="128" t="s">
        <v>481</v>
      </c>
      <c r="D608" s="129" t="s">
        <v>402</v>
      </c>
      <c r="E608" s="128" t="s">
        <v>1714</v>
      </c>
      <c r="F608" s="165">
        <v>45217</v>
      </c>
      <c r="G608" s="148">
        <v>81250</v>
      </c>
      <c r="H608" s="148"/>
      <c r="I608" s="148">
        <v>104104</v>
      </c>
      <c r="J608" s="149"/>
      <c r="K608" s="149"/>
      <c r="L608" s="149"/>
      <c r="M608" s="149"/>
      <c r="N608" s="149"/>
      <c r="O608" s="149"/>
      <c r="P608" s="149"/>
      <c r="Q608" s="149">
        <v>104</v>
      </c>
      <c r="R608" s="149"/>
      <c r="S608" s="149"/>
      <c r="T608" s="149"/>
      <c r="U608" s="149">
        <v>81250</v>
      </c>
      <c r="V608" s="149">
        <v>11375</v>
      </c>
      <c r="W608" s="149">
        <v>11375</v>
      </c>
      <c r="X608" s="149"/>
      <c r="Y608" s="149"/>
      <c r="Z608" s="149"/>
      <c r="AA608" s="149"/>
      <c r="AB608" s="149"/>
      <c r="AC608" s="149"/>
      <c r="AD608" s="149"/>
      <c r="AE608" s="149"/>
      <c r="AF608" s="149"/>
      <c r="AG608" s="149"/>
      <c r="AH608" s="149"/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  <c r="BI608" s="149"/>
      <c r="BJ608" s="232"/>
    </row>
    <row r="609" spans="1:62" x14ac:dyDescent="0.25">
      <c r="A609" s="165">
        <v>45217</v>
      </c>
      <c r="B609" s="127" t="s">
        <v>487</v>
      </c>
      <c r="C609" s="128" t="s">
        <v>481</v>
      </c>
      <c r="D609" s="129" t="s">
        <v>759</v>
      </c>
      <c r="E609" s="128" t="s">
        <v>1715</v>
      </c>
      <c r="F609" s="165">
        <v>45217</v>
      </c>
      <c r="G609" s="148">
        <v>61000</v>
      </c>
      <c r="H609" s="148"/>
      <c r="I609" s="148">
        <v>78158</v>
      </c>
      <c r="J609" s="149"/>
      <c r="K609" s="149"/>
      <c r="L609" s="149"/>
      <c r="M609" s="149"/>
      <c r="N609" s="149"/>
      <c r="O609" s="149"/>
      <c r="P609" s="149"/>
      <c r="Q609" s="149">
        <v>78</v>
      </c>
      <c r="R609" s="149"/>
      <c r="S609" s="149"/>
      <c r="T609" s="149"/>
      <c r="U609" s="149">
        <v>61000</v>
      </c>
      <c r="V609" s="149">
        <v>8540</v>
      </c>
      <c r="W609" s="149">
        <v>8540</v>
      </c>
      <c r="X609" s="149"/>
      <c r="Y609" s="149"/>
      <c r="Z609" s="149"/>
      <c r="AA609" s="149"/>
      <c r="AB609" s="149"/>
      <c r="AC609" s="149"/>
      <c r="AD609" s="149"/>
      <c r="AE609" s="149"/>
      <c r="AF609" s="149"/>
      <c r="AG609" s="149"/>
      <c r="AH609" s="149"/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  <c r="BI609" s="149"/>
      <c r="BJ609" s="232"/>
    </row>
    <row r="610" spans="1:62" x14ac:dyDescent="0.25">
      <c r="A610" s="165">
        <v>45217</v>
      </c>
      <c r="B610" s="127" t="s">
        <v>487</v>
      </c>
      <c r="C610" s="128" t="s">
        <v>481</v>
      </c>
      <c r="D610" s="129" t="s">
        <v>761</v>
      </c>
      <c r="E610" s="128" t="s">
        <v>1716</v>
      </c>
      <c r="F610" s="165">
        <v>45217</v>
      </c>
      <c r="G610" s="148">
        <v>81250</v>
      </c>
      <c r="H610" s="148"/>
      <c r="I610" s="148">
        <v>104104</v>
      </c>
      <c r="J610" s="149"/>
      <c r="K610" s="149"/>
      <c r="L610" s="149"/>
      <c r="M610" s="149"/>
      <c r="N610" s="149"/>
      <c r="O610" s="149"/>
      <c r="P610" s="149"/>
      <c r="Q610" s="149">
        <v>104</v>
      </c>
      <c r="R610" s="149"/>
      <c r="S610" s="149"/>
      <c r="T610" s="149"/>
      <c r="U610" s="149">
        <v>81250</v>
      </c>
      <c r="V610" s="149">
        <v>11375</v>
      </c>
      <c r="W610" s="149">
        <v>11375</v>
      </c>
      <c r="X610" s="149"/>
      <c r="Y610" s="149"/>
      <c r="Z610" s="149"/>
      <c r="AA610" s="149"/>
      <c r="AB610" s="149"/>
      <c r="AC610" s="149"/>
      <c r="AD610" s="149"/>
      <c r="AE610" s="149"/>
      <c r="AF610" s="149"/>
      <c r="AG610" s="149"/>
      <c r="AH610" s="149"/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  <c r="BI610" s="149"/>
      <c r="BJ610" s="232"/>
    </row>
    <row r="611" spans="1:62" x14ac:dyDescent="0.25">
      <c r="A611" s="165">
        <v>45217</v>
      </c>
      <c r="B611" s="127" t="s">
        <v>451</v>
      </c>
      <c r="C611" s="128" t="s">
        <v>481</v>
      </c>
      <c r="D611" s="129" t="s">
        <v>763</v>
      </c>
      <c r="E611" s="128" t="s">
        <v>1717</v>
      </c>
      <c r="F611" s="165">
        <v>45217</v>
      </c>
      <c r="G611" s="148">
        <v>45553.06</v>
      </c>
      <c r="H611" s="148"/>
      <c r="I611" s="148">
        <v>53753</v>
      </c>
      <c r="J611" s="149"/>
      <c r="K611" s="149">
        <v>4099.78</v>
      </c>
      <c r="L611" s="149">
        <v>4099.78</v>
      </c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>
        <v>0.38</v>
      </c>
      <c r="AA611" s="149"/>
      <c r="AB611" s="149"/>
      <c r="AC611" s="149"/>
      <c r="AD611" s="149"/>
      <c r="AE611" s="149"/>
      <c r="AF611" s="149"/>
      <c r="AG611" s="149"/>
      <c r="AH611" s="149"/>
      <c r="AI611" s="149"/>
      <c r="AJ611" s="149"/>
      <c r="AK611" s="149"/>
      <c r="AL611" s="149">
        <v>45553.06</v>
      </c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  <c r="BI611" s="149"/>
      <c r="BJ611" s="232"/>
    </row>
    <row r="612" spans="1:62" x14ac:dyDescent="0.25">
      <c r="A612" s="165">
        <v>45218</v>
      </c>
      <c r="B612" s="127" t="s">
        <v>487</v>
      </c>
      <c r="C612" s="128" t="s">
        <v>481</v>
      </c>
      <c r="D612" s="129" t="s">
        <v>765</v>
      </c>
      <c r="E612" s="128" t="s">
        <v>1718</v>
      </c>
      <c r="F612" s="165">
        <v>45218</v>
      </c>
      <c r="G612" s="148">
        <v>65000</v>
      </c>
      <c r="H612" s="148"/>
      <c r="I612" s="148">
        <v>83283</v>
      </c>
      <c r="J612" s="149"/>
      <c r="K612" s="149"/>
      <c r="L612" s="149"/>
      <c r="M612" s="149"/>
      <c r="N612" s="149"/>
      <c r="O612" s="149"/>
      <c r="P612" s="149"/>
      <c r="Q612" s="149">
        <v>83</v>
      </c>
      <c r="R612" s="149"/>
      <c r="S612" s="149"/>
      <c r="T612" s="149"/>
      <c r="U612" s="149">
        <v>65000</v>
      </c>
      <c r="V612" s="149">
        <v>9100</v>
      </c>
      <c r="W612" s="149">
        <v>9100</v>
      </c>
      <c r="X612" s="149"/>
      <c r="Y612" s="149"/>
      <c r="Z612" s="149"/>
      <c r="AA612" s="149"/>
      <c r="AB612" s="149"/>
      <c r="AC612" s="149"/>
      <c r="AD612" s="149"/>
      <c r="AE612" s="149"/>
      <c r="AF612" s="149"/>
      <c r="AG612" s="149"/>
      <c r="AH612" s="149"/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  <c r="BI612" s="149"/>
      <c r="BJ612" s="232"/>
    </row>
    <row r="613" spans="1:62" x14ac:dyDescent="0.25">
      <c r="A613" s="165">
        <v>45223</v>
      </c>
      <c r="B613" s="127" t="s">
        <v>487</v>
      </c>
      <c r="C613" s="128" t="s">
        <v>481</v>
      </c>
      <c r="D613" s="129" t="s">
        <v>767</v>
      </c>
      <c r="E613" s="128" t="s">
        <v>1719</v>
      </c>
      <c r="F613" s="165">
        <v>45223</v>
      </c>
      <c r="G613" s="148">
        <v>81250</v>
      </c>
      <c r="H613" s="148"/>
      <c r="I613" s="148">
        <v>104104</v>
      </c>
      <c r="J613" s="149"/>
      <c r="K613" s="149"/>
      <c r="L613" s="149"/>
      <c r="M613" s="149"/>
      <c r="N613" s="149"/>
      <c r="O613" s="149"/>
      <c r="P613" s="149"/>
      <c r="Q613" s="149">
        <v>104</v>
      </c>
      <c r="R613" s="149"/>
      <c r="S613" s="149"/>
      <c r="T613" s="149"/>
      <c r="U613" s="149">
        <v>81250</v>
      </c>
      <c r="V613" s="149">
        <v>11375</v>
      </c>
      <c r="W613" s="149">
        <v>11375</v>
      </c>
      <c r="X613" s="149"/>
      <c r="Y613" s="149"/>
      <c r="Z613" s="149"/>
      <c r="AA613" s="149"/>
      <c r="AB613" s="149"/>
      <c r="AC613" s="149"/>
      <c r="AD613" s="149"/>
      <c r="AE613" s="149"/>
      <c r="AF613" s="149"/>
      <c r="AG613" s="149"/>
      <c r="AH613" s="149"/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  <c r="BI613" s="149"/>
      <c r="BJ613" s="232"/>
    </row>
    <row r="614" spans="1:62" x14ac:dyDescent="0.25">
      <c r="A614" s="165">
        <v>45223</v>
      </c>
      <c r="B614" s="127" t="s">
        <v>487</v>
      </c>
      <c r="C614" s="128" t="s">
        <v>481</v>
      </c>
      <c r="D614" s="129" t="s">
        <v>769</v>
      </c>
      <c r="E614" s="128" t="s">
        <v>1720</v>
      </c>
      <c r="F614" s="165">
        <v>45223</v>
      </c>
      <c r="G614" s="148">
        <v>81250</v>
      </c>
      <c r="H614" s="148"/>
      <c r="I614" s="148">
        <v>104104</v>
      </c>
      <c r="J614" s="149"/>
      <c r="K614" s="149"/>
      <c r="L614" s="149"/>
      <c r="M614" s="149"/>
      <c r="N614" s="149"/>
      <c r="O614" s="149"/>
      <c r="P614" s="149"/>
      <c r="Q614" s="149">
        <v>104</v>
      </c>
      <c r="R614" s="149"/>
      <c r="S614" s="149"/>
      <c r="T614" s="149"/>
      <c r="U614" s="149">
        <v>81250</v>
      </c>
      <c r="V614" s="149">
        <v>11375</v>
      </c>
      <c r="W614" s="149">
        <v>11375</v>
      </c>
      <c r="X614" s="149"/>
      <c r="Y614" s="149"/>
      <c r="Z614" s="149"/>
      <c r="AA614" s="149"/>
      <c r="AB614" s="149"/>
      <c r="AC614" s="149"/>
      <c r="AD614" s="149"/>
      <c r="AE614" s="149"/>
      <c r="AF614" s="149"/>
      <c r="AG614" s="149"/>
      <c r="AH614" s="149"/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  <c r="BI614" s="149"/>
      <c r="BJ614" s="232"/>
    </row>
    <row r="615" spans="1:62" x14ac:dyDescent="0.25">
      <c r="A615" s="165">
        <v>45223</v>
      </c>
      <c r="B615" s="127" t="s">
        <v>487</v>
      </c>
      <c r="C615" s="128" t="s">
        <v>481</v>
      </c>
      <c r="D615" s="129" t="s">
        <v>403</v>
      </c>
      <c r="E615" s="128" t="s">
        <v>1721</v>
      </c>
      <c r="F615" s="165">
        <v>45223</v>
      </c>
      <c r="G615" s="148">
        <v>81250</v>
      </c>
      <c r="H615" s="148"/>
      <c r="I615" s="148">
        <v>104104</v>
      </c>
      <c r="J615" s="149"/>
      <c r="K615" s="149"/>
      <c r="L615" s="149"/>
      <c r="M615" s="149"/>
      <c r="N615" s="149"/>
      <c r="O615" s="149"/>
      <c r="P615" s="149"/>
      <c r="Q615" s="149">
        <v>104</v>
      </c>
      <c r="R615" s="149"/>
      <c r="S615" s="149"/>
      <c r="T615" s="149"/>
      <c r="U615" s="149">
        <v>81250</v>
      </c>
      <c r="V615" s="149">
        <v>11375</v>
      </c>
      <c r="W615" s="149">
        <v>11375</v>
      </c>
      <c r="X615" s="149"/>
      <c r="Y615" s="149"/>
      <c r="Z615" s="149"/>
      <c r="AA615" s="149"/>
      <c r="AB615" s="149"/>
      <c r="AC615" s="149"/>
      <c r="AD615" s="149"/>
      <c r="AE615" s="149"/>
      <c r="AF615" s="149"/>
      <c r="AG615" s="149"/>
      <c r="AH615" s="149"/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  <c r="BI615" s="149"/>
      <c r="BJ615" s="232"/>
    </row>
    <row r="616" spans="1:62" x14ac:dyDescent="0.25">
      <c r="A616" s="165">
        <v>45223</v>
      </c>
      <c r="B616" s="127" t="s">
        <v>487</v>
      </c>
      <c r="C616" s="128" t="s">
        <v>481</v>
      </c>
      <c r="D616" s="129" t="s">
        <v>772</v>
      </c>
      <c r="E616" s="128" t="s">
        <v>1722</v>
      </c>
      <c r="F616" s="165">
        <v>45223</v>
      </c>
      <c r="G616" s="148">
        <v>81250</v>
      </c>
      <c r="H616" s="148"/>
      <c r="I616" s="148">
        <v>104104</v>
      </c>
      <c r="J616" s="149"/>
      <c r="K616" s="149"/>
      <c r="L616" s="149"/>
      <c r="M616" s="149"/>
      <c r="N616" s="149"/>
      <c r="O616" s="149"/>
      <c r="P616" s="149"/>
      <c r="Q616" s="149">
        <v>104</v>
      </c>
      <c r="R616" s="149"/>
      <c r="S616" s="149"/>
      <c r="T616" s="149"/>
      <c r="U616" s="149">
        <v>81250</v>
      </c>
      <c r="V616" s="149">
        <v>11375</v>
      </c>
      <c r="W616" s="149">
        <v>11375</v>
      </c>
      <c r="X616" s="149"/>
      <c r="Y616" s="149"/>
      <c r="Z616" s="149"/>
      <c r="AA616" s="149"/>
      <c r="AB616" s="149"/>
      <c r="AC616" s="149"/>
      <c r="AD616" s="149"/>
      <c r="AE616" s="149"/>
      <c r="AF616" s="149"/>
      <c r="AG616" s="149"/>
      <c r="AH616" s="149"/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  <c r="BI616" s="149"/>
      <c r="BJ616" s="232"/>
    </row>
    <row r="617" spans="1:62" x14ac:dyDescent="0.25">
      <c r="A617" s="165">
        <v>45224</v>
      </c>
      <c r="B617" s="127" t="s">
        <v>1705</v>
      </c>
      <c r="C617" s="128" t="s">
        <v>481</v>
      </c>
      <c r="D617" s="129" t="s">
        <v>774</v>
      </c>
      <c r="E617" s="128" t="s">
        <v>1723</v>
      </c>
      <c r="F617" s="165">
        <v>45224</v>
      </c>
      <c r="G617" s="148">
        <v>3565.1</v>
      </c>
      <c r="H617" s="148"/>
      <c r="I617" s="148">
        <v>4207</v>
      </c>
      <c r="J617" s="149"/>
      <c r="K617" s="149">
        <v>320.86</v>
      </c>
      <c r="L617" s="149">
        <v>320.86</v>
      </c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>
        <v>0.18</v>
      </c>
      <c r="AA617" s="149"/>
      <c r="AB617" s="149"/>
      <c r="AC617" s="149"/>
      <c r="AD617" s="149"/>
      <c r="AE617" s="149"/>
      <c r="AF617" s="149"/>
      <c r="AG617" s="149"/>
      <c r="AH617" s="149"/>
      <c r="AI617" s="149"/>
      <c r="AJ617" s="149"/>
      <c r="AK617" s="149"/>
      <c r="AL617" s="149">
        <v>3565.1</v>
      </c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  <c r="BI617" s="149"/>
      <c r="BJ617" s="232"/>
    </row>
    <row r="618" spans="1:62" x14ac:dyDescent="0.25">
      <c r="A618" s="165">
        <v>45225</v>
      </c>
      <c r="B618" s="127" t="s">
        <v>459</v>
      </c>
      <c r="C618" s="128" t="s">
        <v>481</v>
      </c>
      <c r="D618" s="129" t="s">
        <v>404</v>
      </c>
      <c r="E618" s="128" t="s">
        <v>1724</v>
      </c>
      <c r="F618" s="165">
        <v>45225</v>
      </c>
      <c r="G618" s="148">
        <v>15500</v>
      </c>
      <c r="H618" s="148"/>
      <c r="I618" s="148">
        <v>18290</v>
      </c>
      <c r="J618" s="149"/>
      <c r="K618" s="149">
        <v>1395</v>
      </c>
      <c r="L618" s="149">
        <v>1395</v>
      </c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  <c r="AA618" s="149"/>
      <c r="AB618" s="149"/>
      <c r="AC618" s="149"/>
      <c r="AD618" s="149"/>
      <c r="AE618" s="149"/>
      <c r="AF618" s="149"/>
      <c r="AG618" s="149"/>
      <c r="AH618" s="149"/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>
        <v>15500</v>
      </c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  <c r="BI618" s="149"/>
      <c r="BJ618" s="232"/>
    </row>
    <row r="619" spans="1:62" x14ac:dyDescent="0.25">
      <c r="A619" s="165">
        <v>45225</v>
      </c>
      <c r="B619" s="127" t="s">
        <v>1094</v>
      </c>
      <c r="C619" s="128" t="s">
        <v>481</v>
      </c>
      <c r="D619" s="129" t="s">
        <v>777</v>
      </c>
      <c r="E619" s="128" t="s">
        <v>1606</v>
      </c>
      <c r="F619" s="165">
        <v>45225</v>
      </c>
      <c r="G619" s="148">
        <v>49029</v>
      </c>
      <c r="H619" s="148"/>
      <c r="I619" s="148">
        <v>57854</v>
      </c>
      <c r="J619" s="149">
        <v>49029</v>
      </c>
      <c r="K619" s="149">
        <v>4412.6099999999997</v>
      </c>
      <c r="L619" s="149">
        <v>4412.6099999999997</v>
      </c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>
        <v>-0.22</v>
      </c>
      <c r="AA619" s="149"/>
      <c r="AB619" s="149"/>
      <c r="AC619" s="149"/>
      <c r="AD619" s="149"/>
      <c r="AE619" s="149"/>
      <c r="AF619" s="149"/>
      <c r="AG619" s="149"/>
      <c r="AH619" s="149"/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  <c r="BI619" s="149"/>
      <c r="BJ619" s="232"/>
    </row>
    <row r="620" spans="1:62" x14ac:dyDescent="0.25">
      <c r="A620" s="165">
        <v>45227</v>
      </c>
      <c r="B620" s="127" t="s">
        <v>484</v>
      </c>
      <c r="C620" s="128" t="s">
        <v>481</v>
      </c>
      <c r="D620" s="129" t="s">
        <v>779</v>
      </c>
      <c r="E620" s="128" t="s">
        <v>1725</v>
      </c>
      <c r="F620" s="165">
        <v>45227</v>
      </c>
      <c r="G620" s="148">
        <v>1460553</v>
      </c>
      <c r="H620" s="148"/>
      <c r="I620" s="148">
        <v>1725176</v>
      </c>
      <c r="J620" s="149"/>
      <c r="K620" s="149">
        <v>131449.76999999999</v>
      </c>
      <c r="L620" s="149">
        <v>131449.76999999999</v>
      </c>
      <c r="M620" s="149"/>
      <c r="N620" s="149"/>
      <c r="O620" s="149"/>
      <c r="P620" s="149"/>
      <c r="Q620" s="149">
        <v>1723</v>
      </c>
      <c r="R620" s="149"/>
      <c r="S620" s="149"/>
      <c r="T620" s="149"/>
      <c r="U620" s="149"/>
      <c r="V620" s="149"/>
      <c r="W620" s="149"/>
      <c r="X620" s="149">
        <v>1460553</v>
      </c>
      <c r="Y620" s="149"/>
      <c r="Z620" s="149">
        <v>0.46</v>
      </c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  <c r="BI620" s="149"/>
      <c r="BJ620" s="232"/>
    </row>
    <row r="621" spans="1:62" x14ac:dyDescent="0.25">
      <c r="A621" s="165">
        <v>45227</v>
      </c>
      <c r="B621" s="127" t="s">
        <v>451</v>
      </c>
      <c r="C621" s="128" t="s">
        <v>481</v>
      </c>
      <c r="D621" s="129" t="s">
        <v>405</v>
      </c>
      <c r="E621" s="128" t="s">
        <v>1726</v>
      </c>
      <c r="F621" s="165">
        <v>45227</v>
      </c>
      <c r="G621" s="148">
        <v>29969.24</v>
      </c>
      <c r="H621" s="148"/>
      <c r="I621" s="148">
        <v>35364</v>
      </c>
      <c r="J621" s="149"/>
      <c r="K621" s="149">
        <v>2697.23</v>
      </c>
      <c r="L621" s="149">
        <v>2697.23</v>
      </c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>
        <v>0.3</v>
      </c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>
        <v>29969.24</v>
      </c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  <c r="BI621" s="149"/>
      <c r="BJ621" s="232"/>
    </row>
    <row r="622" spans="1:62" x14ac:dyDescent="0.25">
      <c r="A622" s="165">
        <v>45230</v>
      </c>
      <c r="B622" s="127" t="s">
        <v>487</v>
      </c>
      <c r="C622" s="128" t="s">
        <v>481</v>
      </c>
      <c r="D622" s="129" t="s">
        <v>782</v>
      </c>
      <c r="E622" s="128" t="s">
        <v>1727</v>
      </c>
      <c r="F622" s="165">
        <v>45230</v>
      </c>
      <c r="G622" s="148">
        <v>76250</v>
      </c>
      <c r="H622" s="148"/>
      <c r="I622" s="148">
        <v>97698</v>
      </c>
      <c r="J622" s="149"/>
      <c r="K622" s="149"/>
      <c r="L622" s="149"/>
      <c r="M622" s="149"/>
      <c r="N622" s="149"/>
      <c r="O622" s="149"/>
      <c r="P622" s="149"/>
      <c r="Q622" s="149">
        <v>98</v>
      </c>
      <c r="R622" s="149"/>
      <c r="S622" s="149"/>
      <c r="T622" s="149"/>
      <c r="U622" s="149">
        <v>76250</v>
      </c>
      <c r="V622" s="149">
        <v>10675</v>
      </c>
      <c r="W622" s="149">
        <v>10675</v>
      </c>
      <c r="X622" s="149"/>
      <c r="Y622" s="149"/>
      <c r="Z622" s="149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  <c r="BI622" s="149"/>
      <c r="BJ622" s="232"/>
    </row>
    <row r="623" spans="1:62" x14ac:dyDescent="0.25">
      <c r="A623" s="165">
        <v>45230</v>
      </c>
      <c r="B623" s="127" t="s">
        <v>545</v>
      </c>
      <c r="C623" s="128" t="s">
        <v>481</v>
      </c>
      <c r="D623" s="129" t="s">
        <v>784</v>
      </c>
      <c r="E623" s="128" t="s">
        <v>1728</v>
      </c>
      <c r="F623" s="165">
        <v>45230</v>
      </c>
      <c r="G623" s="148">
        <v>65000</v>
      </c>
      <c r="H623" s="148"/>
      <c r="I623" s="148">
        <v>83200</v>
      </c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>
        <v>65000</v>
      </c>
      <c r="V623" s="149">
        <v>9100</v>
      </c>
      <c r="W623" s="149">
        <v>9100</v>
      </c>
      <c r="X623" s="149"/>
      <c r="Y623" s="149"/>
      <c r="Z623" s="149"/>
      <c r="AA623" s="149"/>
      <c r="AB623" s="149"/>
      <c r="AC623" s="149"/>
      <c r="AD623" s="149"/>
      <c r="AE623" s="149"/>
      <c r="AF623" s="149"/>
      <c r="AG623" s="149"/>
      <c r="AH623" s="149"/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  <c r="BI623" s="149"/>
      <c r="BJ623" s="232"/>
    </row>
    <row r="624" spans="1:62" x14ac:dyDescent="0.25">
      <c r="A624" s="165">
        <v>45230</v>
      </c>
      <c r="B624" s="127" t="s">
        <v>545</v>
      </c>
      <c r="C624" s="128" t="s">
        <v>481</v>
      </c>
      <c r="D624" s="129" t="s">
        <v>786</v>
      </c>
      <c r="E624" s="128" t="s">
        <v>1729</v>
      </c>
      <c r="F624" s="165">
        <v>45230</v>
      </c>
      <c r="G624" s="148">
        <v>65000</v>
      </c>
      <c r="H624" s="148"/>
      <c r="I624" s="148">
        <v>83200</v>
      </c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>
        <v>65000</v>
      </c>
      <c r="V624" s="149">
        <v>9100</v>
      </c>
      <c r="W624" s="149">
        <v>9100</v>
      </c>
      <c r="X624" s="149"/>
      <c r="Y624" s="149"/>
      <c r="Z624" s="149"/>
      <c r="AA624" s="149"/>
      <c r="AB624" s="149"/>
      <c r="AC624" s="149"/>
      <c r="AD624" s="149"/>
      <c r="AE624" s="149"/>
      <c r="AF624" s="149"/>
      <c r="AG624" s="149"/>
      <c r="AH624" s="149"/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  <c r="BI624" s="149"/>
      <c r="BJ624" s="232"/>
    </row>
    <row r="625" spans="1:62" x14ac:dyDescent="0.25">
      <c r="A625" s="165">
        <v>45230</v>
      </c>
      <c r="B625" s="127" t="s">
        <v>545</v>
      </c>
      <c r="C625" s="128" t="s">
        <v>481</v>
      </c>
      <c r="D625" s="129" t="s">
        <v>788</v>
      </c>
      <c r="E625" s="128" t="s">
        <v>1730</v>
      </c>
      <c r="F625" s="165">
        <v>45230</v>
      </c>
      <c r="G625" s="148">
        <v>65000</v>
      </c>
      <c r="H625" s="148"/>
      <c r="I625" s="148">
        <v>83200</v>
      </c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>
        <v>65000</v>
      </c>
      <c r="V625" s="149">
        <v>9100</v>
      </c>
      <c r="W625" s="149">
        <v>9100</v>
      </c>
      <c r="X625" s="149"/>
      <c r="Y625" s="149"/>
      <c r="Z625" s="149"/>
      <c r="AA625" s="149"/>
      <c r="AB625" s="149"/>
      <c r="AC625" s="149"/>
      <c r="AD625" s="149"/>
      <c r="AE625" s="149"/>
      <c r="AF625" s="149"/>
      <c r="AG625" s="149"/>
      <c r="AH625" s="149"/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  <c r="BI625" s="149"/>
      <c r="BJ625" s="232"/>
    </row>
    <row r="626" spans="1:62" x14ac:dyDescent="0.25">
      <c r="A626" s="165">
        <v>45230</v>
      </c>
      <c r="B626" s="127" t="s">
        <v>545</v>
      </c>
      <c r="C626" s="128" t="s">
        <v>481</v>
      </c>
      <c r="D626" s="129" t="s">
        <v>790</v>
      </c>
      <c r="E626" s="128" t="s">
        <v>1731</v>
      </c>
      <c r="F626" s="165">
        <v>45230</v>
      </c>
      <c r="G626" s="148">
        <v>65000</v>
      </c>
      <c r="H626" s="148"/>
      <c r="I626" s="148">
        <v>83200</v>
      </c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>
        <v>65000</v>
      </c>
      <c r="V626" s="149">
        <v>9100</v>
      </c>
      <c r="W626" s="149">
        <v>9100</v>
      </c>
      <c r="X626" s="149"/>
      <c r="Y626" s="149"/>
      <c r="Z626" s="149"/>
      <c r="AA626" s="149"/>
      <c r="AB626" s="149"/>
      <c r="AC626" s="149"/>
      <c r="AD626" s="149"/>
      <c r="AE626" s="149"/>
      <c r="AF626" s="149"/>
      <c r="AG626" s="149"/>
      <c r="AH626" s="149"/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  <c r="BI626" s="149"/>
      <c r="BJ626" s="232"/>
    </row>
    <row r="627" spans="1:62" x14ac:dyDescent="0.25">
      <c r="A627" s="165">
        <v>45230</v>
      </c>
      <c r="B627" s="127" t="s">
        <v>545</v>
      </c>
      <c r="C627" s="128" t="s">
        <v>481</v>
      </c>
      <c r="D627" s="129" t="s">
        <v>791</v>
      </c>
      <c r="E627" s="128" t="s">
        <v>1732</v>
      </c>
      <c r="F627" s="165">
        <v>45230</v>
      </c>
      <c r="G627" s="148">
        <v>65000</v>
      </c>
      <c r="H627" s="148"/>
      <c r="I627" s="148">
        <v>83200</v>
      </c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>
        <v>65000</v>
      </c>
      <c r="V627" s="149">
        <v>9100</v>
      </c>
      <c r="W627" s="149">
        <v>9100</v>
      </c>
      <c r="X627" s="149"/>
      <c r="Y627" s="149"/>
      <c r="Z627" s="149"/>
      <c r="AA627" s="149"/>
      <c r="AB627" s="149"/>
      <c r="AC627" s="149"/>
      <c r="AD627" s="149"/>
      <c r="AE627" s="149"/>
      <c r="AF627" s="149"/>
      <c r="AG627" s="149"/>
      <c r="AH627" s="149"/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  <c r="BI627" s="149"/>
      <c r="BJ627" s="232"/>
    </row>
    <row r="628" spans="1:62" x14ac:dyDescent="0.25">
      <c r="A628" s="165">
        <v>45230</v>
      </c>
      <c r="B628" s="127" t="s">
        <v>300</v>
      </c>
      <c r="C628" s="128" t="s">
        <v>481</v>
      </c>
      <c r="D628" s="129" t="s">
        <v>793</v>
      </c>
      <c r="E628" s="128" t="s">
        <v>922</v>
      </c>
      <c r="F628" s="165">
        <v>45230</v>
      </c>
      <c r="G628" s="148">
        <v>39900</v>
      </c>
      <c r="H628" s="148"/>
      <c r="I628" s="148">
        <v>39900</v>
      </c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>
        <v>39900</v>
      </c>
      <c r="Z628" s="149"/>
      <c r="AA628" s="149"/>
      <c r="AB628" s="149"/>
      <c r="AC628" s="149"/>
      <c r="AD628" s="149"/>
      <c r="AE628" s="149"/>
      <c r="AF628" s="149"/>
      <c r="AG628" s="149"/>
      <c r="AH628" s="149"/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  <c r="BI628" s="149"/>
      <c r="BJ628" s="232"/>
    </row>
    <row r="629" spans="1:62" x14ac:dyDescent="0.25">
      <c r="A629" s="165">
        <v>45231</v>
      </c>
      <c r="B629" s="127" t="s">
        <v>1100</v>
      </c>
      <c r="C629" s="128" t="s">
        <v>481</v>
      </c>
      <c r="D629" s="129" t="s">
        <v>795</v>
      </c>
      <c r="E629" s="128" t="s">
        <v>1733</v>
      </c>
      <c r="F629" s="165">
        <v>45231</v>
      </c>
      <c r="G629" s="148">
        <v>750</v>
      </c>
      <c r="H629" s="148"/>
      <c r="I629" s="148">
        <v>885</v>
      </c>
      <c r="J629" s="149"/>
      <c r="K629" s="149">
        <v>67.5</v>
      </c>
      <c r="L629" s="149">
        <v>67.5</v>
      </c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  <c r="AA629" s="149"/>
      <c r="AB629" s="149"/>
      <c r="AC629" s="149"/>
      <c r="AD629" s="149"/>
      <c r="AE629" s="149"/>
      <c r="AF629" s="149"/>
      <c r="AG629" s="149"/>
      <c r="AH629" s="149"/>
      <c r="AI629" s="149"/>
      <c r="AJ629" s="149"/>
      <c r="AK629" s="149"/>
      <c r="AL629" s="149">
        <v>750</v>
      </c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  <c r="BI629" s="149"/>
      <c r="BJ629" s="232"/>
    </row>
    <row r="630" spans="1:62" x14ac:dyDescent="0.25">
      <c r="A630" s="165">
        <v>45231</v>
      </c>
      <c r="B630" s="127" t="s">
        <v>1734</v>
      </c>
      <c r="C630" s="128" t="s">
        <v>481</v>
      </c>
      <c r="D630" s="129" t="s">
        <v>797</v>
      </c>
      <c r="E630" s="128" t="s">
        <v>933</v>
      </c>
      <c r="F630" s="165">
        <v>45231</v>
      </c>
      <c r="G630" s="148">
        <v>36800</v>
      </c>
      <c r="H630" s="148"/>
      <c r="I630" s="148">
        <v>43424</v>
      </c>
      <c r="J630" s="149"/>
      <c r="K630" s="149">
        <v>3312</v>
      </c>
      <c r="L630" s="149">
        <v>3312</v>
      </c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  <c r="AA630" s="149"/>
      <c r="AB630" s="149"/>
      <c r="AC630" s="149"/>
      <c r="AD630" s="149"/>
      <c r="AE630" s="149"/>
      <c r="AF630" s="149"/>
      <c r="AG630" s="149"/>
      <c r="AH630" s="149"/>
      <c r="AI630" s="149"/>
      <c r="AJ630" s="149"/>
      <c r="AK630" s="149"/>
      <c r="AL630" s="149">
        <v>36800</v>
      </c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  <c r="BI630" s="149"/>
      <c r="BJ630" s="232"/>
    </row>
    <row r="631" spans="1:62" x14ac:dyDescent="0.25">
      <c r="A631" s="165">
        <v>45235</v>
      </c>
      <c r="B631" s="127" t="s">
        <v>1734</v>
      </c>
      <c r="C631" s="128" t="s">
        <v>481</v>
      </c>
      <c r="D631" s="129" t="s">
        <v>799</v>
      </c>
      <c r="E631" s="128" t="s">
        <v>1394</v>
      </c>
      <c r="F631" s="165">
        <v>45235</v>
      </c>
      <c r="G631" s="148">
        <v>6372</v>
      </c>
      <c r="H631" s="148"/>
      <c r="I631" s="148">
        <v>7519</v>
      </c>
      <c r="J631" s="149"/>
      <c r="K631" s="149">
        <v>573.48</v>
      </c>
      <c r="L631" s="149">
        <v>573.48</v>
      </c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>
        <v>0.04</v>
      </c>
      <c r="AA631" s="149"/>
      <c r="AB631" s="149"/>
      <c r="AC631" s="149"/>
      <c r="AD631" s="149"/>
      <c r="AE631" s="149"/>
      <c r="AF631" s="149"/>
      <c r="AG631" s="149"/>
      <c r="AH631" s="149"/>
      <c r="AI631" s="149"/>
      <c r="AJ631" s="149"/>
      <c r="AK631" s="149"/>
      <c r="AL631" s="149">
        <v>6372</v>
      </c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  <c r="BI631" s="149"/>
      <c r="BJ631" s="232"/>
    </row>
    <row r="632" spans="1:62" x14ac:dyDescent="0.25">
      <c r="A632" s="165">
        <v>45235</v>
      </c>
      <c r="B632" s="127" t="s">
        <v>1734</v>
      </c>
      <c r="C632" s="128" t="s">
        <v>481</v>
      </c>
      <c r="D632" s="129" t="s">
        <v>801</v>
      </c>
      <c r="E632" s="128" t="s">
        <v>594</v>
      </c>
      <c r="F632" s="165">
        <v>45235</v>
      </c>
      <c r="G632" s="148">
        <v>6802</v>
      </c>
      <c r="H632" s="148"/>
      <c r="I632" s="148">
        <v>8026</v>
      </c>
      <c r="J632" s="149"/>
      <c r="K632" s="149">
        <v>612.17999999999995</v>
      </c>
      <c r="L632" s="149">
        <v>612.17999999999995</v>
      </c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>
        <v>-0.36</v>
      </c>
      <c r="AA632" s="149"/>
      <c r="AB632" s="149"/>
      <c r="AC632" s="149"/>
      <c r="AD632" s="149"/>
      <c r="AE632" s="149"/>
      <c r="AF632" s="149"/>
      <c r="AG632" s="149"/>
      <c r="AH632" s="149"/>
      <c r="AI632" s="149"/>
      <c r="AJ632" s="149"/>
      <c r="AK632" s="149"/>
      <c r="AL632" s="149">
        <v>6802</v>
      </c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  <c r="BI632" s="149"/>
      <c r="BJ632" s="232"/>
    </row>
    <row r="633" spans="1:62" x14ac:dyDescent="0.25">
      <c r="A633" s="165">
        <v>45236</v>
      </c>
      <c r="B633" s="127" t="s">
        <v>451</v>
      </c>
      <c r="C633" s="128" t="s">
        <v>481</v>
      </c>
      <c r="D633" s="129" t="s">
        <v>634</v>
      </c>
      <c r="E633" s="128" t="s">
        <v>1735</v>
      </c>
      <c r="F633" s="165">
        <v>45236</v>
      </c>
      <c r="G633" s="148">
        <v>28975.77</v>
      </c>
      <c r="H633" s="148"/>
      <c r="I633" s="148">
        <v>34191</v>
      </c>
      <c r="J633" s="149"/>
      <c r="K633" s="149">
        <v>2607.8200000000002</v>
      </c>
      <c r="L633" s="149">
        <v>2607.8200000000002</v>
      </c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>
        <v>-0.41</v>
      </c>
      <c r="AA633" s="149"/>
      <c r="AB633" s="149"/>
      <c r="AC633" s="149"/>
      <c r="AD633" s="149"/>
      <c r="AE633" s="149"/>
      <c r="AF633" s="149"/>
      <c r="AG633" s="149"/>
      <c r="AH633" s="149"/>
      <c r="AI633" s="149"/>
      <c r="AJ633" s="149"/>
      <c r="AK633" s="149"/>
      <c r="AL633" s="149">
        <v>28975.77</v>
      </c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  <c r="BI633" s="149"/>
      <c r="BJ633" s="232"/>
    </row>
    <row r="634" spans="1:62" x14ac:dyDescent="0.25">
      <c r="A634" s="165">
        <v>45236</v>
      </c>
      <c r="B634" s="127" t="s">
        <v>1734</v>
      </c>
      <c r="C634" s="128" t="s">
        <v>481</v>
      </c>
      <c r="D634" s="129" t="s">
        <v>804</v>
      </c>
      <c r="E634" s="128" t="s">
        <v>1214</v>
      </c>
      <c r="F634" s="165">
        <v>45236</v>
      </c>
      <c r="G634" s="148">
        <v>6847</v>
      </c>
      <c r="H634" s="148"/>
      <c r="I634" s="148">
        <v>8079</v>
      </c>
      <c r="J634" s="149"/>
      <c r="K634" s="149">
        <v>616.23</v>
      </c>
      <c r="L634" s="149">
        <v>616.23</v>
      </c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>
        <v>-0.46</v>
      </c>
      <c r="AA634" s="149"/>
      <c r="AB634" s="149"/>
      <c r="AC634" s="149"/>
      <c r="AD634" s="149"/>
      <c r="AE634" s="149"/>
      <c r="AF634" s="149"/>
      <c r="AG634" s="149"/>
      <c r="AH634" s="149"/>
      <c r="AI634" s="149"/>
      <c r="AJ634" s="149"/>
      <c r="AK634" s="149"/>
      <c r="AL634" s="149">
        <v>6847</v>
      </c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  <c r="BI634" s="149"/>
      <c r="BJ634" s="232"/>
    </row>
    <row r="635" spans="1:62" x14ac:dyDescent="0.25">
      <c r="A635" s="165">
        <v>45238</v>
      </c>
      <c r="B635" s="127" t="s">
        <v>1736</v>
      </c>
      <c r="C635" s="128" t="s">
        <v>481</v>
      </c>
      <c r="D635" s="129" t="s">
        <v>806</v>
      </c>
      <c r="E635" s="128" t="s">
        <v>1737</v>
      </c>
      <c r="F635" s="165">
        <v>45238</v>
      </c>
      <c r="G635" s="148">
        <v>38600</v>
      </c>
      <c r="H635" s="148"/>
      <c r="I635" s="148">
        <v>45548</v>
      </c>
      <c r="J635" s="149"/>
      <c r="K635" s="149">
        <v>3474</v>
      </c>
      <c r="L635" s="149">
        <v>3474</v>
      </c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  <c r="AA635" s="149"/>
      <c r="AB635" s="149"/>
      <c r="AC635" s="149"/>
      <c r="AD635" s="149"/>
      <c r="AE635" s="149"/>
      <c r="AF635" s="149"/>
      <c r="AG635" s="149"/>
      <c r="AH635" s="149">
        <v>38600</v>
      </c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  <c r="BI635" s="149"/>
      <c r="BJ635" s="232"/>
    </row>
    <row r="636" spans="1:62" x14ac:dyDescent="0.25">
      <c r="A636" s="165">
        <v>45238</v>
      </c>
      <c r="B636" s="127" t="s">
        <v>487</v>
      </c>
      <c r="C636" s="128" t="s">
        <v>481</v>
      </c>
      <c r="D636" s="129" t="s">
        <v>808</v>
      </c>
      <c r="E636" s="128" t="s">
        <v>1738</v>
      </c>
      <c r="F636" s="165">
        <v>45238</v>
      </c>
      <c r="G636" s="148">
        <v>81250</v>
      </c>
      <c r="H636" s="148"/>
      <c r="I636" s="148">
        <v>104104</v>
      </c>
      <c r="J636" s="149"/>
      <c r="K636" s="149"/>
      <c r="L636" s="149"/>
      <c r="M636" s="149"/>
      <c r="N636" s="149"/>
      <c r="O636" s="149"/>
      <c r="P636" s="149"/>
      <c r="Q636" s="149">
        <v>104</v>
      </c>
      <c r="R636" s="149"/>
      <c r="S636" s="149"/>
      <c r="T636" s="149"/>
      <c r="U636" s="149">
        <v>81250</v>
      </c>
      <c r="V636" s="149">
        <v>11375</v>
      </c>
      <c r="W636" s="149">
        <v>11375</v>
      </c>
      <c r="X636" s="149"/>
      <c r="Y636" s="149"/>
      <c r="Z636" s="149"/>
      <c r="AA636" s="149"/>
      <c r="AB636" s="149"/>
      <c r="AC636" s="149"/>
      <c r="AD636" s="149"/>
      <c r="AE636" s="149"/>
      <c r="AF636" s="149"/>
      <c r="AG636" s="149"/>
      <c r="AH636" s="149"/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  <c r="BI636" s="149"/>
      <c r="BJ636" s="232"/>
    </row>
    <row r="637" spans="1:62" x14ac:dyDescent="0.25">
      <c r="A637" s="165">
        <v>45238</v>
      </c>
      <c r="B637" s="127" t="s">
        <v>487</v>
      </c>
      <c r="C637" s="128" t="s">
        <v>481</v>
      </c>
      <c r="D637" s="129" t="s">
        <v>810</v>
      </c>
      <c r="E637" s="128" t="s">
        <v>1739</v>
      </c>
      <c r="F637" s="165">
        <v>45238</v>
      </c>
      <c r="G637" s="148">
        <v>81250</v>
      </c>
      <c r="H637" s="148"/>
      <c r="I637" s="148">
        <v>104104</v>
      </c>
      <c r="J637" s="149"/>
      <c r="K637" s="149"/>
      <c r="L637" s="149"/>
      <c r="M637" s="149"/>
      <c r="N637" s="149"/>
      <c r="O637" s="149"/>
      <c r="P637" s="149"/>
      <c r="Q637" s="149">
        <v>104</v>
      </c>
      <c r="R637" s="149"/>
      <c r="S637" s="149"/>
      <c r="T637" s="149"/>
      <c r="U637" s="149">
        <v>81250</v>
      </c>
      <c r="V637" s="149">
        <v>11375</v>
      </c>
      <c r="W637" s="149">
        <v>11375</v>
      </c>
      <c r="X637" s="149"/>
      <c r="Y637" s="149"/>
      <c r="Z637" s="149"/>
      <c r="AA637" s="149"/>
      <c r="AB637" s="149"/>
      <c r="AC637" s="149"/>
      <c r="AD637" s="149"/>
      <c r="AE637" s="149"/>
      <c r="AF637" s="149"/>
      <c r="AG637" s="149"/>
      <c r="AH637" s="149"/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  <c r="BI637" s="149"/>
      <c r="BJ637" s="232"/>
    </row>
    <row r="638" spans="1:62" x14ac:dyDescent="0.25">
      <c r="A638" s="165">
        <v>45238</v>
      </c>
      <c r="B638" s="127" t="s">
        <v>1094</v>
      </c>
      <c r="C638" s="128" t="s">
        <v>481</v>
      </c>
      <c r="D638" s="129" t="s">
        <v>812</v>
      </c>
      <c r="E638" s="128" t="s">
        <v>809</v>
      </c>
      <c r="F638" s="165">
        <v>45238</v>
      </c>
      <c r="G638" s="148">
        <v>7756</v>
      </c>
      <c r="H638" s="148"/>
      <c r="I638" s="148">
        <v>9152</v>
      </c>
      <c r="J638" s="149">
        <v>7756</v>
      </c>
      <c r="K638" s="149">
        <v>698.04</v>
      </c>
      <c r="L638" s="149">
        <v>698.04</v>
      </c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>
        <v>-0.08</v>
      </c>
      <c r="AA638" s="149"/>
      <c r="AB638" s="149"/>
      <c r="AC638" s="149"/>
      <c r="AD638" s="149"/>
      <c r="AE638" s="149"/>
      <c r="AF638" s="149"/>
      <c r="AG638" s="149"/>
      <c r="AH638" s="149"/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  <c r="BI638" s="149"/>
      <c r="BJ638" s="232"/>
    </row>
    <row r="639" spans="1:62" x14ac:dyDescent="0.25">
      <c r="A639" s="165">
        <v>45238</v>
      </c>
      <c r="B639" s="127" t="s">
        <v>1734</v>
      </c>
      <c r="C639" s="128" t="s">
        <v>481</v>
      </c>
      <c r="D639" s="129" t="s">
        <v>814</v>
      </c>
      <c r="E639" s="128" t="s">
        <v>1493</v>
      </c>
      <c r="F639" s="165">
        <v>45238</v>
      </c>
      <c r="G639" s="148">
        <v>3451</v>
      </c>
      <c r="H639" s="148"/>
      <c r="I639" s="148">
        <v>4072</v>
      </c>
      <c r="J639" s="149"/>
      <c r="K639" s="149">
        <v>310.58999999999997</v>
      </c>
      <c r="L639" s="149">
        <v>310.58999999999997</v>
      </c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>
        <v>-0.18</v>
      </c>
      <c r="AA639" s="149"/>
      <c r="AB639" s="149"/>
      <c r="AC639" s="149"/>
      <c r="AD639" s="149"/>
      <c r="AE639" s="149"/>
      <c r="AF639" s="149"/>
      <c r="AG639" s="149"/>
      <c r="AH639" s="149"/>
      <c r="AI639" s="149"/>
      <c r="AJ639" s="149"/>
      <c r="AK639" s="149"/>
      <c r="AL639" s="149">
        <v>3451</v>
      </c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  <c r="BI639" s="149"/>
      <c r="BJ639" s="232"/>
    </row>
    <row r="640" spans="1:62" x14ac:dyDescent="0.25">
      <c r="A640" s="165">
        <v>45240</v>
      </c>
      <c r="B640" s="127" t="s">
        <v>1736</v>
      </c>
      <c r="C640" s="128" t="s">
        <v>481</v>
      </c>
      <c r="D640" s="129" t="s">
        <v>551</v>
      </c>
      <c r="E640" s="128" t="s">
        <v>1740</v>
      </c>
      <c r="F640" s="165">
        <v>45240</v>
      </c>
      <c r="G640" s="148">
        <v>18207.2</v>
      </c>
      <c r="H640" s="148"/>
      <c r="I640" s="148">
        <v>21484</v>
      </c>
      <c r="J640" s="149"/>
      <c r="K640" s="149">
        <v>1638.65</v>
      </c>
      <c r="L640" s="149">
        <v>1638.65</v>
      </c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>
        <v>-0.5</v>
      </c>
      <c r="AA640" s="149"/>
      <c r="AB640" s="149"/>
      <c r="AC640" s="149"/>
      <c r="AD640" s="149"/>
      <c r="AE640" s="149"/>
      <c r="AF640" s="149"/>
      <c r="AG640" s="149"/>
      <c r="AH640" s="149">
        <v>18207.2</v>
      </c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  <c r="BI640" s="149"/>
      <c r="BJ640" s="232"/>
    </row>
    <row r="641" spans="1:62" x14ac:dyDescent="0.25">
      <c r="A641" s="165">
        <v>45240</v>
      </c>
      <c r="B641" s="127" t="s">
        <v>1094</v>
      </c>
      <c r="C641" s="128" t="s">
        <v>481</v>
      </c>
      <c r="D641" s="129" t="s">
        <v>550</v>
      </c>
      <c r="E641" s="128" t="s">
        <v>1422</v>
      </c>
      <c r="F641" s="165">
        <v>45240</v>
      </c>
      <c r="G641" s="148">
        <v>4552</v>
      </c>
      <c r="H641" s="148"/>
      <c r="I641" s="148">
        <v>4780</v>
      </c>
      <c r="J641" s="149">
        <v>4552</v>
      </c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>
        <v>0.4</v>
      </c>
      <c r="AA641" s="149"/>
      <c r="AB641" s="149"/>
      <c r="AC641" s="149"/>
      <c r="AD641" s="149"/>
      <c r="AE641" s="149"/>
      <c r="AF641" s="149"/>
      <c r="AG641" s="149"/>
      <c r="AH641" s="149"/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>
        <v>113.8</v>
      </c>
      <c r="BB641" s="149">
        <v>113.8</v>
      </c>
      <c r="BC641" s="149"/>
      <c r="BD641" s="149"/>
      <c r="BE641" s="149"/>
      <c r="BF641" s="149"/>
      <c r="BG641" s="149"/>
      <c r="BH641" s="149"/>
      <c r="BI641" s="149"/>
      <c r="BJ641" s="232"/>
    </row>
    <row r="642" spans="1:62" x14ac:dyDescent="0.25">
      <c r="A642" s="165">
        <v>45240</v>
      </c>
      <c r="B642" s="127" t="s">
        <v>451</v>
      </c>
      <c r="C642" s="128" t="s">
        <v>481</v>
      </c>
      <c r="D642" s="129" t="s">
        <v>819</v>
      </c>
      <c r="E642" s="128" t="s">
        <v>1741</v>
      </c>
      <c r="F642" s="165">
        <v>45240</v>
      </c>
      <c r="G642" s="148">
        <v>46821.09</v>
      </c>
      <c r="H642" s="148"/>
      <c r="I642" s="148">
        <v>55249</v>
      </c>
      <c r="J642" s="149"/>
      <c r="K642" s="149">
        <v>4213.8999999999996</v>
      </c>
      <c r="L642" s="149">
        <v>4213.8999999999996</v>
      </c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>
        <v>0.11</v>
      </c>
      <c r="AA642" s="149"/>
      <c r="AB642" s="149"/>
      <c r="AC642" s="149"/>
      <c r="AD642" s="149"/>
      <c r="AE642" s="149"/>
      <c r="AF642" s="149"/>
      <c r="AG642" s="149"/>
      <c r="AH642" s="149"/>
      <c r="AI642" s="149"/>
      <c r="AJ642" s="149"/>
      <c r="AK642" s="149"/>
      <c r="AL642" s="149">
        <v>46821.09</v>
      </c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  <c r="BI642" s="149"/>
      <c r="BJ642" s="232"/>
    </row>
    <row r="643" spans="1:62" x14ac:dyDescent="0.25">
      <c r="A643" s="165">
        <v>45241</v>
      </c>
      <c r="B643" s="127" t="s">
        <v>1100</v>
      </c>
      <c r="C643" s="128" t="s">
        <v>481</v>
      </c>
      <c r="D643" s="129" t="s">
        <v>821</v>
      </c>
      <c r="E643" s="128" t="s">
        <v>1742</v>
      </c>
      <c r="F643" s="165">
        <v>45241</v>
      </c>
      <c r="G643" s="148">
        <v>4455</v>
      </c>
      <c r="H643" s="148"/>
      <c r="I643" s="148">
        <v>5257</v>
      </c>
      <c r="J643" s="149"/>
      <c r="K643" s="149">
        <v>400.95</v>
      </c>
      <c r="L643" s="149">
        <v>400.95</v>
      </c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>
        <v>0.1</v>
      </c>
      <c r="AA643" s="149"/>
      <c r="AB643" s="149"/>
      <c r="AC643" s="149"/>
      <c r="AD643" s="149"/>
      <c r="AE643" s="149"/>
      <c r="AF643" s="149"/>
      <c r="AG643" s="149"/>
      <c r="AH643" s="149"/>
      <c r="AI643" s="149"/>
      <c r="AJ643" s="149"/>
      <c r="AK643" s="149"/>
      <c r="AL643" s="149">
        <v>4455</v>
      </c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  <c r="BI643" s="149"/>
      <c r="BJ643" s="232"/>
    </row>
    <row r="644" spans="1:62" x14ac:dyDescent="0.25">
      <c r="A644" s="165">
        <v>45244</v>
      </c>
      <c r="B644" s="127" t="s">
        <v>484</v>
      </c>
      <c r="C644" s="128" t="s">
        <v>481</v>
      </c>
      <c r="D644" s="129" t="s">
        <v>823</v>
      </c>
      <c r="E644" s="128" t="s">
        <v>1743</v>
      </c>
      <c r="F644" s="165">
        <v>45244</v>
      </c>
      <c r="G644" s="148">
        <v>1431255</v>
      </c>
      <c r="H644" s="148"/>
      <c r="I644" s="148">
        <v>1690570</v>
      </c>
      <c r="J644" s="149"/>
      <c r="K644" s="149">
        <v>128812.95</v>
      </c>
      <c r="L644" s="149">
        <v>128812.95</v>
      </c>
      <c r="M644" s="149"/>
      <c r="N644" s="149"/>
      <c r="O644" s="149"/>
      <c r="P644" s="149"/>
      <c r="Q644" s="149">
        <v>1689</v>
      </c>
      <c r="R644" s="149"/>
      <c r="S644" s="149"/>
      <c r="T644" s="149"/>
      <c r="U644" s="149"/>
      <c r="V644" s="149"/>
      <c r="W644" s="149"/>
      <c r="X644" s="149">
        <v>1431255</v>
      </c>
      <c r="Y644" s="149"/>
      <c r="Z644" s="149">
        <v>0.1</v>
      </c>
      <c r="AA644" s="149"/>
      <c r="AB644" s="149"/>
      <c r="AC644" s="149"/>
      <c r="AD644" s="149"/>
      <c r="AE644" s="149"/>
      <c r="AF644" s="149"/>
      <c r="AG644" s="149"/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  <c r="BI644" s="149"/>
      <c r="BJ644" s="232"/>
    </row>
    <row r="645" spans="1:62" x14ac:dyDescent="0.25">
      <c r="A645" s="165">
        <v>45244</v>
      </c>
      <c r="B645" s="127" t="s">
        <v>1094</v>
      </c>
      <c r="C645" s="128" t="s">
        <v>481</v>
      </c>
      <c r="D645" s="129" t="s">
        <v>825</v>
      </c>
      <c r="E645" s="128" t="s">
        <v>1744</v>
      </c>
      <c r="F645" s="165">
        <v>45244</v>
      </c>
      <c r="G645" s="148">
        <v>4034</v>
      </c>
      <c r="H645" s="148"/>
      <c r="I645" s="148">
        <v>4236</v>
      </c>
      <c r="J645" s="149">
        <v>4034</v>
      </c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>
        <v>0.3</v>
      </c>
      <c r="AA645" s="149"/>
      <c r="AB645" s="149"/>
      <c r="AC645" s="149"/>
      <c r="AD645" s="149"/>
      <c r="AE645" s="149"/>
      <c r="AF645" s="149"/>
      <c r="AG645" s="149"/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>
        <v>100.85</v>
      </c>
      <c r="BB645" s="149">
        <v>100.85</v>
      </c>
      <c r="BC645" s="149"/>
      <c r="BD645" s="149"/>
      <c r="BE645" s="149"/>
      <c r="BF645" s="149"/>
      <c r="BG645" s="149"/>
      <c r="BH645" s="149"/>
      <c r="BI645" s="149"/>
      <c r="BJ645" s="232"/>
    </row>
    <row r="646" spans="1:62" x14ac:dyDescent="0.25">
      <c r="A646" s="165">
        <v>45245</v>
      </c>
      <c r="B646" s="127" t="s">
        <v>1094</v>
      </c>
      <c r="C646" s="128" t="s">
        <v>481</v>
      </c>
      <c r="D646" s="129" t="s">
        <v>827</v>
      </c>
      <c r="E646" s="128" t="s">
        <v>1745</v>
      </c>
      <c r="F646" s="165">
        <v>45245</v>
      </c>
      <c r="G646" s="148">
        <v>27950</v>
      </c>
      <c r="H646" s="148"/>
      <c r="I646" s="148">
        <v>32981</v>
      </c>
      <c r="J646" s="149">
        <v>27950</v>
      </c>
      <c r="K646" s="149">
        <v>2515.5</v>
      </c>
      <c r="L646" s="149">
        <v>2515.5</v>
      </c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  <c r="AA646" s="149"/>
      <c r="AB646" s="149"/>
      <c r="AC646" s="149"/>
      <c r="AD646" s="149"/>
      <c r="AE646" s="149"/>
      <c r="AF646" s="149"/>
      <c r="AG646" s="149"/>
      <c r="AH646" s="149"/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  <c r="BI646" s="149"/>
      <c r="BJ646" s="232"/>
    </row>
    <row r="647" spans="1:62" x14ac:dyDescent="0.25">
      <c r="A647" s="165">
        <v>45245</v>
      </c>
      <c r="B647" s="127" t="s">
        <v>545</v>
      </c>
      <c r="C647" s="128" t="s">
        <v>481</v>
      </c>
      <c r="D647" s="129" t="s">
        <v>829</v>
      </c>
      <c r="E647" s="128" t="s">
        <v>1746</v>
      </c>
      <c r="F647" s="165">
        <v>45245</v>
      </c>
      <c r="G647" s="148">
        <v>73200</v>
      </c>
      <c r="H647" s="148"/>
      <c r="I647" s="148">
        <v>93696</v>
      </c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>
        <v>73200</v>
      </c>
      <c r="V647" s="149">
        <v>10248</v>
      </c>
      <c r="W647" s="149">
        <v>10248</v>
      </c>
      <c r="X647" s="149"/>
      <c r="Y647" s="149"/>
      <c r="Z647" s="149"/>
      <c r="AA647" s="149"/>
      <c r="AB647" s="149"/>
      <c r="AC647" s="149"/>
      <c r="AD647" s="149"/>
      <c r="AE647" s="149"/>
      <c r="AF647" s="149"/>
      <c r="AG647" s="149"/>
      <c r="AH647" s="149"/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  <c r="BI647" s="149"/>
      <c r="BJ647" s="232"/>
    </row>
    <row r="648" spans="1:62" x14ac:dyDescent="0.25">
      <c r="A648" s="165">
        <v>45246</v>
      </c>
      <c r="B648" s="127" t="s">
        <v>1581</v>
      </c>
      <c r="C648" s="128" t="s">
        <v>481</v>
      </c>
      <c r="D648" s="129" t="s">
        <v>831</v>
      </c>
      <c r="E648" s="128" t="s">
        <v>1747</v>
      </c>
      <c r="F648" s="165">
        <v>45246</v>
      </c>
      <c r="G648" s="148">
        <v>24609.38</v>
      </c>
      <c r="H648" s="148"/>
      <c r="I648" s="148">
        <v>31500</v>
      </c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>
        <v>3445.31</v>
      </c>
      <c r="W648" s="149">
        <v>3445.31</v>
      </c>
      <c r="X648" s="149"/>
      <c r="Y648" s="149"/>
      <c r="Z648" s="149"/>
      <c r="AA648" s="149"/>
      <c r="AB648" s="149"/>
      <c r="AC648" s="149"/>
      <c r="AD648" s="149"/>
      <c r="AE648" s="149"/>
      <c r="AF648" s="149"/>
      <c r="AG648" s="149"/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>
        <v>24609.38</v>
      </c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  <c r="BI648" s="149"/>
      <c r="BJ648" s="232"/>
    </row>
    <row r="649" spans="1:62" x14ac:dyDescent="0.25">
      <c r="A649" s="165">
        <v>45246</v>
      </c>
      <c r="B649" s="127" t="s">
        <v>1736</v>
      </c>
      <c r="C649" s="128" t="s">
        <v>481</v>
      </c>
      <c r="D649" s="129" t="s">
        <v>833</v>
      </c>
      <c r="E649" s="128" t="s">
        <v>1748</v>
      </c>
      <c r="F649" s="165">
        <v>45246</v>
      </c>
      <c r="G649" s="148">
        <v>8734.7999999999993</v>
      </c>
      <c r="H649" s="148"/>
      <c r="I649" s="148">
        <v>10307</v>
      </c>
      <c r="J649" s="149"/>
      <c r="K649" s="149">
        <v>786.13</v>
      </c>
      <c r="L649" s="149">
        <v>786.13</v>
      </c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>
        <v>-0.06</v>
      </c>
      <c r="AA649" s="149"/>
      <c r="AB649" s="149"/>
      <c r="AC649" s="149"/>
      <c r="AD649" s="149"/>
      <c r="AE649" s="149"/>
      <c r="AF649" s="149"/>
      <c r="AG649" s="149"/>
      <c r="AH649" s="149">
        <v>8734.7999999999993</v>
      </c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  <c r="BI649" s="149"/>
      <c r="BJ649" s="232"/>
    </row>
    <row r="650" spans="1:62" x14ac:dyDescent="0.25">
      <c r="A650" s="165">
        <v>45246</v>
      </c>
      <c r="B650" s="127" t="s">
        <v>487</v>
      </c>
      <c r="C650" s="128" t="s">
        <v>481</v>
      </c>
      <c r="D650" s="129" t="s">
        <v>835</v>
      </c>
      <c r="E650" s="128" t="s">
        <v>1749</v>
      </c>
      <c r="F650" s="165">
        <v>45246</v>
      </c>
      <c r="G650" s="148">
        <v>81250</v>
      </c>
      <c r="H650" s="148"/>
      <c r="I650" s="148">
        <v>104104</v>
      </c>
      <c r="J650" s="149"/>
      <c r="K650" s="149"/>
      <c r="L650" s="149"/>
      <c r="M650" s="149"/>
      <c r="N650" s="149"/>
      <c r="O650" s="149"/>
      <c r="P650" s="149"/>
      <c r="Q650" s="149">
        <v>104</v>
      </c>
      <c r="R650" s="149"/>
      <c r="S650" s="149"/>
      <c r="T650" s="149"/>
      <c r="U650" s="149">
        <v>81250</v>
      </c>
      <c r="V650" s="149">
        <v>11375</v>
      </c>
      <c r="W650" s="149">
        <v>11375</v>
      </c>
      <c r="X650" s="149"/>
      <c r="Y650" s="149"/>
      <c r="Z650" s="149"/>
      <c r="AA650" s="149"/>
      <c r="AB650" s="149"/>
      <c r="AC650" s="149"/>
      <c r="AD650" s="149"/>
      <c r="AE650" s="149"/>
      <c r="AF650" s="149"/>
      <c r="AG650" s="149"/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  <c r="BI650" s="149"/>
      <c r="BJ650" s="232"/>
    </row>
    <row r="651" spans="1:62" x14ac:dyDescent="0.25">
      <c r="A651" s="165">
        <v>45246</v>
      </c>
      <c r="B651" s="127" t="s">
        <v>487</v>
      </c>
      <c r="C651" s="128" t="s">
        <v>481</v>
      </c>
      <c r="D651" s="129" t="s">
        <v>837</v>
      </c>
      <c r="E651" s="128" t="s">
        <v>1750</v>
      </c>
      <c r="F651" s="165">
        <v>45246</v>
      </c>
      <c r="G651" s="148">
        <v>81250</v>
      </c>
      <c r="H651" s="148"/>
      <c r="I651" s="148">
        <v>104104</v>
      </c>
      <c r="J651" s="149"/>
      <c r="K651" s="149"/>
      <c r="L651" s="149"/>
      <c r="M651" s="149"/>
      <c r="N651" s="149"/>
      <c r="O651" s="149"/>
      <c r="P651" s="149"/>
      <c r="Q651" s="149">
        <v>104</v>
      </c>
      <c r="R651" s="149"/>
      <c r="S651" s="149"/>
      <c r="T651" s="149"/>
      <c r="U651" s="149">
        <v>81250</v>
      </c>
      <c r="V651" s="149">
        <v>11375</v>
      </c>
      <c r="W651" s="149">
        <v>11375</v>
      </c>
      <c r="X651" s="149"/>
      <c r="Y651" s="149"/>
      <c r="Z651" s="149"/>
      <c r="AA651" s="149"/>
      <c r="AB651" s="149"/>
      <c r="AC651" s="149"/>
      <c r="AD651" s="149"/>
      <c r="AE651" s="149"/>
      <c r="AF651" s="149"/>
      <c r="AG651" s="149"/>
      <c r="AH651" s="149"/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  <c r="BI651" s="149"/>
      <c r="BJ651" s="232"/>
    </row>
    <row r="652" spans="1:62" x14ac:dyDescent="0.25">
      <c r="A652" s="165">
        <v>45246</v>
      </c>
      <c r="B652" s="127" t="s">
        <v>1751</v>
      </c>
      <c r="C652" s="128" t="s">
        <v>481</v>
      </c>
      <c r="D652" s="129" t="s">
        <v>839</v>
      </c>
      <c r="E652" s="128" t="s">
        <v>1752</v>
      </c>
      <c r="F652" s="165">
        <v>45246</v>
      </c>
      <c r="G652" s="148">
        <v>12000</v>
      </c>
      <c r="H652" s="148"/>
      <c r="I652" s="148">
        <v>14160</v>
      </c>
      <c r="J652" s="149"/>
      <c r="K652" s="149">
        <v>1080</v>
      </c>
      <c r="L652" s="149">
        <v>1080</v>
      </c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  <c r="AA652" s="149"/>
      <c r="AB652" s="149"/>
      <c r="AC652" s="149"/>
      <c r="AD652" s="149"/>
      <c r="AE652" s="149"/>
      <c r="AF652" s="149"/>
      <c r="AG652" s="149"/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>
        <v>12000</v>
      </c>
      <c r="BD652" s="149"/>
      <c r="BE652" s="149"/>
      <c r="BF652" s="149"/>
      <c r="BG652" s="149"/>
      <c r="BH652" s="149"/>
      <c r="BI652" s="149"/>
      <c r="BJ652" s="232"/>
    </row>
    <row r="653" spans="1:62" x14ac:dyDescent="0.25">
      <c r="A653" s="165">
        <v>45247</v>
      </c>
      <c r="B653" s="127" t="s">
        <v>1094</v>
      </c>
      <c r="C653" s="128" t="s">
        <v>481</v>
      </c>
      <c r="D653" s="129" t="s">
        <v>841</v>
      </c>
      <c r="E653" s="128" t="s">
        <v>1753</v>
      </c>
      <c r="F653" s="165">
        <v>45247</v>
      </c>
      <c r="G653" s="148">
        <v>2999</v>
      </c>
      <c r="H653" s="148"/>
      <c r="I653" s="148">
        <v>3539</v>
      </c>
      <c r="J653" s="149">
        <v>2999</v>
      </c>
      <c r="K653" s="149">
        <v>269.91000000000003</v>
      </c>
      <c r="L653" s="149">
        <v>269.91000000000003</v>
      </c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>
        <v>0.18</v>
      </c>
      <c r="AA653" s="149"/>
      <c r="AB653" s="149"/>
      <c r="AC653" s="149"/>
      <c r="AD653" s="149"/>
      <c r="AE653" s="149"/>
      <c r="AF653" s="149"/>
      <c r="AG653" s="149"/>
      <c r="AH653" s="149"/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  <c r="BI653" s="149"/>
      <c r="BJ653" s="232"/>
    </row>
    <row r="654" spans="1:62" x14ac:dyDescent="0.25">
      <c r="A654" s="165">
        <v>45247</v>
      </c>
      <c r="B654" s="127" t="s">
        <v>487</v>
      </c>
      <c r="C654" s="128" t="s">
        <v>481</v>
      </c>
      <c r="D654" s="129" t="s">
        <v>843</v>
      </c>
      <c r="E654" s="128" t="s">
        <v>1754</v>
      </c>
      <c r="F654" s="165">
        <v>45247</v>
      </c>
      <c r="G654" s="148">
        <v>81250</v>
      </c>
      <c r="H654" s="148"/>
      <c r="I654" s="148">
        <v>104104</v>
      </c>
      <c r="J654" s="149"/>
      <c r="K654" s="149"/>
      <c r="L654" s="149"/>
      <c r="M654" s="149"/>
      <c r="N654" s="149"/>
      <c r="O654" s="149"/>
      <c r="P654" s="149"/>
      <c r="Q654" s="149">
        <v>104</v>
      </c>
      <c r="R654" s="149"/>
      <c r="S654" s="149"/>
      <c r="T654" s="149"/>
      <c r="U654" s="149">
        <v>81250</v>
      </c>
      <c r="V654" s="149">
        <v>11375</v>
      </c>
      <c r="W654" s="149">
        <v>11375</v>
      </c>
      <c r="X654" s="149"/>
      <c r="Y654" s="149"/>
      <c r="Z654" s="149"/>
      <c r="AA654" s="149"/>
      <c r="AB654" s="149"/>
      <c r="AC654" s="149"/>
      <c r="AD654" s="149"/>
      <c r="AE654" s="149"/>
      <c r="AF654" s="149"/>
      <c r="AG654" s="149"/>
      <c r="AH654" s="149"/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  <c r="BI654" s="149"/>
      <c r="BJ654" s="232"/>
    </row>
    <row r="655" spans="1:62" x14ac:dyDescent="0.25">
      <c r="A655" s="165">
        <v>45247</v>
      </c>
      <c r="B655" s="127" t="s">
        <v>487</v>
      </c>
      <c r="C655" s="128" t="s">
        <v>481</v>
      </c>
      <c r="D655" s="129" t="s">
        <v>845</v>
      </c>
      <c r="E655" s="128" t="s">
        <v>1755</v>
      </c>
      <c r="F655" s="165">
        <v>45247</v>
      </c>
      <c r="G655" s="148">
        <v>81250</v>
      </c>
      <c r="H655" s="148"/>
      <c r="I655" s="148">
        <v>104104</v>
      </c>
      <c r="J655" s="149"/>
      <c r="K655" s="149"/>
      <c r="L655" s="149"/>
      <c r="M655" s="149"/>
      <c r="N655" s="149"/>
      <c r="O655" s="149"/>
      <c r="P655" s="149"/>
      <c r="Q655" s="149">
        <v>104</v>
      </c>
      <c r="R655" s="149"/>
      <c r="S655" s="149"/>
      <c r="T655" s="149"/>
      <c r="U655" s="149">
        <v>81250</v>
      </c>
      <c r="V655" s="149">
        <v>11375</v>
      </c>
      <c r="W655" s="149">
        <v>11375</v>
      </c>
      <c r="X655" s="149"/>
      <c r="Y655" s="149"/>
      <c r="Z655" s="149"/>
      <c r="AA655" s="149"/>
      <c r="AB655" s="149"/>
      <c r="AC655" s="149"/>
      <c r="AD655" s="149"/>
      <c r="AE655" s="149"/>
      <c r="AF655" s="149"/>
      <c r="AG655" s="149"/>
      <c r="AH655" s="149"/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  <c r="BI655" s="149"/>
      <c r="BJ655" s="232"/>
    </row>
    <row r="656" spans="1:62" x14ac:dyDescent="0.25">
      <c r="A656" s="165">
        <v>45252</v>
      </c>
      <c r="B656" s="127" t="s">
        <v>1094</v>
      </c>
      <c r="C656" s="128" t="s">
        <v>481</v>
      </c>
      <c r="D656" s="129" t="s">
        <v>848</v>
      </c>
      <c r="E656" s="128" t="s">
        <v>844</v>
      </c>
      <c r="F656" s="165">
        <v>45252</v>
      </c>
      <c r="G656" s="148">
        <v>84360</v>
      </c>
      <c r="H656" s="148"/>
      <c r="I656" s="148">
        <v>99545</v>
      </c>
      <c r="J656" s="149">
        <v>84360</v>
      </c>
      <c r="K656" s="149">
        <v>7592.4</v>
      </c>
      <c r="L656" s="149">
        <v>7592.4</v>
      </c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>
        <v>0.2</v>
      </c>
      <c r="AA656" s="149"/>
      <c r="AB656" s="149"/>
      <c r="AC656" s="149"/>
      <c r="AD656" s="149"/>
      <c r="AE656" s="149"/>
      <c r="AF656" s="149"/>
      <c r="AG656" s="149"/>
      <c r="AH656" s="149"/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  <c r="BI656" s="149"/>
      <c r="BJ656" s="232"/>
    </row>
    <row r="657" spans="1:62" x14ac:dyDescent="0.25">
      <c r="A657" s="165">
        <v>45253</v>
      </c>
      <c r="B657" s="127" t="s">
        <v>1094</v>
      </c>
      <c r="C657" s="128" t="s">
        <v>481</v>
      </c>
      <c r="D657" s="129" t="s">
        <v>1756</v>
      </c>
      <c r="E657" s="128" t="s">
        <v>1240</v>
      </c>
      <c r="F657" s="165">
        <v>45253</v>
      </c>
      <c r="G657" s="148">
        <v>5000</v>
      </c>
      <c r="H657" s="148"/>
      <c r="I657" s="148">
        <v>5900</v>
      </c>
      <c r="J657" s="149">
        <v>5000</v>
      </c>
      <c r="K657" s="149">
        <v>450</v>
      </c>
      <c r="L657" s="149">
        <v>450</v>
      </c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  <c r="AA657" s="149"/>
      <c r="AB657" s="149"/>
      <c r="AC657" s="149"/>
      <c r="AD657" s="149"/>
      <c r="AE657" s="149"/>
      <c r="AF657" s="149"/>
      <c r="AG657" s="149"/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  <c r="BI657" s="149"/>
      <c r="BJ657" s="232"/>
    </row>
    <row r="658" spans="1:62" x14ac:dyDescent="0.25">
      <c r="A658" s="165">
        <v>45254</v>
      </c>
      <c r="B658" s="127" t="s">
        <v>1757</v>
      </c>
      <c r="C658" s="128" t="s">
        <v>481</v>
      </c>
      <c r="D658" s="129" t="s">
        <v>1602</v>
      </c>
      <c r="E658" s="128" t="s">
        <v>1758</v>
      </c>
      <c r="F658" s="165">
        <v>45254</v>
      </c>
      <c r="G658" s="148">
        <v>10450</v>
      </c>
      <c r="H658" s="148"/>
      <c r="I658" s="148">
        <v>10973</v>
      </c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>
        <v>0.5</v>
      </c>
      <c r="AA658" s="149"/>
      <c r="AB658" s="149"/>
      <c r="AC658" s="149"/>
      <c r="AD658" s="149"/>
      <c r="AE658" s="149"/>
      <c r="AF658" s="149"/>
      <c r="AG658" s="149"/>
      <c r="AH658" s="149"/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>
        <v>10450</v>
      </c>
      <c r="AW658" s="149"/>
      <c r="AX658" s="149"/>
      <c r="AY658" s="149"/>
      <c r="AZ658" s="149"/>
      <c r="BA658" s="149">
        <v>261.25</v>
      </c>
      <c r="BB658" s="149">
        <v>261.25</v>
      </c>
      <c r="BC658" s="149"/>
      <c r="BD658" s="149"/>
      <c r="BE658" s="149"/>
      <c r="BF658" s="149"/>
      <c r="BG658" s="149"/>
      <c r="BH658" s="149"/>
      <c r="BI658" s="149"/>
      <c r="BJ658" s="232"/>
    </row>
    <row r="659" spans="1:62" x14ac:dyDescent="0.25">
      <c r="A659" s="165">
        <v>45254</v>
      </c>
      <c r="B659" s="127" t="s">
        <v>1094</v>
      </c>
      <c r="C659" s="128" t="s">
        <v>481</v>
      </c>
      <c r="D659" s="129" t="s">
        <v>1759</v>
      </c>
      <c r="E659" s="128" t="s">
        <v>583</v>
      </c>
      <c r="F659" s="165">
        <v>45254</v>
      </c>
      <c r="G659" s="148">
        <v>70000</v>
      </c>
      <c r="H659" s="148"/>
      <c r="I659" s="148">
        <v>82600</v>
      </c>
      <c r="J659" s="149">
        <v>70000</v>
      </c>
      <c r="K659" s="149">
        <v>6300</v>
      </c>
      <c r="L659" s="149">
        <v>6300</v>
      </c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  <c r="AA659" s="149"/>
      <c r="AB659" s="149"/>
      <c r="AC659" s="149"/>
      <c r="AD659" s="149"/>
      <c r="AE659" s="149"/>
      <c r="AF659" s="149"/>
      <c r="AG659" s="149"/>
      <c r="AH659" s="149"/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  <c r="BI659" s="149"/>
      <c r="BJ659" s="232"/>
    </row>
    <row r="660" spans="1:62" x14ac:dyDescent="0.25">
      <c r="A660" s="165">
        <v>45255</v>
      </c>
      <c r="B660" s="127" t="s">
        <v>487</v>
      </c>
      <c r="C660" s="128" t="s">
        <v>481</v>
      </c>
      <c r="D660" s="129" t="s">
        <v>1362</v>
      </c>
      <c r="E660" s="128" t="s">
        <v>1760</v>
      </c>
      <c r="F660" s="165">
        <v>45255</v>
      </c>
      <c r="G660" s="148">
        <v>72500</v>
      </c>
      <c r="H660" s="148"/>
      <c r="I660" s="148">
        <v>92893</v>
      </c>
      <c r="J660" s="149"/>
      <c r="K660" s="149"/>
      <c r="L660" s="149"/>
      <c r="M660" s="149"/>
      <c r="N660" s="149"/>
      <c r="O660" s="149"/>
      <c r="P660" s="149"/>
      <c r="Q660" s="149">
        <v>93</v>
      </c>
      <c r="R660" s="149"/>
      <c r="S660" s="149"/>
      <c r="T660" s="149"/>
      <c r="U660" s="149">
        <v>72500</v>
      </c>
      <c r="V660" s="149">
        <v>10150</v>
      </c>
      <c r="W660" s="149">
        <v>10150</v>
      </c>
      <c r="X660" s="149"/>
      <c r="Y660" s="149"/>
      <c r="Z660" s="149"/>
      <c r="AA660" s="149"/>
      <c r="AB660" s="149"/>
      <c r="AC660" s="149"/>
      <c r="AD660" s="149"/>
      <c r="AE660" s="149"/>
      <c r="AF660" s="149"/>
      <c r="AG660" s="149"/>
      <c r="AH660" s="149"/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  <c r="BI660" s="149"/>
      <c r="BJ660" s="232"/>
    </row>
    <row r="661" spans="1:62" x14ac:dyDescent="0.25">
      <c r="A661" s="165">
        <v>45255</v>
      </c>
      <c r="B661" s="127" t="s">
        <v>487</v>
      </c>
      <c r="C661" s="128" t="s">
        <v>481</v>
      </c>
      <c r="D661" s="129" t="s">
        <v>1358</v>
      </c>
      <c r="E661" s="128" t="s">
        <v>1761</v>
      </c>
      <c r="F661" s="165">
        <v>45255</v>
      </c>
      <c r="G661" s="148">
        <v>77500</v>
      </c>
      <c r="H661" s="148"/>
      <c r="I661" s="148">
        <v>99299</v>
      </c>
      <c r="J661" s="149"/>
      <c r="K661" s="149"/>
      <c r="L661" s="149"/>
      <c r="M661" s="149"/>
      <c r="N661" s="149"/>
      <c r="O661" s="149"/>
      <c r="P661" s="149"/>
      <c r="Q661" s="149">
        <v>99</v>
      </c>
      <c r="R661" s="149"/>
      <c r="S661" s="149"/>
      <c r="T661" s="149"/>
      <c r="U661" s="149">
        <v>77500</v>
      </c>
      <c r="V661" s="149">
        <v>10850</v>
      </c>
      <c r="W661" s="149">
        <v>10850</v>
      </c>
      <c r="X661" s="149"/>
      <c r="Y661" s="149"/>
      <c r="Z661" s="149"/>
      <c r="AA661" s="149"/>
      <c r="AB661" s="149"/>
      <c r="AC661" s="149"/>
      <c r="AD661" s="149"/>
      <c r="AE661" s="149"/>
      <c r="AF661" s="149"/>
      <c r="AG661" s="149"/>
      <c r="AH661" s="149"/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  <c r="BI661" s="149"/>
      <c r="BJ661" s="232"/>
    </row>
    <row r="662" spans="1:62" x14ac:dyDescent="0.25">
      <c r="A662" s="165">
        <v>45255</v>
      </c>
      <c r="B662" s="127" t="s">
        <v>487</v>
      </c>
      <c r="C662" s="128" t="s">
        <v>481</v>
      </c>
      <c r="D662" s="129" t="s">
        <v>1603</v>
      </c>
      <c r="E662" s="128" t="s">
        <v>1762</v>
      </c>
      <c r="F662" s="165">
        <v>45255</v>
      </c>
      <c r="G662" s="148">
        <v>77500</v>
      </c>
      <c r="H662" s="148"/>
      <c r="I662" s="148">
        <v>99299</v>
      </c>
      <c r="J662" s="149"/>
      <c r="K662" s="149"/>
      <c r="L662" s="149"/>
      <c r="M662" s="149"/>
      <c r="N662" s="149"/>
      <c r="O662" s="149"/>
      <c r="P662" s="149"/>
      <c r="Q662" s="149">
        <v>99</v>
      </c>
      <c r="R662" s="149"/>
      <c r="S662" s="149"/>
      <c r="T662" s="149"/>
      <c r="U662" s="149">
        <v>77500</v>
      </c>
      <c r="V662" s="149">
        <v>10850</v>
      </c>
      <c r="W662" s="149">
        <v>10850</v>
      </c>
      <c r="X662" s="149"/>
      <c r="Y662" s="149"/>
      <c r="Z662" s="149"/>
      <c r="AA662" s="149"/>
      <c r="AB662" s="149"/>
      <c r="AC662" s="149"/>
      <c r="AD662" s="149"/>
      <c r="AE662" s="149"/>
      <c r="AF662" s="149"/>
      <c r="AG662" s="149"/>
      <c r="AH662" s="149"/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  <c r="BI662" s="149"/>
      <c r="BJ662" s="232"/>
    </row>
    <row r="663" spans="1:62" x14ac:dyDescent="0.25">
      <c r="A663" s="165">
        <v>45255</v>
      </c>
      <c r="B663" s="127" t="s">
        <v>487</v>
      </c>
      <c r="C663" s="128" t="s">
        <v>481</v>
      </c>
      <c r="D663" s="129" t="s">
        <v>1763</v>
      </c>
      <c r="E663" s="128" t="s">
        <v>1764</v>
      </c>
      <c r="F663" s="165">
        <v>45255</v>
      </c>
      <c r="G663" s="148">
        <v>77500</v>
      </c>
      <c r="H663" s="148"/>
      <c r="I663" s="148">
        <v>99299</v>
      </c>
      <c r="J663" s="149"/>
      <c r="K663" s="149"/>
      <c r="L663" s="149"/>
      <c r="M663" s="149"/>
      <c r="N663" s="149"/>
      <c r="O663" s="149"/>
      <c r="P663" s="149"/>
      <c r="Q663" s="149">
        <v>99</v>
      </c>
      <c r="R663" s="149"/>
      <c r="S663" s="149"/>
      <c r="T663" s="149"/>
      <c r="U663" s="149">
        <v>77500</v>
      </c>
      <c r="V663" s="149">
        <v>10850</v>
      </c>
      <c r="W663" s="149">
        <v>10850</v>
      </c>
      <c r="X663" s="149"/>
      <c r="Y663" s="149"/>
      <c r="Z663" s="149"/>
      <c r="AA663" s="149"/>
      <c r="AB663" s="149"/>
      <c r="AC663" s="149"/>
      <c r="AD663" s="149"/>
      <c r="AE663" s="149"/>
      <c r="AF663" s="149"/>
      <c r="AG663" s="149"/>
      <c r="AH663" s="149"/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  <c r="BI663" s="149"/>
      <c r="BJ663" s="232"/>
    </row>
    <row r="664" spans="1:62" x14ac:dyDescent="0.25">
      <c r="A664" s="165">
        <v>45255</v>
      </c>
      <c r="B664" s="127" t="s">
        <v>1094</v>
      </c>
      <c r="C664" s="128" t="s">
        <v>481</v>
      </c>
      <c r="D664" s="129" t="s">
        <v>1765</v>
      </c>
      <c r="E664" s="128" t="s">
        <v>1766</v>
      </c>
      <c r="F664" s="165">
        <v>45255</v>
      </c>
      <c r="G664" s="148">
        <v>26250</v>
      </c>
      <c r="H664" s="148"/>
      <c r="I664" s="148">
        <v>30975</v>
      </c>
      <c r="J664" s="149">
        <v>26250</v>
      </c>
      <c r="K664" s="149">
        <v>2362.5</v>
      </c>
      <c r="L664" s="149">
        <v>2362.5</v>
      </c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  <c r="AA664" s="149"/>
      <c r="AB664" s="149"/>
      <c r="AC664" s="149"/>
      <c r="AD664" s="149"/>
      <c r="AE664" s="149"/>
      <c r="AF664" s="149"/>
      <c r="AG664" s="149"/>
      <c r="AH664" s="149"/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  <c r="BI664" s="149"/>
      <c r="BJ664" s="232"/>
    </row>
    <row r="665" spans="1:62" x14ac:dyDescent="0.25">
      <c r="A665" s="165">
        <v>45255</v>
      </c>
      <c r="B665" s="127" t="s">
        <v>1094</v>
      </c>
      <c r="C665" s="128" t="s">
        <v>481</v>
      </c>
      <c r="D665" s="129" t="s">
        <v>1377</v>
      </c>
      <c r="E665" s="128" t="s">
        <v>1230</v>
      </c>
      <c r="F665" s="165">
        <v>45255</v>
      </c>
      <c r="G665" s="148">
        <v>57981</v>
      </c>
      <c r="H665" s="148"/>
      <c r="I665" s="148">
        <v>60880</v>
      </c>
      <c r="J665" s="149">
        <v>57981</v>
      </c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>
        <v>-0.06</v>
      </c>
      <c r="AA665" s="149"/>
      <c r="AB665" s="149"/>
      <c r="AC665" s="149"/>
      <c r="AD665" s="149"/>
      <c r="AE665" s="149"/>
      <c r="AF665" s="149"/>
      <c r="AG665" s="149"/>
      <c r="AH665" s="149"/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>
        <v>1449.53</v>
      </c>
      <c r="BB665" s="149">
        <v>1449.53</v>
      </c>
      <c r="BC665" s="149"/>
      <c r="BD665" s="149"/>
      <c r="BE665" s="149"/>
      <c r="BF665" s="149"/>
      <c r="BG665" s="149"/>
      <c r="BH665" s="149"/>
      <c r="BI665" s="149"/>
      <c r="BJ665" s="232"/>
    </row>
    <row r="666" spans="1:62" x14ac:dyDescent="0.25">
      <c r="A666" s="165">
        <v>45256</v>
      </c>
      <c r="B666" s="127" t="s">
        <v>487</v>
      </c>
      <c r="C666" s="128" t="s">
        <v>481</v>
      </c>
      <c r="D666" s="129" t="s">
        <v>1374</v>
      </c>
      <c r="E666" s="128" t="s">
        <v>1767</v>
      </c>
      <c r="F666" s="165">
        <v>45256</v>
      </c>
      <c r="G666" s="148">
        <v>77500</v>
      </c>
      <c r="H666" s="148"/>
      <c r="I666" s="148">
        <v>99299</v>
      </c>
      <c r="J666" s="149"/>
      <c r="K666" s="149"/>
      <c r="L666" s="149"/>
      <c r="M666" s="149"/>
      <c r="N666" s="149"/>
      <c r="O666" s="149"/>
      <c r="P666" s="149"/>
      <c r="Q666" s="149">
        <v>99</v>
      </c>
      <c r="R666" s="149"/>
      <c r="S666" s="149"/>
      <c r="T666" s="149"/>
      <c r="U666" s="149">
        <v>77500</v>
      </c>
      <c r="V666" s="149">
        <v>10850</v>
      </c>
      <c r="W666" s="149">
        <v>10850</v>
      </c>
      <c r="X666" s="149"/>
      <c r="Y666" s="149"/>
      <c r="Z666" s="149"/>
      <c r="AA666" s="149"/>
      <c r="AB666" s="149"/>
      <c r="AC666" s="149"/>
      <c r="AD666" s="149"/>
      <c r="AE666" s="149"/>
      <c r="AF666" s="149"/>
      <c r="AG666" s="149"/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  <c r="BI666" s="149"/>
      <c r="BJ666" s="232"/>
    </row>
    <row r="667" spans="1:62" x14ac:dyDescent="0.25">
      <c r="A667" s="165">
        <v>45257</v>
      </c>
      <c r="B667" s="127" t="s">
        <v>1094</v>
      </c>
      <c r="C667" s="128" t="s">
        <v>481</v>
      </c>
      <c r="D667" s="129" t="s">
        <v>1481</v>
      </c>
      <c r="E667" s="128" t="s">
        <v>1768</v>
      </c>
      <c r="F667" s="165">
        <v>45257</v>
      </c>
      <c r="G667" s="148">
        <v>48317</v>
      </c>
      <c r="H667" s="148"/>
      <c r="I667" s="148">
        <v>57014</v>
      </c>
      <c r="J667" s="149">
        <v>48317</v>
      </c>
      <c r="K667" s="149">
        <v>4348.53</v>
      </c>
      <c r="L667" s="149">
        <v>4348.53</v>
      </c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>
        <v>-0.06</v>
      </c>
      <c r="AA667" s="149"/>
      <c r="AB667" s="149"/>
      <c r="AC667" s="149"/>
      <c r="AD667" s="149"/>
      <c r="AE667" s="149"/>
      <c r="AF667" s="149"/>
      <c r="AG667" s="149"/>
      <c r="AH667" s="149"/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  <c r="BI667" s="149"/>
      <c r="BJ667" s="232"/>
    </row>
    <row r="668" spans="1:62" x14ac:dyDescent="0.25">
      <c r="A668" s="165">
        <v>45259</v>
      </c>
      <c r="B668" s="127" t="s">
        <v>1094</v>
      </c>
      <c r="C668" s="128" t="s">
        <v>481</v>
      </c>
      <c r="D668" s="129" t="s">
        <v>1482</v>
      </c>
      <c r="E668" s="128" t="s">
        <v>1769</v>
      </c>
      <c r="F668" s="165">
        <v>45259</v>
      </c>
      <c r="G668" s="148">
        <v>78048</v>
      </c>
      <c r="H668" s="148"/>
      <c r="I668" s="148">
        <v>81951</v>
      </c>
      <c r="J668" s="149">
        <v>78048</v>
      </c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>
        <v>0.6</v>
      </c>
      <c r="AA668" s="149"/>
      <c r="AB668" s="149"/>
      <c r="AC668" s="149"/>
      <c r="AD668" s="149"/>
      <c r="AE668" s="149"/>
      <c r="AF668" s="149"/>
      <c r="AG668" s="149"/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>
        <v>1951.2</v>
      </c>
      <c r="BB668" s="149">
        <v>1951.2</v>
      </c>
      <c r="BC668" s="149"/>
      <c r="BD668" s="149"/>
      <c r="BE668" s="149"/>
      <c r="BF668" s="149"/>
      <c r="BG668" s="149"/>
      <c r="BH668" s="149"/>
      <c r="BI668" s="149"/>
      <c r="BJ668" s="232"/>
    </row>
    <row r="669" spans="1:62" x14ac:dyDescent="0.25">
      <c r="A669" s="165">
        <v>45260</v>
      </c>
      <c r="B669" s="127" t="s">
        <v>300</v>
      </c>
      <c r="C669" s="128" t="s">
        <v>481</v>
      </c>
      <c r="D669" s="129" t="s">
        <v>1483</v>
      </c>
      <c r="E669" s="128" t="s">
        <v>1770</v>
      </c>
      <c r="F669" s="165">
        <v>45260</v>
      </c>
      <c r="G669" s="148">
        <v>9600</v>
      </c>
      <c r="H669" s="148"/>
      <c r="I669" s="148">
        <v>9600</v>
      </c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>
        <v>9600</v>
      </c>
      <c r="Z669" s="149"/>
      <c r="AA669" s="149"/>
      <c r="AB669" s="149"/>
      <c r="AC669" s="149"/>
      <c r="AD669" s="149"/>
      <c r="AE669" s="149"/>
      <c r="AF669" s="149"/>
      <c r="AG669" s="149"/>
      <c r="AH669" s="149"/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  <c r="BI669" s="149"/>
      <c r="BJ669" s="232"/>
    </row>
    <row r="670" spans="1:62" x14ac:dyDescent="0.25">
      <c r="A670" s="165">
        <v>45260</v>
      </c>
      <c r="B670" s="127" t="s">
        <v>300</v>
      </c>
      <c r="C670" s="128" t="s">
        <v>481</v>
      </c>
      <c r="D670" s="129" t="s">
        <v>1484</v>
      </c>
      <c r="E670" s="128" t="s">
        <v>1771</v>
      </c>
      <c r="F670" s="165">
        <v>45260</v>
      </c>
      <c r="G670" s="148">
        <v>37800</v>
      </c>
      <c r="H670" s="148"/>
      <c r="I670" s="148">
        <v>37800</v>
      </c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>
        <v>37800</v>
      </c>
      <c r="Z670" s="149"/>
      <c r="AA670" s="149"/>
      <c r="AB670" s="149"/>
      <c r="AC670" s="149"/>
      <c r="AD670" s="149"/>
      <c r="AE670" s="149"/>
      <c r="AF670" s="149"/>
      <c r="AG670" s="149"/>
      <c r="AH670" s="149"/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  <c r="BI670" s="149"/>
      <c r="BJ670" s="232"/>
    </row>
    <row r="671" spans="1:62" x14ac:dyDescent="0.25">
      <c r="A671" s="165">
        <v>45261</v>
      </c>
      <c r="B671" s="127" t="s">
        <v>484</v>
      </c>
      <c r="C671" s="128" t="s">
        <v>481</v>
      </c>
      <c r="D671" s="129" t="s">
        <v>1485</v>
      </c>
      <c r="E671" s="128" t="s">
        <v>1772</v>
      </c>
      <c r="F671" s="165">
        <v>45261</v>
      </c>
      <c r="G671" s="148">
        <v>1503498</v>
      </c>
      <c r="H671" s="148"/>
      <c r="I671" s="148">
        <v>1775902</v>
      </c>
      <c r="J671" s="149"/>
      <c r="K671" s="149">
        <v>135314.82</v>
      </c>
      <c r="L671" s="149">
        <v>135314.82</v>
      </c>
      <c r="M671" s="149"/>
      <c r="N671" s="149"/>
      <c r="O671" s="149"/>
      <c r="P671" s="149"/>
      <c r="Q671" s="149">
        <v>1774</v>
      </c>
      <c r="R671" s="149"/>
      <c r="S671" s="149"/>
      <c r="T671" s="149"/>
      <c r="U671" s="149"/>
      <c r="V671" s="149"/>
      <c r="W671" s="149"/>
      <c r="X671" s="149">
        <v>1503498</v>
      </c>
      <c r="Y671" s="149"/>
      <c r="Z671" s="149">
        <v>0.36</v>
      </c>
      <c r="AA671" s="149"/>
      <c r="AB671" s="149"/>
      <c r="AC671" s="149"/>
      <c r="AD671" s="149"/>
      <c r="AE671" s="149"/>
      <c r="AF671" s="149"/>
      <c r="AG671" s="149"/>
      <c r="AH671" s="149"/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  <c r="BI671" s="149"/>
      <c r="BJ671" s="232"/>
    </row>
    <row r="672" spans="1:62" x14ac:dyDescent="0.25">
      <c r="A672" s="165">
        <v>45261</v>
      </c>
      <c r="B672" s="127" t="s">
        <v>1736</v>
      </c>
      <c r="C672" s="128" t="s">
        <v>481</v>
      </c>
      <c r="D672" s="129" t="s">
        <v>1486</v>
      </c>
      <c r="E672" s="128" t="s">
        <v>1773</v>
      </c>
      <c r="F672" s="165">
        <v>45261</v>
      </c>
      <c r="G672" s="148">
        <v>20046</v>
      </c>
      <c r="H672" s="148"/>
      <c r="I672" s="148">
        <v>23654</v>
      </c>
      <c r="J672" s="149"/>
      <c r="K672" s="149">
        <v>1804.14</v>
      </c>
      <c r="L672" s="149">
        <v>1804.14</v>
      </c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>
        <v>-0.28000000000000003</v>
      </c>
      <c r="AA672" s="149"/>
      <c r="AB672" s="149"/>
      <c r="AC672" s="149"/>
      <c r="AD672" s="149"/>
      <c r="AE672" s="149"/>
      <c r="AF672" s="149"/>
      <c r="AG672" s="149"/>
      <c r="AH672" s="149">
        <v>20046</v>
      </c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  <c r="BI672" s="149"/>
      <c r="BJ672" s="232"/>
    </row>
    <row r="673" spans="1:62" x14ac:dyDescent="0.25">
      <c r="A673" s="165">
        <v>45261</v>
      </c>
      <c r="B673" s="127" t="s">
        <v>1774</v>
      </c>
      <c r="C673" s="128" t="s">
        <v>481</v>
      </c>
      <c r="D673" s="129" t="s">
        <v>1487</v>
      </c>
      <c r="E673" s="128" t="s">
        <v>482</v>
      </c>
      <c r="F673" s="165">
        <v>45261</v>
      </c>
      <c r="G673" s="148">
        <v>19647</v>
      </c>
      <c r="H673" s="148"/>
      <c r="I673" s="148">
        <v>19647</v>
      </c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  <c r="AA673" s="149"/>
      <c r="AB673" s="149"/>
      <c r="AC673" s="149"/>
      <c r="AD673" s="149"/>
      <c r="AE673" s="149"/>
      <c r="AF673" s="149"/>
      <c r="AG673" s="149"/>
      <c r="AH673" s="149"/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>
        <v>19647</v>
      </c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  <c r="BI673" s="149"/>
      <c r="BJ673" s="232"/>
    </row>
    <row r="674" spans="1:62" x14ac:dyDescent="0.25">
      <c r="A674" s="165">
        <v>45266</v>
      </c>
      <c r="B674" s="127" t="s">
        <v>545</v>
      </c>
      <c r="C674" s="128" t="s">
        <v>481</v>
      </c>
      <c r="D674" s="129" t="s">
        <v>1775</v>
      </c>
      <c r="E674" s="128" t="s">
        <v>1776</v>
      </c>
      <c r="F674" s="165">
        <v>45266</v>
      </c>
      <c r="G674" s="148">
        <v>74400</v>
      </c>
      <c r="H674" s="148"/>
      <c r="I674" s="148">
        <v>95232</v>
      </c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>
        <v>74400</v>
      </c>
      <c r="V674" s="149">
        <v>10416</v>
      </c>
      <c r="W674" s="149">
        <v>10416</v>
      </c>
      <c r="X674" s="149"/>
      <c r="Y674" s="149"/>
      <c r="Z674" s="149"/>
      <c r="AA674" s="149"/>
      <c r="AB674" s="149"/>
      <c r="AC674" s="149"/>
      <c r="AD674" s="149"/>
      <c r="AE674" s="149"/>
      <c r="AF674" s="149"/>
      <c r="AG674" s="149"/>
      <c r="AH674" s="149"/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  <c r="BI674" s="149"/>
      <c r="BJ674" s="232"/>
    </row>
    <row r="675" spans="1:62" x14ac:dyDescent="0.25">
      <c r="A675" s="165">
        <v>45267</v>
      </c>
      <c r="B675" s="127" t="s">
        <v>545</v>
      </c>
      <c r="C675" s="128" t="s">
        <v>481</v>
      </c>
      <c r="D675" s="129" t="s">
        <v>1488</v>
      </c>
      <c r="E675" s="128" t="s">
        <v>1777</v>
      </c>
      <c r="F675" s="165">
        <v>45267</v>
      </c>
      <c r="G675" s="148">
        <v>69600</v>
      </c>
      <c r="H675" s="148"/>
      <c r="I675" s="148">
        <v>89088</v>
      </c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>
        <v>69600</v>
      </c>
      <c r="V675" s="149">
        <v>9744</v>
      </c>
      <c r="W675" s="149">
        <v>9744</v>
      </c>
      <c r="X675" s="149"/>
      <c r="Y675" s="149"/>
      <c r="Z675" s="149"/>
      <c r="AA675" s="149"/>
      <c r="AB675" s="149"/>
      <c r="AC675" s="149"/>
      <c r="AD675" s="149"/>
      <c r="AE675" s="149"/>
      <c r="AF675" s="149"/>
      <c r="AG675" s="149"/>
      <c r="AH675" s="149"/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  <c r="BI675" s="149"/>
      <c r="BJ675" s="232"/>
    </row>
    <row r="676" spans="1:62" x14ac:dyDescent="0.25">
      <c r="A676" s="165">
        <v>45267</v>
      </c>
      <c r="B676" s="127" t="s">
        <v>1778</v>
      </c>
      <c r="C676" s="128" t="s">
        <v>481</v>
      </c>
      <c r="D676" s="129" t="s">
        <v>1415</v>
      </c>
      <c r="E676" s="128" t="s">
        <v>1779</v>
      </c>
      <c r="F676" s="165">
        <v>45267</v>
      </c>
      <c r="G676" s="148">
        <v>7010</v>
      </c>
      <c r="H676" s="148"/>
      <c r="I676" s="148">
        <v>8272</v>
      </c>
      <c r="J676" s="149"/>
      <c r="K676" s="149">
        <v>630.9</v>
      </c>
      <c r="L676" s="149">
        <v>630.9</v>
      </c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>
        <v>0.2</v>
      </c>
      <c r="AA676" s="149"/>
      <c r="AB676" s="149"/>
      <c r="AC676" s="149"/>
      <c r="AD676" s="149"/>
      <c r="AE676" s="149"/>
      <c r="AF676" s="149"/>
      <c r="AG676" s="149"/>
      <c r="AH676" s="149"/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>
        <v>7010</v>
      </c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  <c r="BI676" s="149"/>
      <c r="BJ676" s="232"/>
    </row>
    <row r="677" spans="1:62" x14ac:dyDescent="0.25">
      <c r="A677" s="165">
        <v>45267</v>
      </c>
      <c r="B677" s="127" t="s">
        <v>847</v>
      </c>
      <c r="C677" s="128" t="s">
        <v>481</v>
      </c>
      <c r="D677" s="129" t="s">
        <v>1489</v>
      </c>
      <c r="E677" s="128" t="s">
        <v>1780</v>
      </c>
      <c r="F677" s="165">
        <v>45267</v>
      </c>
      <c r="G677" s="148">
        <v>15212</v>
      </c>
      <c r="H677" s="148"/>
      <c r="I677" s="148">
        <v>17950</v>
      </c>
      <c r="J677" s="149"/>
      <c r="K677" s="149">
        <v>1369.08</v>
      </c>
      <c r="L677" s="149">
        <v>1369.08</v>
      </c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>
        <v>-0.16</v>
      </c>
      <c r="AA677" s="149"/>
      <c r="AB677" s="149"/>
      <c r="AC677" s="149"/>
      <c r="AD677" s="149"/>
      <c r="AE677" s="149"/>
      <c r="AF677" s="149"/>
      <c r="AG677" s="149"/>
      <c r="AH677" s="149"/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>
        <v>15212</v>
      </c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  <c r="BI677" s="149"/>
      <c r="BJ677" s="232"/>
    </row>
    <row r="678" spans="1:62" x14ac:dyDescent="0.25">
      <c r="A678" s="165">
        <v>45269</v>
      </c>
      <c r="B678" s="127" t="s">
        <v>451</v>
      </c>
      <c r="C678" s="128" t="s">
        <v>481</v>
      </c>
      <c r="D678" s="129" t="s">
        <v>1490</v>
      </c>
      <c r="E678" s="128" t="s">
        <v>1781</v>
      </c>
      <c r="F678" s="165">
        <v>45269</v>
      </c>
      <c r="G678" s="148">
        <v>104276.6</v>
      </c>
      <c r="H678" s="148"/>
      <c r="I678" s="148">
        <v>123046</v>
      </c>
      <c r="J678" s="149"/>
      <c r="K678" s="149">
        <v>9384.89</v>
      </c>
      <c r="L678" s="149">
        <v>9384.89</v>
      </c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>
        <v>-0.38</v>
      </c>
      <c r="AA678" s="149"/>
      <c r="AB678" s="149"/>
      <c r="AC678" s="149"/>
      <c r="AD678" s="149"/>
      <c r="AE678" s="149"/>
      <c r="AF678" s="149"/>
      <c r="AG678" s="149"/>
      <c r="AH678" s="149"/>
      <c r="AI678" s="149"/>
      <c r="AJ678" s="149"/>
      <c r="AK678" s="149"/>
      <c r="AL678" s="149">
        <v>104276.6</v>
      </c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  <c r="BI678" s="149"/>
      <c r="BJ678" s="232"/>
    </row>
    <row r="679" spans="1:62" x14ac:dyDescent="0.25">
      <c r="A679" s="165">
        <v>45271</v>
      </c>
      <c r="B679" s="127" t="s">
        <v>847</v>
      </c>
      <c r="C679" s="128" t="s">
        <v>481</v>
      </c>
      <c r="D679" s="129" t="s">
        <v>1782</v>
      </c>
      <c r="E679" s="128" t="s">
        <v>1783</v>
      </c>
      <c r="F679" s="165">
        <v>45271</v>
      </c>
      <c r="G679" s="148">
        <v>3560</v>
      </c>
      <c r="H679" s="148"/>
      <c r="I679" s="148">
        <v>4200</v>
      </c>
      <c r="J679" s="149"/>
      <c r="K679" s="149">
        <v>320.39999999999998</v>
      </c>
      <c r="L679" s="149">
        <v>320.39999999999998</v>
      </c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>
        <v>-0.8</v>
      </c>
      <c r="AA679" s="149"/>
      <c r="AB679" s="149"/>
      <c r="AC679" s="149"/>
      <c r="AD679" s="149"/>
      <c r="AE679" s="149"/>
      <c r="AF679" s="149"/>
      <c r="AG679" s="149"/>
      <c r="AH679" s="149"/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>
        <v>3560</v>
      </c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  <c r="BI679" s="149"/>
      <c r="BJ679" s="232"/>
    </row>
    <row r="680" spans="1:62" x14ac:dyDescent="0.25">
      <c r="A680" s="165">
        <v>45273</v>
      </c>
      <c r="B680" s="127" t="s">
        <v>1094</v>
      </c>
      <c r="C680" s="128" t="s">
        <v>481</v>
      </c>
      <c r="D680" s="129" t="s">
        <v>1784</v>
      </c>
      <c r="E680" s="128" t="s">
        <v>935</v>
      </c>
      <c r="F680" s="165">
        <v>45273</v>
      </c>
      <c r="G680" s="148">
        <v>51225</v>
      </c>
      <c r="H680" s="148"/>
      <c r="I680" s="148">
        <v>60445</v>
      </c>
      <c r="J680" s="149">
        <v>51225</v>
      </c>
      <c r="K680" s="149">
        <v>4610.25</v>
      </c>
      <c r="L680" s="149">
        <v>4610.25</v>
      </c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>
        <v>-0.5</v>
      </c>
      <c r="AA680" s="149"/>
      <c r="AB680" s="149"/>
      <c r="AC680" s="149"/>
      <c r="AD680" s="149"/>
      <c r="AE680" s="149"/>
      <c r="AF680" s="149"/>
      <c r="AG680" s="149"/>
      <c r="AH680" s="149"/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  <c r="BI680" s="149"/>
      <c r="BJ680" s="232"/>
    </row>
    <row r="681" spans="1:62" x14ac:dyDescent="0.25">
      <c r="A681" s="165">
        <v>45274</v>
      </c>
      <c r="B681" s="127" t="s">
        <v>1094</v>
      </c>
      <c r="C681" s="128" t="s">
        <v>481</v>
      </c>
      <c r="D681" s="129" t="s">
        <v>1197</v>
      </c>
      <c r="E681" s="128" t="s">
        <v>992</v>
      </c>
      <c r="F681" s="165">
        <v>45273</v>
      </c>
      <c r="G681" s="148">
        <v>4733</v>
      </c>
      <c r="H681" s="148"/>
      <c r="I681" s="148">
        <v>5585</v>
      </c>
      <c r="J681" s="149">
        <v>4733</v>
      </c>
      <c r="K681" s="149">
        <v>425.97</v>
      </c>
      <c r="L681" s="149">
        <v>425.97</v>
      </c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>
        <v>0.06</v>
      </c>
      <c r="AA681" s="149"/>
      <c r="AB681" s="149"/>
      <c r="AC681" s="149"/>
      <c r="AD681" s="149"/>
      <c r="AE681" s="149"/>
      <c r="AF681" s="149"/>
      <c r="AG681" s="149"/>
      <c r="AH681" s="149"/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  <c r="BI681" s="149"/>
      <c r="BJ681" s="232"/>
    </row>
    <row r="682" spans="1:62" x14ac:dyDescent="0.25">
      <c r="A682" s="165">
        <v>45276</v>
      </c>
      <c r="B682" s="127" t="s">
        <v>1785</v>
      </c>
      <c r="C682" s="128" t="s">
        <v>481</v>
      </c>
      <c r="D682" s="129" t="s">
        <v>1786</v>
      </c>
      <c r="E682" s="128" t="s">
        <v>1787</v>
      </c>
      <c r="F682" s="165">
        <v>45276</v>
      </c>
      <c r="G682" s="148">
        <v>81853</v>
      </c>
      <c r="H682" s="148"/>
      <c r="I682" s="148">
        <v>96683</v>
      </c>
      <c r="J682" s="149"/>
      <c r="K682" s="149">
        <v>7366.77</v>
      </c>
      <c r="L682" s="149">
        <v>7366.77</v>
      </c>
      <c r="M682" s="149"/>
      <c r="N682" s="149"/>
      <c r="O682" s="149"/>
      <c r="P682" s="149"/>
      <c r="Q682" s="149">
        <v>96.59</v>
      </c>
      <c r="R682" s="149"/>
      <c r="S682" s="149"/>
      <c r="T682" s="149"/>
      <c r="U682" s="149"/>
      <c r="V682" s="149"/>
      <c r="W682" s="149"/>
      <c r="X682" s="149"/>
      <c r="Y682" s="149"/>
      <c r="Z682" s="149">
        <v>-0.13</v>
      </c>
      <c r="AA682" s="149"/>
      <c r="AB682" s="149"/>
      <c r="AC682" s="149"/>
      <c r="AD682" s="149"/>
      <c r="AE682" s="149"/>
      <c r="AF682" s="149"/>
      <c r="AG682" s="149"/>
      <c r="AH682" s="149"/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>
        <v>81853</v>
      </c>
      <c r="BE682" s="149"/>
      <c r="BF682" s="149"/>
      <c r="BG682" s="149"/>
      <c r="BH682" s="149"/>
      <c r="BI682" s="149"/>
      <c r="BJ682" s="232"/>
    </row>
    <row r="683" spans="1:62" x14ac:dyDescent="0.25">
      <c r="A683" s="165">
        <v>45279</v>
      </c>
      <c r="B683" s="127" t="s">
        <v>1788</v>
      </c>
      <c r="C683" s="128" t="s">
        <v>481</v>
      </c>
      <c r="D683" s="129" t="s">
        <v>1789</v>
      </c>
      <c r="E683" s="128" t="s">
        <v>1790</v>
      </c>
      <c r="F683" s="165">
        <v>45279</v>
      </c>
      <c r="G683" s="148">
        <v>249427</v>
      </c>
      <c r="H683" s="148"/>
      <c r="I683" s="148">
        <v>294324</v>
      </c>
      <c r="J683" s="149"/>
      <c r="K683" s="149">
        <v>22448.43</v>
      </c>
      <c r="L683" s="149">
        <v>22448.43</v>
      </c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>
        <v>0.14000000000000001</v>
      </c>
      <c r="AA683" s="149"/>
      <c r="AB683" s="149"/>
      <c r="AC683" s="149"/>
      <c r="AD683" s="149"/>
      <c r="AE683" s="149"/>
      <c r="AF683" s="149"/>
      <c r="AG683" s="149"/>
      <c r="AH683" s="149"/>
      <c r="AI683" s="149"/>
      <c r="AJ683" s="149">
        <v>249427</v>
      </c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  <c r="BI683" s="149"/>
      <c r="BJ683" s="232"/>
    </row>
    <row r="684" spans="1:62" x14ac:dyDescent="0.25">
      <c r="A684" s="165">
        <v>45279</v>
      </c>
      <c r="B684" s="127" t="s">
        <v>451</v>
      </c>
      <c r="C684" s="128" t="s">
        <v>481</v>
      </c>
      <c r="D684" s="129" t="s">
        <v>565</v>
      </c>
      <c r="E684" s="128" t="s">
        <v>1791</v>
      </c>
      <c r="F684" s="165">
        <v>45279</v>
      </c>
      <c r="G684" s="148">
        <v>42777</v>
      </c>
      <c r="H684" s="148"/>
      <c r="I684" s="148">
        <v>50477</v>
      </c>
      <c r="J684" s="149"/>
      <c r="K684" s="149">
        <v>3849.93</v>
      </c>
      <c r="L684" s="149">
        <v>3849.93</v>
      </c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>
        <v>0.14000000000000001</v>
      </c>
      <c r="AA684" s="149"/>
      <c r="AB684" s="149"/>
      <c r="AC684" s="149"/>
      <c r="AD684" s="149"/>
      <c r="AE684" s="149"/>
      <c r="AF684" s="149"/>
      <c r="AG684" s="149"/>
      <c r="AH684" s="149"/>
      <c r="AI684" s="149"/>
      <c r="AJ684" s="149"/>
      <c r="AK684" s="149"/>
      <c r="AL684" s="149">
        <v>42777</v>
      </c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  <c r="BI684" s="149"/>
      <c r="BJ684" s="232"/>
    </row>
    <row r="685" spans="1:62" ht="24" x14ac:dyDescent="0.25">
      <c r="A685" s="165">
        <v>45279</v>
      </c>
      <c r="B685" s="127" t="s">
        <v>1792</v>
      </c>
      <c r="C685" s="128" t="s">
        <v>481</v>
      </c>
      <c r="D685" s="129" t="s">
        <v>1793</v>
      </c>
      <c r="E685" s="233" t="s">
        <v>2296</v>
      </c>
      <c r="F685" s="165">
        <v>45279</v>
      </c>
      <c r="G685" s="148">
        <v>190678</v>
      </c>
      <c r="H685" s="148"/>
      <c r="I685" s="148">
        <v>225000</v>
      </c>
      <c r="J685" s="149"/>
      <c r="K685" s="149">
        <v>17161.02</v>
      </c>
      <c r="L685" s="149">
        <v>17161.02</v>
      </c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>
        <v>-0.04</v>
      </c>
      <c r="AA685" s="149"/>
      <c r="AB685" s="149"/>
      <c r="AC685" s="149"/>
      <c r="AD685" s="149"/>
      <c r="AE685" s="149"/>
      <c r="AF685" s="149"/>
      <c r="AG685" s="149"/>
      <c r="AH685" s="149"/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>
        <v>190678</v>
      </c>
      <c r="BF685" s="149"/>
      <c r="BG685" s="149"/>
      <c r="BH685" s="149"/>
      <c r="BI685" s="149"/>
      <c r="BJ685" s="232"/>
    </row>
    <row r="686" spans="1:62" ht="24" x14ac:dyDescent="0.25">
      <c r="A686" s="165">
        <v>45279</v>
      </c>
      <c r="B686" s="127" t="s">
        <v>1792</v>
      </c>
      <c r="C686" s="128" t="s">
        <v>481</v>
      </c>
      <c r="D686" s="129" t="s">
        <v>1198</v>
      </c>
      <c r="E686" s="233" t="s">
        <v>2297</v>
      </c>
      <c r="F686" s="165">
        <v>45279</v>
      </c>
      <c r="G686" s="148">
        <v>190678</v>
      </c>
      <c r="H686" s="148"/>
      <c r="I686" s="148">
        <v>225000</v>
      </c>
      <c r="J686" s="149"/>
      <c r="K686" s="149">
        <v>17161.02</v>
      </c>
      <c r="L686" s="149">
        <v>17161.02</v>
      </c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>
        <v>-0.04</v>
      </c>
      <c r="AA686" s="149"/>
      <c r="AB686" s="149"/>
      <c r="AC686" s="149"/>
      <c r="AD686" s="149"/>
      <c r="AE686" s="149"/>
      <c r="AF686" s="149"/>
      <c r="AG686" s="149"/>
      <c r="AH686" s="149"/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>
        <v>190678</v>
      </c>
      <c r="BF686" s="149"/>
      <c r="BG686" s="149"/>
      <c r="BH686" s="149"/>
      <c r="BI686" s="149"/>
      <c r="BJ686" s="232"/>
    </row>
    <row r="687" spans="1:62" x14ac:dyDescent="0.25">
      <c r="A687" s="165">
        <v>45280</v>
      </c>
      <c r="B687" s="127" t="s">
        <v>487</v>
      </c>
      <c r="C687" s="128" t="s">
        <v>481</v>
      </c>
      <c r="D687" s="129" t="s">
        <v>1794</v>
      </c>
      <c r="E687" s="128" t="s">
        <v>1795</v>
      </c>
      <c r="F687" s="165">
        <v>45280</v>
      </c>
      <c r="G687" s="148">
        <v>76250</v>
      </c>
      <c r="H687" s="148"/>
      <c r="I687" s="148">
        <v>97698</v>
      </c>
      <c r="J687" s="149"/>
      <c r="K687" s="149"/>
      <c r="L687" s="149"/>
      <c r="M687" s="149"/>
      <c r="N687" s="149"/>
      <c r="O687" s="149"/>
      <c r="P687" s="149"/>
      <c r="Q687" s="149">
        <v>97.6</v>
      </c>
      <c r="R687" s="149"/>
      <c r="S687" s="149"/>
      <c r="T687" s="149"/>
      <c r="U687" s="149">
        <v>76250</v>
      </c>
      <c r="V687" s="149">
        <v>10675</v>
      </c>
      <c r="W687" s="149">
        <v>10675</v>
      </c>
      <c r="X687" s="149"/>
      <c r="Y687" s="149"/>
      <c r="Z687" s="149">
        <v>0.4</v>
      </c>
      <c r="AA687" s="149"/>
      <c r="AB687" s="149"/>
      <c r="AC687" s="149"/>
      <c r="AD687" s="149"/>
      <c r="AE687" s="149"/>
      <c r="AF687" s="149"/>
      <c r="AG687" s="149"/>
      <c r="AH687" s="149"/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  <c r="BI687" s="149"/>
      <c r="BJ687" s="232"/>
    </row>
    <row r="688" spans="1:62" x14ac:dyDescent="0.25">
      <c r="A688" s="165">
        <v>45280</v>
      </c>
      <c r="B688" s="127" t="s">
        <v>487</v>
      </c>
      <c r="C688" s="128" t="s">
        <v>481</v>
      </c>
      <c r="D688" s="129" t="s">
        <v>1796</v>
      </c>
      <c r="E688" s="128" t="s">
        <v>1797</v>
      </c>
      <c r="F688" s="165">
        <v>45280</v>
      </c>
      <c r="G688" s="148">
        <v>76250</v>
      </c>
      <c r="H688" s="148"/>
      <c r="I688" s="148">
        <v>97698</v>
      </c>
      <c r="J688" s="149"/>
      <c r="K688" s="149"/>
      <c r="L688" s="149"/>
      <c r="M688" s="149"/>
      <c r="N688" s="149"/>
      <c r="O688" s="149"/>
      <c r="P688" s="149"/>
      <c r="Q688" s="149">
        <v>97.6</v>
      </c>
      <c r="R688" s="149"/>
      <c r="S688" s="149"/>
      <c r="T688" s="149"/>
      <c r="U688" s="149">
        <v>76250</v>
      </c>
      <c r="V688" s="149">
        <v>10675</v>
      </c>
      <c r="W688" s="149">
        <v>10675</v>
      </c>
      <c r="X688" s="149"/>
      <c r="Y688" s="149"/>
      <c r="Z688" s="149">
        <v>0.4</v>
      </c>
      <c r="AA688" s="149"/>
      <c r="AB688" s="149"/>
      <c r="AC688" s="149"/>
      <c r="AD688" s="149"/>
      <c r="AE688" s="149"/>
      <c r="AF688" s="149"/>
      <c r="AG688" s="149"/>
      <c r="AH688" s="149"/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  <c r="BI688" s="149"/>
      <c r="BJ688" s="232"/>
    </row>
    <row r="689" spans="1:62" x14ac:dyDescent="0.25">
      <c r="A689" s="165">
        <v>45280</v>
      </c>
      <c r="B689" s="127" t="s">
        <v>487</v>
      </c>
      <c r="C689" s="128" t="s">
        <v>481</v>
      </c>
      <c r="D689" s="129" t="s">
        <v>1798</v>
      </c>
      <c r="E689" s="128" t="s">
        <v>1799</v>
      </c>
      <c r="F689" s="165">
        <v>45280</v>
      </c>
      <c r="G689" s="148">
        <v>76250</v>
      </c>
      <c r="H689" s="148"/>
      <c r="I689" s="148">
        <v>97698</v>
      </c>
      <c r="J689" s="149"/>
      <c r="K689" s="149"/>
      <c r="L689" s="149"/>
      <c r="M689" s="149"/>
      <c r="N689" s="149"/>
      <c r="O689" s="149"/>
      <c r="P689" s="149"/>
      <c r="Q689" s="149">
        <v>97.6</v>
      </c>
      <c r="R689" s="149"/>
      <c r="S689" s="149"/>
      <c r="T689" s="149"/>
      <c r="U689" s="149">
        <v>76250</v>
      </c>
      <c r="V689" s="149">
        <v>10675</v>
      </c>
      <c r="W689" s="149">
        <v>10675</v>
      </c>
      <c r="X689" s="149"/>
      <c r="Y689" s="149"/>
      <c r="Z689" s="149">
        <v>0.4</v>
      </c>
      <c r="AA689" s="149"/>
      <c r="AB689" s="149"/>
      <c r="AC689" s="149"/>
      <c r="AD689" s="149"/>
      <c r="AE689" s="149"/>
      <c r="AF689" s="149"/>
      <c r="AG689" s="149"/>
      <c r="AH689" s="149"/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  <c r="BI689" s="149"/>
      <c r="BJ689" s="232"/>
    </row>
    <row r="690" spans="1:62" x14ac:dyDescent="0.25">
      <c r="A690" s="165">
        <v>45280</v>
      </c>
      <c r="B690" s="127" t="s">
        <v>487</v>
      </c>
      <c r="C690" s="128" t="s">
        <v>481</v>
      </c>
      <c r="D690" s="129" t="s">
        <v>1800</v>
      </c>
      <c r="E690" s="128" t="s">
        <v>1801</v>
      </c>
      <c r="F690" s="165">
        <v>45280</v>
      </c>
      <c r="G690" s="148">
        <v>76250</v>
      </c>
      <c r="H690" s="148"/>
      <c r="I690" s="148">
        <v>97698</v>
      </c>
      <c r="J690" s="149"/>
      <c r="K690" s="149"/>
      <c r="L690" s="149"/>
      <c r="M690" s="149"/>
      <c r="N690" s="149"/>
      <c r="O690" s="149"/>
      <c r="P690" s="149"/>
      <c r="Q690" s="149">
        <v>97.6</v>
      </c>
      <c r="R690" s="149"/>
      <c r="S690" s="149"/>
      <c r="T690" s="149"/>
      <c r="U690" s="149">
        <v>76250</v>
      </c>
      <c r="V690" s="149">
        <v>10675</v>
      </c>
      <c r="W690" s="149">
        <v>10675</v>
      </c>
      <c r="X690" s="149"/>
      <c r="Y690" s="149"/>
      <c r="Z690" s="149">
        <v>0.4</v>
      </c>
      <c r="AA690" s="149"/>
      <c r="AB690" s="149"/>
      <c r="AC690" s="149"/>
      <c r="AD690" s="149"/>
      <c r="AE690" s="149"/>
      <c r="AF690" s="149"/>
      <c r="AG690" s="149"/>
      <c r="AH690" s="149"/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  <c r="BI690" s="149"/>
      <c r="BJ690" s="232"/>
    </row>
    <row r="691" spans="1:62" x14ac:dyDescent="0.25">
      <c r="A691" s="165">
        <v>45281</v>
      </c>
      <c r="B691" s="127" t="s">
        <v>1094</v>
      </c>
      <c r="C691" s="128" t="s">
        <v>481</v>
      </c>
      <c r="D691" s="129" t="s">
        <v>1211</v>
      </c>
      <c r="E691" s="128" t="s">
        <v>1443</v>
      </c>
      <c r="F691" s="165">
        <v>45281</v>
      </c>
      <c r="G691" s="148">
        <v>74820</v>
      </c>
      <c r="H691" s="148"/>
      <c r="I691" s="148">
        <v>88288</v>
      </c>
      <c r="J691" s="149">
        <v>74820</v>
      </c>
      <c r="K691" s="149">
        <v>6733.8</v>
      </c>
      <c r="L691" s="149">
        <v>6733.8</v>
      </c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>
        <v>0.4</v>
      </c>
      <c r="AA691" s="149"/>
      <c r="AB691" s="149"/>
      <c r="AC691" s="149"/>
      <c r="AD691" s="149"/>
      <c r="AE691" s="149"/>
      <c r="AF691" s="149"/>
      <c r="AG691" s="149"/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  <c r="BI691" s="149"/>
      <c r="BJ691" s="232"/>
    </row>
    <row r="692" spans="1:62" x14ac:dyDescent="0.25">
      <c r="A692" s="165">
        <v>45283</v>
      </c>
      <c r="B692" s="127" t="s">
        <v>1548</v>
      </c>
      <c r="C692" s="128" t="s">
        <v>481</v>
      </c>
      <c r="D692" s="129" t="s">
        <v>1802</v>
      </c>
      <c r="E692" s="128" t="s">
        <v>1803</v>
      </c>
      <c r="F692" s="165">
        <v>45283</v>
      </c>
      <c r="G692" s="148">
        <v>11383.9</v>
      </c>
      <c r="H692" s="148"/>
      <c r="I692" s="148">
        <v>13433</v>
      </c>
      <c r="J692" s="149"/>
      <c r="K692" s="149">
        <v>1024.55</v>
      </c>
      <c r="L692" s="149">
        <v>1024.55</v>
      </c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  <c r="AA692" s="149"/>
      <c r="AB692" s="149"/>
      <c r="AC692" s="149"/>
      <c r="AD692" s="149"/>
      <c r="AE692" s="149"/>
      <c r="AF692" s="149"/>
      <c r="AG692" s="149"/>
      <c r="AH692" s="149"/>
      <c r="AI692" s="149"/>
      <c r="AJ692" s="149">
        <v>11383.9</v>
      </c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  <c r="BI692" s="149"/>
      <c r="BJ692" s="232"/>
    </row>
    <row r="693" spans="1:62" x14ac:dyDescent="0.25">
      <c r="A693" s="165">
        <v>45286</v>
      </c>
      <c r="B693" s="127" t="s">
        <v>1751</v>
      </c>
      <c r="C693" s="128" t="s">
        <v>481</v>
      </c>
      <c r="D693" s="129" t="s">
        <v>1435</v>
      </c>
      <c r="E693" s="128" t="s">
        <v>1804</v>
      </c>
      <c r="F693" s="165">
        <v>45286</v>
      </c>
      <c r="G693" s="148">
        <v>352080</v>
      </c>
      <c r="H693" s="148"/>
      <c r="I693" s="148">
        <v>415454</v>
      </c>
      <c r="J693" s="149"/>
      <c r="K693" s="149">
        <v>31687.200000000001</v>
      </c>
      <c r="L693" s="149">
        <v>31687.200000000001</v>
      </c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>
        <v>-0.4</v>
      </c>
      <c r="AA693" s="149"/>
      <c r="AB693" s="149"/>
      <c r="AC693" s="149"/>
      <c r="AD693" s="149"/>
      <c r="AE693" s="149"/>
      <c r="AF693" s="149"/>
      <c r="AG693" s="149"/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>
        <v>352080</v>
      </c>
      <c r="BD693" s="149"/>
      <c r="BE693" s="149"/>
      <c r="BF693" s="149"/>
      <c r="BG693" s="149"/>
      <c r="BH693" s="149"/>
      <c r="BI693" s="149"/>
      <c r="BJ693" s="232"/>
    </row>
    <row r="694" spans="1:62" x14ac:dyDescent="0.25">
      <c r="A694" s="165">
        <v>45287</v>
      </c>
      <c r="B694" s="127" t="s">
        <v>1805</v>
      </c>
      <c r="C694" s="128" t="s">
        <v>481</v>
      </c>
      <c r="D694" s="129" t="s">
        <v>1436</v>
      </c>
      <c r="E694" s="128" t="s">
        <v>1806</v>
      </c>
      <c r="F694" s="165">
        <v>45287</v>
      </c>
      <c r="G694" s="148">
        <v>122400</v>
      </c>
      <c r="H694" s="148"/>
      <c r="I694" s="148">
        <v>144432</v>
      </c>
      <c r="J694" s="149"/>
      <c r="K694" s="149">
        <v>11016</v>
      </c>
      <c r="L694" s="149">
        <v>11016</v>
      </c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  <c r="AE694" s="149"/>
      <c r="AF694" s="149"/>
      <c r="AG694" s="149"/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>
        <v>122400</v>
      </c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  <c r="BI694" s="149"/>
      <c r="BJ694" s="232"/>
    </row>
    <row r="695" spans="1:62" x14ac:dyDescent="0.25">
      <c r="A695" s="165">
        <v>45287</v>
      </c>
      <c r="B695" s="127" t="s">
        <v>487</v>
      </c>
      <c r="C695" s="128" t="s">
        <v>481</v>
      </c>
      <c r="D695" s="129" t="s">
        <v>1244</v>
      </c>
      <c r="E695" s="128" t="s">
        <v>1807</v>
      </c>
      <c r="F695" s="165">
        <v>45287</v>
      </c>
      <c r="G695" s="148">
        <v>68750</v>
      </c>
      <c r="H695" s="148"/>
      <c r="I695" s="148">
        <v>88088</v>
      </c>
      <c r="J695" s="149"/>
      <c r="K695" s="149"/>
      <c r="L695" s="149"/>
      <c r="M695" s="149"/>
      <c r="N695" s="149"/>
      <c r="O695" s="149"/>
      <c r="P695" s="149"/>
      <c r="Q695" s="149">
        <v>88</v>
      </c>
      <c r="R695" s="149"/>
      <c r="S695" s="149"/>
      <c r="T695" s="149"/>
      <c r="U695" s="149">
        <v>68750</v>
      </c>
      <c r="V695" s="149">
        <v>9625</v>
      </c>
      <c r="W695" s="149">
        <v>9625</v>
      </c>
      <c r="X695" s="149"/>
      <c r="Y695" s="149"/>
      <c r="Z695" s="149"/>
      <c r="AA695" s="149"/>
      <c r="AB695" s="149"/>
      <c r="AC695" s="149"/>
      <c r="AD695" s="149"/>
      <c r="AE695" s="149"/>
      <c r="AF695" s="149"/>
      <c r="AG695" s="149"/>
      <c r="AH695" s="149"/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  <c r="BI695" s="149"/>
      <c r="BJ695" s="232"/>
    </row>
    <row r="696" spans="1:62" x14ac:dyDescent="0.25">
      <c r="A696" s="165">
        <v>45287</v>
      </c>
      <c r="B696" s="127" t="s">
        <v>487</v>
      </c>
      <c r="C696" s="128" t="s">
        <v>481</v>
      </c>
      <c r="D696" s="129" t="s">
        <v>1437</v>
      </c>
      <c r="E696" s="128" t="s">
        <v>1808</v>
      </c>
      <c r="F696" s="165">
        <v>45287</v>
      </c>
      <c r="G696" s="148">
        <v>68750</v>
      </c>
      <c r="H696" s="148"/>
      <c r="I696" s="148">
        <v>88088</v>
      </c>
      <c r="J696" s="149"/>
      <c r="K696" s="149"/>
      <c r="L696" s="149"/>
      <c r="M696" s="149"/>
      <c r="N696" s="149"/>
      <c r="O696" s="149"/>
      <c r="P696" s="149"/>
      <c r="Q696" s="149">
        <v>88</v>
      </c>
      <c r="R696" s="149"/>
      <c r="S696" s="149"/>
      <c r="T696" s="149"/>
      <c r="U696" s="149">
        <v>68750</v>
      </c>
      <c r="V696" s="149">
        <v>9625</v>
      </c>
      <c r="W696" s="149">
        <v>9625</v>
      </c>
      <c r="X696" s="149"/>
      <c r="Y696" s="149"/>
      <c r="Z696" s="149"/>
      <c r="AA696" s="149"/>
      <c r="AB696" s="149"/>
      <c r="AC696" s="149"/>
      <c r="AD696" s="149"/>
      <c r="AE696" s="149"/>
      <c r="AF696" s="149"/>
      <c r="AG696" s="149"/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  <c r="BI696" s="149"/>
      <c r="BJ696" s="232"/>
    </row>
    <row r="697" spans="1:62" x14ac:dyDescent="0.25">
      <c r="A697" s="165">
        <v>45291</v>
      </c>
      <c r="B697" s="127" t="s">
        <v>487</v>
      </c>
      <c r="C697" s="128" t="s">
        <v>481</v>
      </c>
      <c r="D697" s="129" t="s">
        <v>1438</v>
      </c>
      <c r="E697" s="128" t="s">
        <v>1809</v>
      </c>
      <c r="F697" s="165">
        <v>45291</v>
      </c>
      <c r="G697" s="148">
        <v>73750</v>
      </c>
      <c r="H697" s="148"/>
      <c r="I697" s="148">
        <v>94494</v>
      </c>
      <c r="J697" s="149"/>
      <c r="K697" s="149"/>
      <c r="L697" s="149"/>
      <c r="M697" s="149"/>
      <c r="N697" s="149"/>
      <c r="O697" s="149"/>
      <c r="P697" s="149"/>
      <c r="Q697" s="149">
        <v>94</v>
      </c>
      <c r="R697" s="149"/>
      <c r="S697" s="149"/>
      <c r="T697" s="149"/>
      <c r="U697" s="149">
        <v>73750</v>
      </c>
      <c r="V697" s="149">
        <v>10325</v>
      </c>
      <c r="W697" s="149">
        <v>10325</v>
      </c>
      <c r="X697" s="149"/>
      <c r="Y697" s="149"/>
      <c r="Z697" s="149"/>
      <c r="AA697" s="149"/>
      <c r="AB697" s="149"/>
      <c r="AC697" s="149"/>
      <c r="AD697" s="149"/>
      <c r="AE697" s="149"/>
      <c r="AF697" s="149"/>
      <c r="AG697" s="149"/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  <c r="BI697" s="149"/>
      <c r="BJ697" s="232"/>
    </row>
    <row r="698" spans="1:62" x14ac:dyDescent="0.25">
      <c r="A698" s="165">
        <v>45291</v>
      </c>
      <c r="B698" s="127" t="s">
        <v>487</v>
      </c>
      <c r="C698" s="128" t="s">
        <v>481</v>
      </c>
      <c r="D698" s="129" t="s">
        <v>986</v>
      </c>
      <c r="E698" s="128" t="s">
        <v>1810</v>
      </c>
      <c r="F698" s="165">
        <v>45291</v>
      </c>
      <c r="G698" s="148">
        <v>73750</v>
      </c>
      <c r="H698" s="148"/>
      <c r="I698" s="148">
        <v>94494</v>
      </c>
      <c r="J698" s="149"/>
      <c r="K698" s="149"/>
      <c r="L698" s="149"/>
      <c r="M698" s="149"/>
      <c r="N698" s="149"/>
      <c r="O698" s="149"/>
      <c r="P698" s="149"/>
      <c r="Q698" s="149">
        <v>94</v>
      </c>
      <c r="R698" s="149"/>
      <c r="S698" s="149"/>
      <c r="T698" s="149"/>
      <c r="U698" s="149">
        <v>73750</v>
      </c>
      <c r="V698" s="149">
        <v>10325</v>
      </c>
      <c r="W698" s="149">
        <v>10325</v>
      </c>
      <c r="X698" s="149"/>
      <c r="Y698" s="149"/>
      <c r="Z698" s="149"/>
      <c r="AA698" s="149"/>
      <c r="AB698" s="149"/>
      <c r="AC698" s="149"/>
      <c r="AD698" s="149"/>
      <c r="AE698" s="149"/>
      <c r="AF698" s="149"/>
      <c r="AG698" s="149"/>
      <c r="AH698" s="149"/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  <c r="BI698" s="149"/>
      <c r="BJ698" s="232"/>
    </row>
    <row r="699" spans="1:62" x14ac:dyDescent="0.25">
      <c r="A699" s="165">
        <v>45291</v>
      </c>
      <c r="B699" s="127" t="s">
        <v>487</v>
      </c>
      <c r="C699" s="128" t="s">
        <v>481</v>
      </c>
      <c r="D699" s="129" t="s">
        <v>1419</v>
      </c>
      <c r="E699" s="128" t="s">
        <v>1811</v>
      </c>
      <c r="F699" s="165">
        <v>45291</v>
      </c>
      <c r="G699" s="148">
        <v>73750</v>
      </c>
      <c r="H699" s="148"/>
      <c r="I699" s="148">
        <v>94494</v>
      </c>
      <c r="J699" s="149"/>
      <c r="K699" s="149"/>
      <c r="L699" s="149"/>
      <c r="M699" s="149"/>
      <c r="N699" s="149"/>
      <c r="O699" s="149"/>
      <c r="P699" s="149"/>
      <c r="Q699" s="149">
        <v>94</v>
      </c>
      <c r="R699" s="149"/>
      <c r="S699" s="149"/>
      <c r="T699" s="149"/>
      <c r="U699" s="149">
        <v>73750</v>
      </c>
      <c r="V699" s="149">
        <v>10325</v>
      </c>
      <c r="W699" s="149">
        <v>10325</v>
      </c>
      <c r="X699" s="149"/>
      <c r="Y699" s="149"/>
      <c r="Z699" s="149"/>
      <c r="AA699" s="149"/>
      <c r="AB699" s="149"/>
      <c r="AC699" s="149"/>
      <c r="AD699" s="149"/>
      <c r="AE699" s="149"/>
      <c r="AF699" s="149"/>
      <c r="AG699" s="149"/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  <c r="BI699" s="149"/>
      <c r="BJ699" s="232"/>
    </row>
    <row r="700" spans="1:62" x14ac:dyDescent="0.25">
      <c r="A700" s="165">
        <v>45291</v>
      </c>
      <c r="B700" s="127" t="s">
        <v>487</v>
      </c>
      <c r="C700" s="128" t="s">
        <v>481</v>
      </c>
      <c r="D700" s="129" t="s">
        <v>1420</v>
      </c>
      <c r="E700" s="128" t="s">
        <v>1812</v>
      </c>
      <c r="F700" s="165">
        <v>45291</v>
      </c>
      <c r="G700" s="148">
        <v>73750</v>
      </c>
      <c r="H700" s="148"/>
      <c r="I700" s="148">
        <v>94494</v>
      </c>
      <c r="J700" s="149"/>
      <c r="K700" s="149"/>
      <c r="L700" s="149"/>
      <c r="M700" s="149"/>
      <c r="N700" s="149"/>
      <c r="O700" s="149"/>
      <c r="P700" s="149"/>
      <c r="Q700" s="149">
        <v>94</v>
      </c>
      <c r="R700" s="149"/>
      <c r="S700" s="149"/>
      <c r="T700" s="149"/>
      <c r="U700" s="149">
        <v>73750</v>
      </c>
      <c r="V700" s="149">
        <v>10325</v>
      </c>
      <c r="W700" s="149">
        <v>10325</v>
      </c>
      <c r="X700" s="149"/>
      <c r="Y700" s="149"/>
      <c r="Z700" s="149"/>
      <c r="AA700" s="149"/>
      <c r="AB700" s="149"/>
      <c r="AC700" s="149"/>
      <c r="AD700" s="149"/>
      <c r="AE700" s="149"/>
      <c r="AF700" s="149"/>
      <c r="AG700" s="149"/>
      <c r="AH700" s="149"/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  <c r="BI700" s="149"/>
      <c r="BJ700" s="232"/>
    </row>
    <row r="701" spans="1:62" x14ac:dyDescent="0.25">
      <c r="A701" s="165">
        <v>45291</v>
      </c>
      <c r="B701" s="127" t="s">
        <v>487</v>
      </c>
      <c r="C701" s="128" t="s">
        <v>481</v>
      </c>
      <c r="D701" s="129" t="s">
        <v>1499</v>
      </c>
      <c r="E701" s="128" t="s">
        <v>1813</v>
      </c>
      <c r="F701" s="165">
        <v>45291</v>
      </c>
      <c r="G701" s="148">
        <v>73750</v>
      </c>
      <c r="H701" s="148"/>
      <c r="I701" s="148">
        <v>94494</v>
      </c>
      <c r="J701" s="149"/>
      <c r="K701" s="149"/>
      <c r="L701" s="149"/>
      <c r="M701" s="149"/>
      <c r="N701" s="149"/>
      <c r="O701" s="149"/>
      <c r="P701" s="149"/>
      <c r="Q701" s="149">
        <v>94</v>
      </c>
      <c r="R701" s="149"/>
      <c r="S701" s="149"/>
      <c r="T701" s="149"/>
      <c r="U701" s="149">
        <v>73750</v>
      </c>
      <c r="V701" s="149">
        <v>10325</v>
      </c>
      <c r="W701" s="149">
        <v>10325</v>
      </c>
      <c r="X701" s="149"/>
      <c r="Y701" s="149"/>
      <c r="Z701" s="149"/>
      <c r="AA701" s="149"/>
      <c r="AB701" s="149"/>
      <c r="AC701" s="149"/>
      <c r="AD701" s="149"/>
      <c r="AE701" s="149"/>
      <c r="AF701" s="149"/>
      <c r="AG701" s="149"/>
      <c r="AH701" s="149"/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  <c r="BI701" s="149"/>
      <c r="BJ701" s="232"/>
    </row>
    <row r="702" spans="1:62" x14ac:dyDescent="0.25">
      <c r="A702" s="165">
        <v>45291</v>
      </c>
      <c r="B702" s="127" t="s">
        <v>487</v>
      </c>
      <c r="C702" s="128" t="s">
        <v>481</v>
      </c>
      <c r="D702" s="129" t="s">
        <v>684</v>
      </c>
      <c r="E702" s="128" t="s">
        <v>1814</v>
      </c>
      <c r="F702" s="165">
        <v>45291</v>
      </c>
      <c r="G702" s="148">
        <v>73750</v>
      </c>
      <c r="H702" s="148"/>
      <c r="I702" s="148">
        <v>94494</v>
      </c>
      <c r="J702" s="149"/>
      <c r="K702" s="149"/>
      <c r="L702" s="149"/>
      <c r="M702" s="149"/>
      <c r="N702" s="149"/>
      <c r="O702" s="149"/>
      <c r="P702" s="149"/>
      <c r="Q702" s="149">
        <v>94</v>
      </c>
      <c r="R702" s="149"/>
      <c r="S702" s="149"/>
      <c r="T702" s="149"/>
      <c r="U702" s="149">
        <v>73750</v>
      </c>
      <c r="V702" s="149">
        <v>10325</v>
      </c>
      <c r="W702" s="149">
        <v>10325</v>
      </c>
      <c r="X702" s="149"/>
      <c r="Y702" s="149"/>
      <c r="Z702" s="149"/>
      <c r="AA702" s="149"/>
      <c r="AB702" s="149"/>
      <c r="AC702" s="149"/>
      <c r="AD702" s="149"/>
      <c r="AE702" s="149"/>
      <c r="AF702" s="149"/>
      <c r="AG702" s="149"/>
      <c r="AH702" s="149"/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  <c r="BI702" s="149"/>
      <c r="BJ702" s="232"/>
    </row>
    <row r="703" spans="1:62" x14ac:dyDescent="0.25">
      <c r="A703" s="165">
        <v>45291</v>
      </c>
      <c r="B703" s="127" t="s">
        <v>300</v>
      </c>
      <c r="C703" s="128" t="s">
        <v>481</v>
      </c>
      <c r="D703" s="129" t="s">
        <v>1393</v>
      </c>
      <c r="E703" s="128" t="s">
        <v>1815</v>
      </c>
      <c r="F703" s="165">
        <v>45291</v>
      </c>
      <c r="G703" s="148">
        <v>38500</v>
      </c>
      <c r="H703" s="148"/>
      <c r="I703" s="148">
        <v>38500</v>
      </c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>
        <v>38500</v>
      </c>
      <c r="Z703" s="149"/>
      <c r="AA703" s="149"/>
      <c r="AB703" s="149"/>
      <c r="AC703" s="149"/>
      <c r="AD703" s="149"/>
      <c r="AE703" s="149"/>
      <c r="AF703" s="149"/>
      <c r="AG703" s="149"/>
      <c r="AH703" s="149"/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  <c r="BI703" s="149"/>
      <c r="BJ703" s="232"/>
    </row>
    <row r="704" spans="1:62" x14ac:dyDescent="0.25">
      <c r="A704" s="165">
        <v>45294</v>
      </c>
      <c r="B704" s="127" t="s">
        <v>847</v>
      </c>
      <c r="C704" s="128" t="s">
        <v>481</v>
      </c>
      <c r="D704" s="129" t="s">
        <v>1898</v>
      </c>
      <c r="E704" s="128" t="s">
        <v>1899</v>
      </c>
      <c r="F704" s="165">
        <v>45294</v>
      </c>
      <c r="G704" s="148">
        <v>4175</v>
      </c>
      <c r="H704" s="148"/>
      <c r="I704" s="148">
        <v>4927</v>
      </c>
      <c r="J704" s="149"/>
      <c r="K704" s="149">
        <v>375.75</v>
      </c>
      <c r="L704" s="149">
        <v>375.75</v>
      </c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>
        <v>0.5</v>
      </c>
      <c r="AA704" s="149"/>
      <c r="AB704" s="149"/>
      <c r="AC704" s="149"/>
      <c r="AD704" s="149"/>
      <c r="AE704" s="149"/>
      <c r="AF704" s="149"/>
      <c r="AG704" s="149"/>
      <c r="AH704" s="149"/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>
        <v>4175</v>
      </c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  <c r="BI704" s="149"/>
      <c r="BJ704" s="232"/>
    </row>
    <row r="705" spans="1:62" x14ac:dyDescent="0.25">
      <c r="A705" s="165">
        <v>45298</v>
      </c>
      <c r="B705" s="127" t="s">
        <v>484</v>
      </c>
      <c r="C705" s="128" t="s">
        <v>481</v>
      </c>
      <c r="D705" s="129" t="s">
        <v>1900</v>
      </c>
      <c r="E705" s="128" t="s">
        <v>1901</v>
      </c>
      <c r="F705" s="165">
        <v>45298</v>
      </c>
      <c r="G705" s="148">
        <v>1459890</v>
      </c>
      <c r="H705" s="148"/>
      <c r="I705" s="148">
        <v>1724393</v>
      </c>
      <c r="J705" s="149"/>
      <c r="K705" s="149">
        <v>131390.1</v>
      </c>
      <c r="L705" s="149">
        <v>131390.1</v>
      </c>
      <c r="M705" s="149"/>
      <c r="N705" s="149"/>
      <c r="O705" s="149"/>
      <c r="P705" s="149"/>
      <c r="Q705" s="149">
        <v>1723</v>
      </c>
      <c r="R705" s="149"/>
      <c r="S705" s="149"/>
      <c r="T705" s="149"/>
      <c r="U705" s="149"/>
      <c r="V705" s="149"/>
      <c r="W705" s="149"/>
      <c r="X705" s="149">
        <v>1459890</v>
      </c>
      <c r="Y705" s="149"/>
      <c r="Z705" s="149">
        <v>-0.2</v>
      </c>
      <c r="AA705" s="149"/>
      <c r="AB705" s="149"/>
      <c r="AC705" s="149"/>
      <c r="AD705" s="149"/>
      <c r="AE705" s="149"/>
      <c r="AF705" s="149"/>
      <c r="AG705" s="149"/>
      <c r="AH705" s="149"/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  <c r="BI705" s="149"/>
      <c r="BJ705" s="232"/>
    </row>
    <row r="706" spans="1:62" x14ac:dyDescent="0.25">
      <c r="A706" s="165">
        <v>45302</v>
      </c>
      <c r="B706" s="127" t="s">
        <v>545</v>
      </c>
      <c r="C706" s="128" t="s">
        <v>481</v>
      </c>
      <c r="D706" s="129" t="s">
        <v>1829</v>
      </c>
      <c r="E706" s="128" t="s">
        <v>1902</v>
      </c>
      <c r="F706" s="165">
        <v>45302</v>
      </c>
      <c r="G706" s="148">
        <v>64800</v>
      </c>
      <c r="H706" s="148"/>
      <c r="I706" s="148">
        <v>82944</v>
      </c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>
        <v>64800</v>
      </c>
      <c r="V706" s="149">
        <v>9072</v>
      </c>
      <c r="W706" s="149">
        <v>9072</v>
      </c>
      <c r="X706" s="149"/>
      <c r="Y706" s="149"/>
      <c r="Z706" s="149"/>
      <c r="AA706" s="149"/>
      <c r="AB706" s="149"/>
      <c r="AC706" s="149"/>
      <c r="AD706" s="149"/>
      <c r="AE706" s="149"/>
      <c r="AF706" s="149"/>
      <c r="AG706" s="149"/>
      <c r="AH706" s="149"/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  <c r="BI706" s="149"/>
      <c r="BJ706" s="232"/>
    </row>
    <row r="707" spans="1:62" x14ac:dyDescent="0.25">
      <c r="A707" s="165">
        <v>45303</v>
      </c>
      <c r="B707" s="127" t="s">
        <v>451</v>
      </c>
      <c r="C707" s="128" t="s">
        <v>481</v>
      </c>
      <c r="D707" s="129" t="s">
        <v>1903</v>
      </c>
      <c r="E707" s="128" t="s">
        <v>1904</v>
      </c>
      <c r="F707" s="165">
        <v>45303</v>
      </c>
      <c r="G707" s="148">
        <v>41661.550000000003</v>
      </c>
      <c r="H707" s="148"/>
      <c r="I707" s="148">
        <v>49161</v>
      </c>
      <c r="J707" s="149"/>
      <c r="K707" s="149">
        <v>3749.54</v>
      </c>
      <c r="L707" s="149">
        <v>3749.54</v>
      </c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>
        <v>0.37</v>
      </c>
      <c r="AA707" s="149"/>
      <c r="AB707" s="149"/>
      <c r="AC707" s="149"/>
      <c r="AD707" s="149"/>
      <c r="AE707" s="149"/>
      <c r="AF707" s="149"/>
      <c r="AG707" s="149"/>
      <c r="AH707" s="149"/>
      <c r="AI707" s="149"/>
      <c r="AJ707" s="149"/>
      <c r="AK707" s="149"/>
      <c r="AL707" s="149">
        <v>41661.550000000003</v>
      </c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  <c r="BI707" s="149"/>
      <c r="BJ707" s="232"/>
    </row>
    <row r="708" spans="1:62" x14ac:dyDescent="0.25">
      <c r="A708" s="165">
        <v>45303</v>
      </c>
      <c r="B708" s="127" t="s">
        <v>1094</v>
      </c>
      <c r="C708" s="128" t="s">
        <v>481</v>
      </c>
      <c r="D708" s="129" t="s">
        <v>1905</v>
      </c>
      <c r="E708" s="128" t="s">
        <v>1906</v>
      </c>
      <c r="F708" s="165">
        <v>45303</v>
      </c>
      <c r="G708" s="148">
        <v>80500</v>
      </c>
      <c r="H708" s="148"/>
      <c r="I708" s="148">
        <v>94990</v>
      </c>
      <c r="J708" s="149">
        <v>80500</v>
      </c>
      <c r="K708" s="149">
        <v>7245</v>
      </c>
      <c r="L708" s="149">
        <v>7245</v>
      </c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  <c r="AA708" s="149"/>
      <c r="AB708" s="149"/>
      <c r="AC708" s="149"/>
      <c r="AD708" s="149"/>
      <c r="AE708" s="149"/>
      <c r="AF708" s="149"/>
      <c r="AG708" s="149"/>
      <c r="AH708" s="149"/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  <c r="BI708" s="149"/>
      <c r="BJ708" s="232"/>
    </row>
    <row r="709" spans="1:62" x14ac:dyDescent="0.25">
      <c r="A709" s="165">
        <v>45304</v>
      </c>
      <c r="B709" s="127" t="s">
        <v>545</v>
      </c>
      <c r="C709" s="128" t="s">
        <v>481</v>
      </c>
      <c r="D709" s="129" t="s">
        <v>1907</v>
      </c>
      <c r="E709" s="128" t="s">
        <v>1908</v>
      </c>
      <c r="F709" s="165">
        <v>45304</v>
      </c>
      <c r="G709" s="148">
        <v>64800</v>
      </c>
      <c r="H709" s="148"/>
      <c r="I709" s="148">
        <v>82944</v>
      </c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>
        <v>64800</v>
      </c>
      <c r="V709" s="149">
        <v>9072</v>
      </c>
      <c r="W709" s="149">
        <v>9072</v>
      </c>
      <c r="X709" s="149"/>
      <c r="Y709" s="149"/>
      <c r="Z709" s="149"/>
      <c r="AA709" s="149"/>
      <c r="AB709" s="149"/>
      <c r="AC709" s="149"/>
      <c r="AD709" s="149"/>
      <c r="AE709" s="149"/>
      <c r="AF709" s="149"/>
      <c r="AG709" s="149"/>
      <c r="AH709" s="149"/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  <c r="BI709" s="149"/>
      <c r="BJ709" s="232"/>
    </row>
    <row r="710" spans="1:62" x14ac:dyDescent="0.25">
      <c r="A710" s="165">
        <v>45304</v>
      </c>
      <c r="B710" s="127" t="s">
        <v>1909</v>
      </c>
      <c r="C710" s="128" t="s">
        <v>481</v>
      </c>
      <c r="D710" s="129" t="s">
        <v>1841</v>
      </c>
      <c r="E710" s="128" t="s">
        <v>1910</v>
      </c>
      <c r="F710" s="165">
        <v>45304</v>
      </c>
      <c r="G710" s="148">
        <v>451128.34</v>
      </c>
      <c r="H710" s="148"/>
      <c r="I710" s="148">
        <v>532331</v>
      </c>
      <c r="J710" s="149"/>
      <c r="K710" s="149">
        <v>40601.550000000003</v>
      </c>
      <c r="L710" s="149">
        <v>40601.550000000003</v>
      </c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>
        <v>-0.44</v>
      </c>
      <c r="AA710" s="149"/>
      <c r="AB710" s="149"/>
      <c r="AC710" s="149"/>
      <c r="AD710" s="149"/>
      <c r="AE710" s="149"/>
      <c r="AF710" s="149"/>
      <c r="AG710" s="149"/>
      <c r="AH710" s="149"/>
      <c r="AI710" s="149"/>
      <c r="AJ710" s="149">
        <v>451128.34</v>
      </c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  <c r="BI710" s="149"/>
      <c r="BJ710" s="232"/>
    </row>
    <row r="711" spans="1:62" x14ac:dyDescent="0.25">
      <c r="A711" s="165">
        <v>45307</v>
      </c>
      <c r="B711" s="127" t="s">
        <v>545</v>
      </c>
      <c r="C711" s="128" t="s">
        <v>481</v>
      </c>
      <c r="D711" s="129" t="s">
        <v>1847</v>
      </c>
      <c r="E711" s="128" t="s">
        <v>1911</v>
      </c>
      <c r="F711" s="165">
        <v>45307</v>
      </c>
      <c r="G711" s="148">
        <v>145000</v>
      </c>
      <c r="H711" s="148"/>
      <c r="I711" s="148">
        <v>185600</v>
      </c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>
        <v>145000</v>
      </c>
      <c r="V711" s="149">
        <v>20300</v>
      </c>
      <c r="W711" s="149">
        <v>20300</v>
      </c>
      <c r="X711" s="149"/>
      <c r="Y711" s="149"/>
      <c r="Z711" s="149"/>
      <c r="AA711" s="149"/>
      <c r="AB711" s="149"/>
      <c r="AC711" s="149"/>
      <c r="AD711" s="149"/>
      <c r="AE711" s="149"/>
      <c r="AF711" s="149"/>
      <c r="AG711" s="149"/>
      <c r="AH711" s="149"/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  <c r="BI711" s="149"/>
      <c r="BJ711" s="232"/>
    </row>
    <row r="712" spans="1:62" x14ac:dyDescent="0.25">
      <c r="A712" s="165">
        <v>45307</v>
      </c>
      <c r="B712" s="127" t="s">
        <v>545</v>
      </c>
      <c r="C712" s="128" t="s">
        <v>481</v>
      </c>
      <c r="D712" s="129" t="s">
        <v>1850</v>
      </c>
      <c r="E712" s="128" t="s">
        <v>1912</v>
      </c>
      <c r="F712" s="165">
        <v>45307</v>
      </c>
      <c r="G712" s="148">
        <v>145000</v>
      </c>
      <c r="H712" s="148"/>
      <c r="I712" s="148">
        <v>185600</v>
      </c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>
        <v>145000</v>
      </c>
      <c r="V712" s="149">
        <v>20300</v>
      </c>
      <c r="W712" s="149">
        <v>20300</v>
      </c>
      <c r="X712" s="149"/>
      <c r="Y712" s="149"/>
      <c r="Z712" s="149"/>
      <c r="AA712" s="149"/>
      <c r="AB712" s="149"/>
      <c r="AC712" s="149"/>
      <c r="AD712" s="149"/>
      <c r="AE712" s="149"/>
      <c r="AF712" s="149"/>
      <c r="AG712" s="149"/>
      <c r="AH712" s="149"/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  <c r="BI712" s="149"/>
      <c r="BJ712" s="232"/>
    </row>
    <row r="713" spans="1:62" x14ac:dyDescent="0.25">
      <c r="A713" s="165">
        <v>45307</v>
      </c>
      <c r="B713" s="127" t="s">
        <v>847</v>
      </c>
      <c r="C713" s="128" t="s">
        <v>481</v>
      </c>
      <c r="D713" s="129" t="s">
        <v>1913</v>
      </c>
      <c r="E713" s="128" t="s">
        <v>1914</v>
      </c>
      <c r="F713" s="165">
        <v>45307</v>
      </c>
      <c r="G713" s="148">
        <v>2850</v>
      </c>
      <c r="H713" s="148"/>
      <c r="I713" s="148">
        <v>3363</v>
      </c>
      <c r="J713" s="149"/>
      <c r="K713" s="149">
        <v>256.5</v>
      </c>
      <c r="L713" s="149">
        <v>256.5</v>
      </c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  <c r="AA713" s="149"/>
      <c r="AB713" s="149"/>
      <c r="AC713" s="149"/>
      <c r="AD713" s="149"/>
      <c r="AE713" s="149"/>
      <c r="AF713" s="149"/>
      <c r="AG713" s="149"/>
      <c r="AH713" s="149"/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>
        <v>2850</v>
      </c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  <c r="BI713" s="149"/>
      <c r="BJ713" s="232"/>
    </row>
    <row r="714" spans="1:62" x14ac:dyDescent="0.25">
      <c r="A714" s="165">
        <v>45308</v>
      </c>
      <c r="B714" s="127" t="s">
        <v>1751</v>
      </c>
      <c r="C714" s="128" t="s">
        <v>481</v>
      </c>
      <c r="D714" s="129" t="s">
        <v>938</v>
      </c>
      <c r="E714" s="128" t="s">
        <v>1915</v>
      </c>
      <c r="F714" s="165">
        <v>45308</v>
      </c>
      <c r="G714" s="148">
        <v>326700</v>
      </c>
      <c r="H714" s="148"/>
      <c r="I714" s="148">
        <v>385506</v>
      </c>
      <c r="J714" s="149"/>
      <c r="K714" s="149">
        <v>29403</v>
      </c>
      <c r="L714" s="149">
        <v>29403</v>
      </c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  <c r="AA714" s="149"/>
      <c r="AB714" s="149"/>
      <c r="AC714" s="149"/>
      <c r="AD714" s="149"/>
      <c r="AE714" s="149"/>
      <c r="AF714" s="149"/>
      <c r="AG714" s="149"/>
      <c r="AH714" s="149"/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>
        <v>326700</v>
      </c>
      <c r="BD714" s="149"/>
      <c r="BE714" s="149"/>
      <c r="BF714" s="149"/>
      <c r="BG714" s="149"/>
      <c r="BH714" s="149"/>
      <c r="BI714" s="149"/>
      <c r="BJ714" s="232"/>
    </row>
    <row r="715" spans="1:62" x14ac:dyDescent="0.25">
      <c r="A715" s="165">
        <v>45309</v>
      </c>
      <c r="B715" s="127" t="s">
        <v>1916</v>
      </c>
      <c r="C715" s="128" t="s">
        <v>481</v>
      </c>
      <c r="D715" s="129" t="s">
        <v>1917</v>
      </c>
      <c r="E715" s="128" t="s">
        <v>1918</v>
      </c>
      <c r="F715" s="165">
        <v>45309</v>
      </c>
      <c r="G715" s="148">
        <v>41999.7</v>
      </c>
      <c r="H715" s="148"/>
      <c r="I715" s="148">
        <v>49560</v>
      </c>
      <c r="J715" s="149"/>
      <c r="K715" s="149">
        <v>3779.97</v>
      </c>
      <c r="L715" s="149">
        <v>3779.97</v>
      </c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>
        <v>0.36</v>
      </c>
      <c r="AA715" s="149"/>
      <c r="AB715" s="149"/>
      <c r="AC715" s="149"/>
      <c r="AD715" s="149"/>
      <c r="AE715" s="149"/>
      <c r="AF715" s="149"/>
      <c r="AG715" s="149"/>
      <c r="AH715" s="149"/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>
        <v>41999.7</v>
      </c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  <c r="BI715" s="149"/>
      <c r="BJ715" s="232"/>
    </row>
    <row r="716" spans="1:62" x14ac:dyDescent="0.25">
      <c r="A716" s="165">
        <v>45309</v>
      </c>
      <c r="B716" s="127" t="s">
        <v>1788</v>
      </c>
      <c r="C716" s="128" t="s">
        <v>481</v>
      </c>
      <c r="D716" s="129" t="s">
        <v>939</v>
      </c>
      <c r="E716" s="128" t="s">
        <v>1919</v>
      </c>
      <c r="F716" s="165">
        <v>45309</v>
      </c>
      <c r="G716" s="148">
        <v>374884.88</v>
      </c>
      <c r="H716" s="148"/>
      <c r="I716" s="148">
        <v>442364</v>
      </c>
      <c r="J716" s="149"/>
      <c r="K716" s="149">
        <v>33739.64</v>
      </c>
      <c r="L716" s="149">
        <v>33739.64</v>
      </c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>
        <v>-0.16</v>
      </c>
      <c r="AA716" s="149"/>
      <c r="AB716" s="149"/>
      <c r="AC716" s="149"/>
      <c r="AD716" s="149"/>
      <c r="AE716" s="149"/>
      <c r="AF716" s="149"/>
      <c r="AG716" s="149"/>
      <c r="AH716" s="149"/>
      <c r="AI716" s="149"/>
      <c r="AJ716" s="149">
        <v>374884.88</v>
      </c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  <c r="BI716" s="149"/>
      <c r="BJ716" s="232"/>
    </row>
    <row r="717" spans="1:62" x14ac:dyDescent="0.25">
      <c r="A717" s="165">
        <v>45310</v>
      </c>
      <c r="B717" s="127" t="s">
        <v>1920</v>
      </c>
      <c r="C717" s="128" t="s">
        <v>481</v>
      </c>
      <c r="D717" s="129" t="s">
        <v>1830</v>
      </c>
      <c r="E717" s="128" t="s">
        <v>1921</v>
      </c>
      <c r="F717" s="165">
        <v>45310</v>
      </c>
      <c r="G717" s="148">
        <v>1822.13</v>
      </c>
      <c r="H717" s="148"/>
      <c r="I717" s="148">
        <v>2150</v>
      </c>
      <c r="J717" s="149"/>
      <c r="K717" s="149">
        <v>163.99</v>
      </c>
      <c r="L717" s="149">
        <v>163.99</v>
      </c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>
        <v>-0.11</v>
      </c>
      <c r="AA717" s="149"/>
      <c r="AB717" s="149"/>
      <c r="AC717" s="149"/>
      <c r="AD717" s="149"/>
      <c r="AE717" s="149"/>
      <c r="AF717" s="149"/>
      <c r="AG717" s="149"/>
      <c r="AH717" s="149"/>
      <c r="AI717" s="149"/>
      <c r="AJ717" s="149"/>
      <c r="AK717" s="149"/>
      <c r="AL717" s="149">
        <v>1822.13</v>
      </c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  <c r="BI717" s="149"/>
      <c r="BJ717" s="232"/>
    </row>
    <row r="718" spans="1:62" x14ac:dyDescent="0.25">
      <c r="A718" s="165">
        <v>45311</v>
      </c>
      <c r="B718" s="127" t="s">
        <v>1920</v>
      </c>
      <c r="C718" s="128" t="s">
        <v>481</v>
      </c>
      <c r="D718" s="129" t="s">
        <v>1835</v>
      </c>
      <c r="E718" s="128" t="s">
        <v>1922</v>
      </c>
      <c r="F718" s="165">
        <v>45311</v>
      </c>
      <c r="G718" s="148">
        <v>881.4</v>
      </c>
      <c r="H718" s="148"/>
      <c r="I718" s="148">
        <v>1040</v>
      </c>
      <c r="J718" s="149"/>
      <c r="K718" s="149">
        <v>79.33</v>
      </c>
      <c r="L718" s="149">
        <v>79.33</v>
      </c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>
        <v>-0.06</v>
      </c>
      <c r="AA718" s="149"/>
      <c r="AB718" s="149"/>
      <c r="AC718" s="149"/>
      <c r="AD718" s="149"/>
      <c r="AE718" s="149"/>
      <c r="AF718" s="149"/>
      <c r="AG718" s="149"/>
      <c r="AH718" s="149"/>
      <c r="AI718" s="149"/>
      <c r="AJ718" s="149"/>
      <c r="AK718" s="149"/>
      <c r="AL718" s="149">
        <v>881.4</v>
      </c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  <c r="BI718" s="149"/>
      <c r="BJ718" s="232"/>
    </row>
    <row r="719" spans="1:62" x14ac:dyDescent="0.25">
      <c r="A719" s="165">
        <v>45313</v>
      </c>
      <c r="B719" s="127" t="s">
        <v>1100</v>
      </c>
      <c r="C719" s="128" t="s">
        <v>481</v>
      </c>
      <c r="D719" s="129" t="s">
        <v>1884</v>
      </c>
      <c r="E719" s="128" t="s">
        <v>1923</v>
      </c>
      <c r="F719" s="165">
        <v>45313</v>
      </c>
      <c r="G719" s="148">
        <v>83490</v>
      </c>
      <c r="H719" s="148"/>
      <c r="I719" s="148">
        <v>98518</v>
      </c>
      <c r="J719" s="149"/>
      <c r="K719" s="149">
        <v>7514.1</v>
      </c>
      <c r="L719" s="149">
        <v>7514.1</v>
      </c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>
        <v>-0.2</v>
      </c>
      <c r="AA719" s="149"/>
      <c r="AB719" s="149"/>
      <c r="AC719" s="149"/>
      <c r="AD719" s="149"/>
      <c r="AE719" s="149"/>
      <c r="AF719" s="149"/>
      <c r="AG719" s="149"/>
      <c r="AH719" s="149"/>
      <c r="AI719" s="149"/>
      <c r="AJ719" s="149"/>
      <c r="AK719" s="149"/>
      <c r="AL719" s="149">
        <v>83490</v>
      </c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  <c r="BI719" s="149"/>
      <c r="BJ719" s="232"/>
    </row>
    <row r="720" spans="1:62" x14ac:dyDescent="0.25">
      <c r="A720" s="165">
        <v>45314</v>
      </c>
      <c r="B720" s="127" t="s">
        <v>487</v>
      </c>
      <c r="C720" s="128" t="s">
        <v>481</v>
      </c>
      <c r="D720" s="129" t="s">
        <v>1924</v>
      </c>
      <c r="E720" s="128" t="s">
        <v>1925</v>
      </c>
      <c r="F720" s="165">
        <v>45314</v>
      </c>
      <c r="G720" s="148">
        <v>81000</v>
      </c>
      <c r="H720" s="148"/>
      <c r="I720" s="148">
        <v>103784</v>
      </c>
      <c r="J720" s="149"/>
      <c r="K720" s="149"/>
      <c r="L720" s="149"/>
      <c r="M720" s="149"/>
      <c r="N720" s="149"/>
      <c r="O720" s="149"/>
      <c r="P720" s="149"/>
      <c r="Q720" s="149">
        <v>103.68</v>
      </c>
      <c r="R720" s="149"/>
      <c r="S720" s="149"/>
      <c r="T720" s="149"/>
      <c r="U720" s="149">
        <v>81000</v>
      </c>
      <c r="V720" s="149">
        <v>11340</v>
      </c>
      <c r="W720" s="149">
        <v>11340</v>
      </c>
      <c r="X720" s="149"/>
      <c r="Y720" s="149"/>
      <c r="Z720" s="149">
        <v>0.32</v>
      </c>
      <c r="AA720" s="149"/>
      <c r="AB720" s="149"/>
      <c r="AC720" s="149"/>
      <c r="AD720" s="149"/>
      <c r="AE720" s="149"/>
      <c r="AF720" s="149"/>
      <c r="AG720" s="149"/>
      <c r="AH720" s="149"/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  <c r="BI720" s="149"/>
      <c r="BJ720" s="232"/>
    </row>
    <row r="721" spans="1:62" x14ac:dyDescent="0.25">
      <c r="A721" s="165">
        <v>45314</v>
      </c>
      <c r="B721" s="127" t="s">
        <v>487</v>
      </c>
      <c r="C721" s="128" t="s">
        <v>481</v>
      </c>
      <c r="D721" s="129" t="s">
        <v>1388</v>
      </c>
      <c r="E721" s="128" t="s">
        <v>1926</v>
      </c>
      <c r="F721" s="165">
        <v>45314</v>
      </c>
      <c r="G721" s="148">
        <v>54000</v>
      </c>
      <c r="H721" s="148"/>
      <c r="I721" s="148">
        <v>69189</v>
      </c>
      <c r="J721" s="149"/>
      <c r="K721" s="149"/>
      <c r="L721" s="149"/>
      <c r="M721" s="149"/>
      <c r="N721" s="149"/>
      <c r="O721" s="149"/>
      <c r="P721" s="149"/>
      <c r="Q721" s="149">
        <v>69.12</v>
      </c>
      <c r="R721" s="149"/>
      <c r="S721" s="149"/>
      <c r="T721" s="149"/>
      <c r="U721" s="149">
        <v>54000</v>
      </c>
      <c r="V721" s="149">
        <v>7560</v>
      </c>
      <c r="W721" s="149">
        <v>7560</v>
      </c>
      <c r="X721" s="149"/>
      <c r="Y721" s="149"/>
      <c r="Z721" s="149">
        <v>-0.12</v>
      </c>
      <c r="AA721" s="149"/>
      <c r="AB721" s="149"/>
      <c r="AC721" s="149"/>
      <c r="AD721" s="149"/>
      <c r="AE721" s="149"/>
      <c r="AF721" s="149"/>
      <c r="AG721" s="149"/>
      <c r="AH721" s="149"/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  <c r="BI721" s="149"/>
      <c r="BJ721" s="232"/>
    </row>
    <row r="722" spans="1:62" x14ac:dyDescent="0.25">
      <c r="A722" s="165">
        <v>45315</v>
      </c>
      <c r="B722" s="127" t="s">
        <v>1100</v>
      </c>
      <c r="C722" s="128" t="s">
        <v>481</v>
      </c>
      <c r="D722" s="129" t="s">
        <v>1378</v>
      </c>
      <c r="E722" s="128" t="s">
        <v>1927</v>
      </c>
      <c r="F722" s="165">
        <v>45315</v>
      </c>
      <c r="G722" s="148">
        <v>84468</v>
      </c>
      <c r="H722" s="148"/>
      <c r="I722" s="148">
        <v>99672</v>
      </c>
      <c r="J722" s="149"/>
      <c r="K722" s="149">
        <v>7602.12</v>
      </c>
      <c r="L722" s="149">
        <v>7602.12</v>
      </c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>
        <v>-0.24</v>
      </c>
      <c r="AA722" s="149"/>
      <c r="AB722" s="149"/>
      <c r="AC722" s="149"/>
      <c r="AD722" s="149"/>
      <c r="AE722" s="149"/>
      <c r="AF722" s="149"/>
      <c r="AG722" s="149"/>
      <c r="AH722" s="149"/>
      <c r="AI722" s="149"/>
      <c r="AJ722" s="149"/>
      <c r="AK722" s="149"/>
      <c r="AL722" s="149">
        <v>84468</v>
      </c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  <c r="BI722" s="149"/>
      <c r="BJ722" s="232"/>
    </row>
    <row r="723" spans="1:62" x14ac:dyDescent="0.25">
      <c r="A723" s="165">
        <v>45316</v>
      </c>
      <c r="B723" s="127" t="s">
        <v>1094</v>
      </c>
      <c r="C723" s="128" t="s">
        <v>481</v>
      </c>
      <c r="D723" s="129" t="s">
        <v>1831</v>
      </c>
      <c r="E723" s="128" t="s">
        <v>1928</v>
      </c>
      <c r="F723" s="165">
        <v>45316</v>
      </c>
      <c r="G723" s="148">
        <v>3815</v>
      </c>
      <c r="H723" s="148"/>
      <c r="I723" s="148">
        <v>4503</v>
      </c>
      <c r="J723" s="149">
        <v>3815</v>
      </c>
      <c r="K723" s="149">
        <v>343.35</v>
      </c>
      <c r="L723" s="149">
        <v>343.35</v>
      </c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>
        <v>1.3</v>
      </c>
      <c r="AA723" s="149"/>
      <c r="AB723" s="149"/>
      <c r="AC723" s="149"/>
      <c r="AD723" s="149"/>
      <c r="AE723" s="149"/>
      <c r="AF723" s="149"/>
      <c r="AG723" s="149"/>
      <c r="AH723" s="149"/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  <c r="BI723" s="149"/>
      <c r="BJ723" s="232"/>
    </row>
    <row r="724" spans="1:62" x14ac:dyDescent="0.25">
      <c r="A724" s="165">
        <v>45318</v>
      </c>
      <c r="B724" s="127" t="s">
        <v>1100</v>
      </c>
      <c r="C724" s="128" t="s">
        <v>481</v>
      </c>
      <c r="D724" s="129" t="s">
        <v>1832</v>
      </c>
      <c r="E724" s="128" t="s">
        <v>1929</v>
      </c>
      <c r="F724" s="165">
        <v>45318</v>
      </c>
      <c r="G724" s="148">
        <v>43173</v>
      </c>
      <c r="H724" s="148"/>
      <c r="I724" s="148">
        <v>50944</v>
      </c>
      <c r="J724" s="149"/>
      <c r="K724" s="149">
        <v>3885.57</v>
      </c>
      <c r="L724" s="149">
        <v>3885.57</v>
      </c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>
        <v>-0.14000000000000001</v>
      </c>
      <c r="AA724" s="149"/>
      <c r="AB724" s="149"/>
      <c r="AC724" s="149"/>
      <c r="AD724" s="149"/>
      <c r="AE724" s="149"/>
      <c r="AF724" s="149"/>
      <c r="AG724" s="149"/>
      <c r="AH724" s="149"/>
      <c r="AI724" s="149"/>
      <c r="AJ724" s="149"/>
      <c r="AK724" s="149"/>
      <c r="AL724" s="149">
        <v>43173</v>
      </c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  <c r="BI724" s="149"/>
      <c r="BJ724" s="232"/>
    </row>
    <row r="725" spans="1:62" x14ac:dyDescent="0.25">
      <c r="A725" s="165">
        <v>45321</v>
      </c>
      <c r="B725" s="127" t="s">
        <v>1094</v>
      </c>
      <c r="C725" s="128" t="s">
        <v>481</v>
      </c>
      <c r="D725" s="129" t="s">
        <v>1930</v>
      </c>
      <c r="E725" s="128" t="s">
        <v>970</v>
      </c>
      <c r="F725" s="165">
        <v>45321</v>
      </c>
      <c r="G725" s="148">
        <v>61282</v>
      </c>
      <c r="H725" s="148"/>
      <c r="I725" s="148">
        <v>72313</v>
      </c>
      <c r="J725" s="149">
        <v>61282</v>
      </c>
      <c r="K725" s="149">
        <v>5515.38</v>
      </c>
      <c r="L725" s="149">
        <v>5515.38</v>
      </c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>
        <v>0.24</v>
      </c>
      <c r="AA725" s="149"/>
      <c r="AB725" s="149"/>
      <c r="AC725" s="149"/>
      <c r="AD725" s="149"/>
      <c r="AE725" s="149"/>
      <c r="AF725" s="149"/>
      <c r="AG725" s="149"/>
      <c r="AH725" s="149"/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  <c r="BI725" s="149"/>
      <c r="BJ725" s="232"/>
    </row>
    <row r="726" spans="1:62" x14ac:dyDescent="0.25">
      <c r="A726" s="165">
        <v>45322</v>
      </c>
      <c r="B726" s="127" t="s">
        <v>487</v>
      </c>
      <c r="C726" s="128" t="s">
        <v>481</v>
      </c>
      <c r="D726" s="129" t="s">
        <v>1545</v>
      </c>
      <c r="E726" s="128" t="s">
        <v>1931</v>
      </c>
      <c r="F726" s="165">
        <v>45322</v>
      </c>
      <c r="G726" s="148">
        <v>71250</v>
      </c>
      <c r="H726" s="148"/>
      <c r="I726" s="148">
        <v>91291</v>
      </c>
      <c r="J726" s="149"/>
      <c r="K726" s="149"/>
      <c r="L726" s="149"/>
      <c r="M726" s="149"/>
      <c r="N726" s="149"/>
      <c r="O726" s="149"/>
      <c r="P726" s="149"/>
      <c r="Q726" s="149">
        <v>91.2</v>
      </c>
      <c r="R726" s="149"/>
      <c r="S726" s="149"/>
      <c r="T726" s="149"/>
      <c r="U726" s="149">
        <v>71250</v>
      </c>
      <c r="V726" s="149">
        <v>9975</v>
      </c>
      <c r="W726" s="149">
        <v>9975</v>
      </c>
      <c r="X726" s="149"/>
      <c r="Y726" s="149"/>
      <c r="Z726" s="149">
        <v>-0.2</v>
      </c>
      <c r="AA726" s="149"/>
      <c r="AB726" s="149"/>
      <c r="AC726" s="149"/>
      <c r="AD726" s="149"/>
      <c r="AE726" s="149"/>
      <c r="AF726" s="149"/>
      <c r="AG726" s="149"/>
      <c r="AH726" s="149"/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  <c r="BI726" s="149"/>
      <c r="BJ726" s="232"/>
    </row>
    <row r="727" spans="1:62" x14ac:dyDescent="0.25">
      <c r="A727" s="165">
        <v>45322</v>
      </c>
      <c r="B727" s="127" t="s">
        <v>487</v>
      </c>
      <c r="C727" s="128" t="s">
        <v>481</v>
      </c>
      <c r="D727" s="129" t="s">
        <v>1389</v>
      </c>
      <c r="E727" s="128" t="s">
        <v>1932</v>
      </c>
      <c r="F727" s="165">
        <v>45322</v>
      </c>
      <c r="G727" s="148">
        <v>71250</v>
      </c>
      <c r="H727" s="148"/>
      <c r="I727" s="148">
        <v>91291</v>
      </c>
      <c r="J727" s="149"/>
      <c r="K727" s="149"/>
      <c r="L727" s="149"/>
      <c r="M727" s="149"/>
      <c r="N727" s="149"/>
      <c r="O727" s="149"/>
      <c r="P727" s="149"/>
      <c r="Q727" s="149">
        <v>91.2</v>
      </c>
      <c r="R727" s="149"/>
      <c r="S727" s="149"/>
      <c r="T727" s="149"/>
      <c r="U727" s="149">
        <v>71250</v>
      </c>
      <c r="V727" s="149">
        <v>9975</v>
      </c>
      <c r="W727" s="149">
        <v>9975</v>
      </c>
      <c r="X727" s="149"/>
      <c r="Y727" s="149"/>
      <c r="Z727" s="149">
        <v>-0.2</v>
      </c>
      <c r="AA727" s="149"/>
      <c r="AB727" s="149"/>
      <c r="AC727" s="149"/>
      <c r="AD727" s="149"/>
      <c r="AE727" s="149"/>
      <c r="AF727" s="149"/>
      <c r="AG727" s="149"/>
      <c r="AH727" s="149"/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  <c r="BI727" s="149"/>
      <c r="BJ727" s="232"/>
    </row>
    <row r="728" spans="1:62" x14ac:dyDescent="0.25">
      <c r="A728" s="165">
        <v>45322</v>
      </c>
      <c r="B728" s="127" t="s">
        <v>487</v>
      </c>
      <c r="C728" s="128" t="s">
        <v>481</v>
      </c>
      <c r="D728" s="129" t="s">
        <v>1880</v>
      </c>
      <c r="E728" s="128" t="s">
        <v>1933</v>
      </c>
      <c r="F728" s="165">
        <v>45322</v>
      </c>
      <c r="G728" s="148">
        <v>71250</v>
      </c>
      <c r="H728" s="148"/>
      <c r="I728" s="148">
        <v>91291</v>
      </c>
      <c r="J728" s="149"/>
      <c r="K728" s="149"/>
      <c r="L728" s="149"/>
      <c r="M728" s="149"/>
      <c r="N728" s="149"/>
      <c r="O728" s="149"/>
      <c r="P728" s="149"/>
      <c r="Q728" s="149">
        <v>91.2</v>
      </c>
      <c r="R728" s="149"/>
      <c r="S728" s="149"/>
      <c r="T728" s="149"/>
      <c r="U728" s="149">
        <v>71250</v>
      </c>
      <c r="V728" s="149">
        <v>9975</v>
      </c>
      <c r="W728" s="149">
        <v>9975</v>
      </c>
      <c r="X728" s="149"/>
      <c r="Y728" s="149"/>
      <c r="Z728" s="149">
        <v>-0.2</v>
      </c>
      <c r="AA728" s="149"/>
      <c r="AB728" s="149"/>
      <c r="AC728" s="149"/>
      <c r="AD728" s="149"/>
      <c r="AE728" s="149"/>
      <c r="AF728" s="149"/>
      <c r="AG728" s="149"/>
      <c r="AH728" s="149"/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  <c r="BI728" s="149"/>
      <c r="BJ728" s="232"/>
    </row>
    <row r="729" spans="1:62" x14ac:dyDescent="0.25">
      <c r="A729" s="165">
        <v>45322</v>
      </c>
      <c r="B729" s="127" t="s">
        <v>487</v>
      </c>
      <c r="C729" s="128" t="s">
        <v>481</v>
      </c>
      <c r="D729" s="129" t="s">
        <v>988</v>
      </c>
      <c r="E729" s="128" t="s">
        <v>1934</v>
      </c>
      <c r="F729" s="165">
        <v>45322</v>
      </c>
      <c r="G729" s="148">
        <v>71250</v>
      </c>
      <c r="H729" s="148"/>
      <c r="I729" s="148">
        <v>91291</v>
      </c>
      <c r="J729" s="149"/>
      <c r="K729" s="149"/>
      <c r="L729" s="149"/>
      <c r="M729" s="149"/>
      <c r="N729" s="149"/>
      <c r="O729" s="149"/>
      <c r="P729" s="149"/>
      <c r="Q729" s="149">
        <v>91.2</v>
      </c>
      <c r="R729" s="149"/>
      <c r="S729" s="149"/>
      <c r="T729" s="149"/>
      <c r="U729" s="149">
        <v>71250</v>
      </c>
      <c r="V729" s="149">
        <v>9975</v>
      </c>
      <c r="W729" s="149">
        <v>9975</v>
      </c>
      <c r="X729" s="149"/>
      <c r="Y729" s="149"/>
      <c r="Z729" s="149">
        <v>-0.2</v>
      </c>
      <c r="AA729" s="149"/>
      <c r="AB729" s="149"/>
      <c r="AC729" s="149"/>
      <c r="AD729" s="149"/>
      <c r="AE729" s="149"/>
      <c r="AF729" s="149"/>
      <c r="AG729" s="149"/>
      <c r="AH729" s="149"/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  <c r="BI729" s="149"/>
      <c r="BJ729" s="232"/>
    </row>
    <row r="730" spans="1:62" x14ac:dyDescent="0.25">
      <c r="A730" s="165">
        <v>45322</v>
      </c>
      <c r="B730" s="127" t="s">
        <v>1785</v>
      </c>
      <c r="C730" s="128" t="s">
        <v>481</v>
      </c>
      <c r="D730" s="129" t="s">
        <v>1604</v>
      </c>
      <c r="E730" s="128" t="s">
        <v>1935</v>
      </c>
      <c r="F730" s="165">
        <v>45322</v>
      </c>
      <c r="G730" s="148">
        <v>81443.7</v>
      </c>
      <c r="H730" s="148"/>
      <c r="I730" s="148">
        <v>96200</v>
      </c>
      <c r="J730" s="149"/>
      <c r="K730" s="149">
        <v>7329.93</v>
      </c>
      <c r="L730" s="149">
        <v>7329.93</v>
      </c>
      <c r="M730" s="149"/>
      <c r="N730" s="149"/>
      <c r="O730" s="149"/>
      <c r="P730" s="149"/>
      <c r="Q730" s="149">
        <v>96.11</v>
      </c>
      <c r="R730" s="149"/>
      <c r="S730" s="149"/>
      <c r="T730" s="149"/>
      <c r="U730" s="149"/>
      <c r="V730" s="149"/>
      <c r="W730" s="149"/>
      <c r="X730" s="149"/>
      <c r="Y730" s="149"/>
      <c r="Z730" s="149">
        <v>0.33</v>
      </c>
      <c r="AA730" s="149"/>
      <c r="AB730" s="149"/>
      <c r="AC730" s="149"/>
      <c r="AD730" s="149"/>
      <c r="AE730" s="149"/>
      <c r="AF730" s="149"/>
      <c r="AG730" s="149"/>
      <c r="AH730" s="149"/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>
        <v>81443.7</v>
      </c>
      <c r="BE730" s="149"/>
      <c r="BF730" s="149"/>
      <c r="BG730" s="149"/>
      <c r="BH730" s="149"/>
      <c r="BI730" s="149"/>
      <c r="BJ730" s="232"/>
    </row>
    <row r="731" spans="1:62" x14ac:dyDescent="0.25">
      <c r="A731" s="165">
        <v>45322</v>
      </c>
      <c r="B731" s="127" t="s">
        <v>1936</v>
      </c>
      <c r="C731" s="128" t="s">
        <v>481</v>
      </c>
      <c r="D731" s="129" t="s">
        <v>564</v>
      </c>
      <c r="E731" s="128" t="s">
        <v>1937</v>
      </c>
      <c r="F731" s="165">
        <v>45322</v>
      </c>
      <c r="G731" s="148">
        <v>87216</v>
      </c>
      <c r="H731" s="148"/>
      <c r="I731" s="148">
        <v>91577</v>
      </c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>
        <v>0.2</v>
      </c>
      <c r="AA731" s="149"/>
      <c r="AB731" s="149"/>
      <c r="AC731" s="149"/>
      <c r="AD731" s="149"/>
      <c r="AE731" s="149"/>
      <c r="AF731" s="149"/>
      <c r="AG731" s="149"/>
      <c r="AH731" s="149"/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>
        <v>2180.4</v>
      </c>
      <c r="BB731" s="149">
        <v>2180.4</v>
      </c>
      <c r="BC731" s="149"/>
      <c r="BD731" s="149"/>
      <c r="BE731" s="149"/>
      <c r="BF731" s="149">
        <v>87216</v>
      </c>
      <c r="BG731" s="149"/>
      <c r="BH731" s="149"/>
      <c r="BI731" s="149"/>
      <c r="BJ731" s="232"/>
    </row>
    <row r="732" spans="1:62" x14ac:dyDescent="0.25">
      <c r="A732" s="165">
        <v>45323</v>
      </c>
      <c r="B732" s="127" t="s">
        <v>459</v>
      </c>
      <c r="C732" s="128" t="s">
        <v>481</v>
      </c>
      <c r="D732" s="129" t="s">
        <v>1375</v>
      </c>
      <c r="E732" s="128" t="s">
        <v>1938</v>
      </c>
      <c r="F732" s="165">
        <v>45323</v>
      </c>
      <c r="G732" s="148">
        <v>12550</v>
      </c>
      <c r="H732" s="148"/>
      <c r="I732" s="148">
        <v>14809</v>
      </c>
      <c r="J732" s="149"/>
      <c r="K732" s="149">
        <v>1129.5</v>
      </c>
      <c r="L732" s="149">
        <v>1129.5</v>
      </c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  <c r="AA732" s="149"/>
      <c r="AB732" s="149"/>
      <c r="AC732" s="149"/>
      <c r="AD732" s="149"/>
      <c r="AE732" s="149"/>
      <c r="AF732" s="149"/>
      <c r="AG732" s="149"/>
      <c r="AH732" s="149"/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>
        <v>12550</v>
      </c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  <c r="BI732" s="149"/>
      <c r="BJ732" s="232"/>
    </row>
    <row r="733" spans="1:62" x14ac:dyDescent="0.25">
      <c r="A733" s="165">
        <v>45323</v>
      </c>
      <c r="B733" s="127" t="s">
        <v>1939</v>
      </c>
      <c r="C733" s="128" t="s">
        <v>481</v>
      </c>
      <c r="D733" s="129" t="s">
        <v>1416</v>
      </c>
      <c r="E733" s="128" t="s">
        <v>1940</v>
      </c>
      <c r="F733" s="165">
        <v>45259</v>
      </c>
      <c r="G733" s="148">
        <v>1059.33</v>
      </c>
      <c r="H733" s="148"/>
      <c r="I733" s="148">
        <v>1250</v>
      </c>
      <c r="J733" s="149"/>
      <c r="K733" s="149">
        <v>95.34</v>
      </c>
      <c r="L733" s="149">
        <v>95.34</v>
      </c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>
        <v>-0.01</v>
      </c>
      <c r="AA733" s="149"/>
      <c r="AB733" s="149"/>
      <c r="AC733" s="149"/>
      <c r="AD733" s="149"/>
      <c r="AE733" s="149"/>
      <c r="AF733" s="149"/>
      <c r="AG733" s="149"/>
      <c r="AH733" s="149"/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>
        <v>1059.33</v>
      </c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  <c r="BI733" s="149"/>
      <c r="BJ733" s="232"/>
    </row>
    <row r="734" spans="1:62" x14ac:dyDescent="0.25">
      <c r="A734" s="165">
        <v>45323</v>
      </c>
      <c r="B734" s="127" t="s">
        <v>1548</v>
      </c>
      <c r="C734" s="128" t="s">
        <v>481</v>
      </c>
      <c r="D734" s="129" t="s">
        <v>1417</v>
      </c>
      <c r="E734" s="128" t="s">
        <v>1941</v>
      </c>
      <c r="F734" s="165">
        <v>45218</v>
      </c>
      <c r="G734" s="148">
        <v>5001.7</v>
      </c>
      <c r="H734" s="148"/>
      <c r="I734" s="148">
        <v>5902</v>
      </c>
      <c r="J734" s="149"/>
      <c r="K734" s="149">
        <v>450.15</v>
      </c>
      <c r="L734" s="149">
        <v>450.15</v>
      </c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  <c r="AE734" s="149"/>
      <c r="AF734" s="149"/>
      <c r="AG734" s="149"/>
      <c r="AH734" s="149"/>
      <c r="AI734" s="149"/>
      <c r="AJ734" s="149">
        <v>5001.7</v>
      </c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  <c r="BI734" s="149"/>
      <c r="BJ734" s="232"/>
    </row>
    <row r="735" spans="1:62" x14ac:dyDescent="0.25">
      <c r="A735" s="165">
        <v>45323</v>
      </c>
      <c r="B735" s="127" t="s">
        <v>1942</v>
      </c>
      <c r="C735" s="128" t="s">
        <v>481</v>
      </c>
      <c r="D735" s="129" t="s">
        <v>1853</v>
      </c>
      <c r="E735" s="128" t="s">
        <v>1943</v>
      </c>
      <c r="F735" s="165">
        <v>45323</v>
      </c>
      <c r="G735" s="148">
        <v>36000</v>
      </c>
      <c r="H735" s="148"/>
      <c r="I735" s="148">
        <v>36000</v>
      </c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  <c r="AA735" s="149"/>
      <c r="AB735" s="149"/>
      <c r="AC735" s="149"/>
      <c r="AD735" s="149"/>
      <c r="AE735" s="149"/>
      <c r="AF735" s="149"/>
      <c r="AG735" s="149"/>
      <c r="AH735" s="149"/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>
        <v>36000</v>
      </c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  <c r="BI735" s="149"/>
      <c r="BJ735" s="232"/>
    </row>
    <row r="736" spans="1:62" x14ac:dyDescent="0.25">
      <c r="A736" s="165">
        <v>45325</v>
      </c>
      <c r="B736" s="127" t="s">
        <v>484</v>
      </c>
      <c r="C736" s="128" t="s">
        <v>481</v>
      </c>
      <c r="D736" s="129" t="s">
        <v>1855</v>
      </c>
      <c r="E736" s="128" t="s">
        <v>1944</v>
      </c>
      <c r="F736" s="165">
        <v>45325</v>
      </c>
      <c r="G736" s="148">
        <v>1457625</v>
      </c>
      <c r="H736" s="148"/>
      <c r="I736" s="148">
        <v>1721718</v>
      </c>
      <c r="J736" s="149"/>
      <c r="K736" s="149">
        <v>131186.25</v>
      </c>
      <c r="L736" s="149">
        <v>131186.25</v>
      </c>
      <c r="M736" s="149"/>
      <c r="N736" s="149"/>
      <c r="O736" s="149"/>
      <c r="P736" s="149"/>
      <c r="Q736" s="149">
        <v>1720</v>
      </c>
      <c r="R736" s="149"/>
      <c r="S736" s="149"/>
      <c r="T736" s="149"/>
      <c r="U736" s="149"/>
      <c r="V736" s="149"/>
      <c r="W736" s="149"/>
      <c r="X736" s="149">
        <v>1457625</v>
      </c>
      <c r="Y736" s="149"/>
      <c r="Z736" s="149">
        <v>0.5</v>
      </c>
      <c r="AA736" s="149"/>
      <c r="AB736" s="149"/>
      <c r="AC736" s="149"/>
      <c r="AD736" s="149"/>
      <c r="AE736" s="149"/>
      <c r="AF736" s="149"/>
      <c r="AG736" s="149"/>
      <c r="AH736" s="149"/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  <c r="BI736" s="149"/>
      <c r="BJ736" s="232"/>
    </row>
    <row r="737" spans="1:62" x14ac:dyDescent="0.25">
      <c r="A737" s="165">
        <v>45325</v>
      </c>
      <c r="B737" s="127" t="s">
        <v>1094</v>
      </c>
      <c r="C737" s="128" t="s">
        <v>481</v>
      </c>
      <c r="D737" s="129" t="s">
        <v>1843</v>
      </c>
      <c r="E737" s="128" t="s">
        <v>1945</v>
      </c>
      <c r="F737" s="165">
        <v>45325</v>
      </c>
      <c r="G737" s="148">
        <v>9163</v>
      </c>
      <c r="H737" s="148"/>
      <c r="I737" s="148">
        <v>10812</v>
      </c>
      <c r="J737" s="149">
        <v>9163</v>
      </c>
      <c r="K737" s="149">
        <v>824.67</v>
      </c>
      <c r="L737" s="149">
        <v>824.67</v>
      </c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>
        <v>-0.34</v>
      </c>
      <c r="AA737" s="149"/>
      <c r="AB737" s="149"/>
      <c r="AC737" s="149"/>
      <c r="AD737" s="149"/>
      <c r="AE737" s="149"/>
      <c r="AF737" s="149"/>
      <c r="AG737" s="149"/>
      <c r="AH737" s="149"/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  <c r="BI737" s="149"/>
      <c r="BJ737" s="232"/>
    </row>
    <row r="738" spans="1:62" x14ac:dyDescent="0.25">
      <c r="A738" s="165">
        <v>45327</v>
      </c>
      <c r="B738" s="127" t="s">
        <v>1757</v>
      </c>
      <c r="C738" s="128" t="s">
        <v>481</v>
      </c>
      <c r="D738" s="129" t="s">
        <v>1597</v>
      </c>
      <c r="E738" s="128" t="s">
        <v>1946</v>
      </c>
      <c r="F738" s="165">
        <v>45327</v>
      </c>
      <c r="G738" s="148">
        <v>11700</v>
      </c>
      <c r="H738" s="148"/>
      <c r="I738" s="148">
        <v>12284</v>
      </c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>
        <v>-1</v>
      </c>
      <c r="AA738" s="149"/>
      <c r="AB738" s="149"/>
      <c r="AC738" s="149"/>
      <c r="AD738" s="149"/>
      <c r="AE738" s="149"/>
      <c r="AF738" s="149"/>
      <c r="AG738" s="149"/>
      <c r="AH738" s="149"/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>
        <v>11700</v>
      </c>
      <c r="AW738" s="149"/>
      <c r="AX738" s="149"/>
      <c r="AY738" s="149"/>
      <c r="AZ738" s="149"/>
      <c r="BA738" s="149">
        <v>292.5</v>
      </c>
      <c r="BB738" s="149">
        <v>292.5</v>
      </c>
      <c r="BC738" s="149"/>
      <c r="BD738" s="149"/>
      <c r="BE738" s="149"/>
      <c r="BF738" s="149"/>
      <c r="BG738" s="149"/>
      <c r="BH738" s="149"/>
      <c r="BI738" s="149"/>
      <c r="BJ738" s="232"/>
    </row>
    <row r="739" spans="1:62" x14ac:dyDescent="0.25">
      <c r="A739" s="165">
        <v>45327</v>
      </c>
      <c r="B739" s="127" t="s">
        <v>545</v>
      </c>
      <c r="C739" s="128" t="s">
        <v>481</v>
      </c>
      <c r="D739" s="129" t="s">
        <v>1947</v>
      </c>
      <c r="E739" s="128" t="s">
        <v>1948</v>
      </c>
      <c r="F739" s="165">
        <v>45327</v>
      </c>
      <c r="G739" s="148">
        <v>127200</v>
      </c>
      <c r="H739" s="148"/>
      <c r="I739" s="148">
        <v>162816</v>
      </c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>
        <v>127200</v>
      </c>
      <c r="V739" s="149">
        <v>17808</v>
      </c>
      <c r="W739" s="149">
        <v>17808</v>
      </c>
      <c r="X739" s="149"/>
      <c r="Y739" s="149"/>
      <c r="Z739" s="149"/>
      <c r="AA739" s="149"/>
      <c r="AB739" s="149"/>
      <c r="AC739" s="149"/>
      <c r="AD739" s="149"/>
      <c r="AE739" s="149"/>
      <c r="AF739" s="149"/>
      <c r="AG739" s="149"/>
      <c r="AH739" s="149"/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  <c r="BI739" s="149"/>
      <c r="BJ739" s="232"/>
    </row>
    <row r="740" spans="1:62" x14ac:dyDescent="0.25">
      <c r="A740" s="165">
        <v>45329</v>
      </c>
      <c r="B740" s="127" t="s">
        <v>1100</v>
      </c>
      <c r="C740" s="128" t="s">
        <v>481</v>
      </c>
      <c r="D740" s="129" t="s">
        <v>1949</v>
      </c>
      <c r="E740" s="128" t="s">
        <v>1950</v>
      </c>
      <c r="F740" s="165">
        <v>45329</v>
      </c>
      <c r="G740" s="148">
        <v>9858.2000000000007</v>
      </c>
      <c r="H740" s="148"/>
      <c r="I740" s="148">
        <v>11633</v>
      </c>
      <c r="J740" s="149"/>
      <c r="K740" s="149">
        <v>887.24</v>
      </c>
      <c r="L740" s="149">
        <v>887.24</v>
      </c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>
        <v>0.32</v>
      </c>
      <c r="AA740" s="149"/>
      <c r="AB740" s="149"/>
      <c r="AC740" s="149"/>
      <c r="AD740" s="149"/>
      <c r="AE740" s="149"/>
      <c r="AF740" s="149"/>
      <c r="AG740" s="149"/>
      <c r="AH740" s="149"/>
      <c r="AI740" s="149"/>
      <c r="AJ740" s="149"/>
      <c r="AK740" s="149"/>
      <c r="AL740" s="149">
        <v>9858.2000000000007</v>
      </c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  <c r="BI740" s="149"/>
      <c r="BJ740" s="232"/>
    </row>
    <row r="741" spans="1:62" x14ac:dyDescent="0.25">
      <c r="A741" s="165">
        <v>45329</v>
      </c>
      <c r="B741" s="127" t="s">
        <v>1951</v>
      </c>
      <c r="C741" s="128" t="s">
        <v>481</v>
      </c>
      <c r="D741" s="129" t="s">
        <v>1952</v>
      </c>
      <c r="E741" s="128" t="s">
        <v>1953</v>
      </c>
      <c r="F741" s="165">
        <v>45329</v>
      </c>
      <c r="G741" s="148">
        <v>22000</v>
      </c>
      <c r="H741" s="148"/>
      <c r="I741" s="148">
        <v>25960</v>
      </c>
      <c r="J741" s="149"/>
      <c r="K741" s="149">
        <v>1980</v>
      </c>
      <c r="L741" s="149">
        <v>1980</v>
      </c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  <c r="AA741" s="149"/>
      <c r="AB741" s="149"/>
      <c r="AC741" s="149"/>
      <c r="AD741" s="149"/>
      <c r="AE741" s="149"/>
      <c r="AF741" s="149"/>
      <c r="AG741" s="149"/>
      <c r="AH741" s="149"/>
      <c r="AI741" s="149"/>
      <c r="AJ741" s="149"/>
      <c r="AK741" s="149"/>
      <c r="AL741" s="149"/>
      <c r="AM741" s="149"/>
      <c r="AN741" s="149"/>
      <c r="AO741" s="149">
        <v>22000</v>
      </c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  <c r="BI741" s="149"/>
      <c r="BJ741" s="232"/>
    </row>
    <row r="742" spans="1:62" x14ac:dyDescent="0.25">
      <c r="A742" s="165">
        <v>45331</v>
      </c>
      <c r="B742" s="127" t="s">
        <v>451</v>
      </c>
      <c r="C742" s="128" t="s">
        <v>481</v>
      </c>
      <c r="D742" s="129" t="s">
        <v>933</v>
      </c>
      <c r="E742" s="128" t="s">
        <v>1954</v>
      </c>
      <c r="F742" s="165">
        <v>45331</v>
      </c>
      <c r="G742" s="148">
        <v>28896.73</v>
      </c>
      <c r="H742" s="148"/>
      <c r="I742" s="148">
        <v>34098</v>
      </c>
      <c r="J742" s="149"/>
      <c r="K742" s="149">
        <v>2600.71</v>
      </c>
      <c r="L742" s="149">
        <v>2600.71</v>
      </c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>
        <v>-0.15</v>
      </c>
      <c r="AA742" s="149"/>
      <c r="AB742" s="149"/>
      <c r="AC742" s="149"/>
      <c r="AD742" s="149"/>
      <c r="AE742" s="149"/>
      <c r="AF742" s="149"/>
      <c r="AG742" s="149"/>
      <c r="AH742" s="149"/>
      <c r="AI742" s="149"/>
      <c r="AJ742" s="149"/>
      <c r="AK742" s="149"/>
      <c r="AL742" s="149">
        <v>28896.73</v>
      </c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  <c r="BI742" s="149"/>
      <c r="BJ742" s="232"/>
    </row>
    <row r="743" spans="1:62" x14ac:dyDescent="0.25">
      <c r="A743" s="165">
        <v>45331</v>
      </c>
      <c r="B743" s="127" t="s">
        <v>545</v>
      </c>
      <c r="C743" s="128" t="s">
        <v>481</v>
      </c>
      <c r="D743" s="129" t="s">
        <v>1955</v>
      </c>
      <c r="E743" s="128" t="s">
        <v>1956</v>
      </c>
      <c r="F743" s="165">
        <v>45331</v>
      </c>
      <c r="G743" s="148">
        <v>68400</v>
      </c>
      <c r="H743" s="148"/>
      <c r="I743" s="148">
        <v>87552</v>
      </c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>
        <v>68400</v>
      </c>
      <c r="V743" s="149">
        <v>9576</v>
      </c>
      <c r="W743" s="149">
        <v>9576</v>
      </c>
      <c r="X743" s="149"/>
      <c r="Y743" s="149"/>
      <c r="Z743" s="149"/>
      <c r="AA743" s="149"/>
      <c r="AB743" s="149"/>
      <c r="AC743" s="149"/>
      <c r="AD743" s="149"/>
      <c r="AE743" s="149"/>
      <c r="AF743" s="149"/>
      <c r="AG743" s="149"/>
      <c r="AH743" s="149"/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  <c r="BI743" s="149"/>
      <c r="BJ743" s="232"/>
    </row>
    <row r="744" spans="1:62" x14ac:dyDescent="0.25">
      <c r="A744" s="165">
        <v>45331</v>
      </c>
      <c r="B744" s="127" t="s">
        <v>545</v>
      </c>
      <c r="C744" s="128" t="s">
        <v>481</v>
      </c>
      <c r="D744" s="129" t="s">
        <v>1605</v>
      </c>
      <c r="E744" s="128" t="s">
        <v>1957</v>
      </c>
      <c r="F744" s="165">
        <v>45331</v>
      </c>
      <c r="G744" s="148">
        <v>68400</v>
      </c>
      <c r="H744" s="148"/>
      <c r="I744" s="148">
        <v>87552</v>
      </c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>
        <v>68400</v>
      </c>
      <c r="V744" s="149">
        <v>9576</v>
      </c>
      <c r="W744" s="149">
        <v>9576</v>
      </c>
      <c r="X744" s="149"/>
      <c r="Y744" s="149"/>
      <c r="Z744" s="149"/>
      <c r="AA744" s="149"/>
      <c r="AB744" s="149"/>
      <c r="AC744" s="149"/>
      <c r="AD744" s="149"/>
      <c r="AE744" s="149"/>
      <c r="AF744" s="149"/>
      <c r="AG744" s="149"/>
      <c r="AH744" s="149"/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  <c r="BI744" s="149"/>
      <c r="BJ744" s="232"/>
    </row>
    <row r="745" spans="1:62" x14ac:dyDescent="0.25">
      <c r="A745" s="165">
        <v>45331</v>
      </c>
      <c r="B745" s="127" t="s">
        <v>545</v>
      </c>
      <c r="C745" s="128" t="s">
        <v>481</v>
      </c>
      <c r="D745" s="129" t="s">
        <v>1564</v>
      </c>
      <c r="E745" s="128" t="s">
        <v>1958</v>
      </c>
      <c r="F745" s="165">
        <v>45331</v>
      </c>
      <c r="G745" s="148">
        <v>68400</v>
      </c>
      <c r="H745" s="148"/>
      <c r="I745" s="148">
        <v>87552</v>
      </c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>
        <v>68400</v>
      </c>
      <c r="V745" s="149">
        <v>9576</v>
      </c>
      <c r="W745" s="149">
        <v>9576</v>
      </c>
      <c r="X745" s="149"/>
      <c r="Y745" s="149"/>
      <c r="Z745" s="149"/>
      <c r="AA745" s="149"/>
      <c r="AB745" s="149"/>
      <c r="AC745" s="149"/>
      <c r="AD745" s="149"/>
      <c r="AE745" s="149"/>
      <c r="AF745" s="149"/>
      <c r="AG745" s="149"/>
      <c r="AH745" s="149"/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  <c r="BI745" s="149"/>
      <c r="BJ745" s="232"/>
    </row>
    <row r="746" spans="1:62" x14ac:dyDescent="0.25">
      <c r="A746" s="165">
        <v>45331</v>
      </c>
      <c r="B746" s="127" t="s">
        <v>545</v>
      </c>
      <c r="C746" s="128" t="s">
        <v>481</v>
      </c>
      <c r="D746" s="129" t="s">
        <v>1959</v>
      </c>
      <c r="E746" s="128" t="s">
        <v>1960</v>
      </c>
      <c r="F746" s="165">
        <v>45331</v>
      </c>
      <c r="G746" s="148">
        <v>79800</v>
      </c>
      <c r="H746" s="148"/>
      <c r="I746" s="148">
        <v>102144</v>
      </c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>
        <v>79800</v>
      </c>
      <c r="V746" s="149">
        <v>11172</v>
      </c>
      <c r="W746" s="149">
        <v>11172</v>
      </c>
      <c r="X746" s="149"/>
      <c r="Y746" s="149"/>
      <c r="Z746" s="149"/>
      <c r="AA746" s="149"/>
      <c r="AB746" s="149"/>
      <c r="AC746" s="149"/>
      <c r="AD746" s="149"/>
      <c r="AE746" s="149"/>
      <c r="AF746" s="149"/>
      <c r="AG746" s="149"/>
      <c r="AH746" s="149"/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  <c r="BI746" s="149"/>
      <c r="BJ746" s="232"/>
    </row>
    <row r="747" spans="1:62" x14ac:dyDescent="0.25">
      <c r="A747" s="165">
        <v>45332</v>
      </c>
      <c r="B747" s="127" t="s">
        <v>545</v>
      </c>
      <c r="C747" s="128" t="s">
        <v>481</v>
      </c>
      <c r="D747" s="129" t="s">
        <v>1199</v>
      </c>
      <c r="E747" s="128" t="s">
        <v>1961</v>
      </c>
      <c r="F747" s="165">
        <v>45332</v>
      </c>
      <c r="G747" s="148">
        <v>57000</v>
      </c>
      <c r="H747" s="148"/>
      <c r="I747" s="148">
        <v>72960</v>
      </c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>
        <v>57000</v>
      </c>
      <c r="V747" s="149">
        <v>7980</v>
      </c>
      <c r="W747" s="149">
        <v>7980</v>
      </c>
      <c r="X747" s="149"/>
      <c r="Y747" s="149"/>
      <c r="Z747" s="149"/>
      <c r="AA747" s="149"/>
      <c r="AB747" s="149"/>
      <c r="AC747" s="149"/>
      <c r="AD747" s="149"/>
      <c r="AE747" s="149"/>
      <c r="AF747" s="149"/>
      <c r="AG747" s="149"/>
      <c r="AH747" s="149"/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  <c r="BI747" s="149"/>
      <c r="BJ747" s="232"/>
    </row>
    <row r="748" spans="1:62" x14ac:dyDescent="0.25">
      <c r="A748" s="165">
        <v>45332</v>
      </c>
      <c r="B748" s="127" t="s">
        <v>1094</v>
      </c>
      <c r="C748" s="128" t="s">
        <v>481</v>
      </c>
      <c r="D748" s="129" t="s">
        <v>1642</v>
      </c>
      <c r="E748" s="128" t="s">
        <v>1962</v>
      </c>
      <c r="F748" s="165">
        <v>45332</v>
      </c>
      <c r="G748" s="148">
        <v>36046</v>
      </c>
      <c r="H748" s="148"/>
      <c r="I748" s="148">
        <v>42534</v>
      </c>
      <c r="J748" s="149">
        <v>36046</v>
      </c>
      <c r="K748" s="149">
        <v>3244.14</v>
      </c>
      <c r="L748" s="149">
        <v>3244.14</v>
      </c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>
        <v>-0.28000000000000003</v>
      </c>
      <c r="AA748" s="149"/>
      <c r="AB748" s="149"/>
      <c r="AC748" s="149"/>
      <c r="AD748" s="149"/>
      <c r="AE748" s="149"/>
      <c r="AF748" s="149"/>
      <c r="AG748" s="149"/>
      <c r="AH748" s="149"/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  <c r="BI748" s="149"/>
      <c r="BJ748" s="232"/>
    </row>
    <row r="749" spans="1:62" x14ac:dyDescent="0.25">
      <c r="A749" s="165">
        <v>45337</v>
      </c>
      <c r="B749" s="127" t="s">
        <v>545</v>
      </c>
      <c r="C749" s="128" t="s">
        <v>481</v>
      </c>
      <c r="D749" s="129" t="s">
        <v>1856</v>
      </c>
      <c r="E749" s="128" t="s">
        <v>1963</v>
      </c>
      <c r="F749" s="165">
        <v>45337</v>
      </c>
      <c r="G749" s="148">
        <v>63600</v>
      </c>
      <c r="H749" s="148"/>
      <c r="I749" s="148">
        <v>81408</v>
      </c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>
        <v>63600</v>
      </c>
      <c r="V749" s="149">
        <v>8904</v>
      </c>
      <c r="W749" s="149">
        <v>8904</v>
      </c>
      <c r="X749" s="149"/>
      <c r="Y749" s="149"/>
      <c r="Z749" s="149"/>
      <c r="AA749" s="149"/>
      <c r="AB749" s="149"/>
      <c r="AC749" s="149"/>
      <c r="AD749" s="149"/>
      <c r="AE749" s="149"/>
      <c r="AF749" s="149"/>
      <c r="AG749" s="149"/>
      <c r="AH749" s="149"/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  <c r="BI749" s="149"/>
      <c r="BJ749" s="232"/>
    </row>
    <row r="750" spans="1:62" x14ac:dyDescent="0.25">
      <c r="A750" s="165">
        <v>45337</v>
      </c>
      <c r="B750" s="127" t="s">
        <v>545</v>
      </c>
      <c r="C750" s="128" t="s">
        <v>481</v>
      </c>
      <c r="D750" s="129" t="s">
        <v>1861</v>
      </c>
      <c r="E750" s="128" t="s">
        <v>1964</v>
      </c>
      <c r="F750" s="165">
        <v>45337</v>
      </c>
      <c r="G750" s="148">
        <v>63600</v>
      </c>
      <c r="H750" s="148"/>
      <c r="I750" s="148">
        <v>81408</v>
      </c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>
        <v>63600</v>
      </c>
      <c r="V750" s="149">
        <v>8904</v>
      </c>
      <c r="W750" s="149">
        <v>8904</v>
      </c>
      <c r="X750" s="149"/>
      <c r="Y750" s="149"/>
      <c r="Z750" s="149"/>
      <c r="AA750" s="149"/>
      <c r="AB750" s="149"/>
      <c r="AC750" s="149"/>
      <c r="AD750" s="149"/>
      <c r="AE750" s="149"/>
      <c r="AF750" s="149"/>
      <c r="AG750" s="149"/>
      <c r="AH750" s="149"/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  <c r="BI750" s="149"/>
      <c r="BJ750" s="232"/>
    </row>
    <row r="751" spans="1:62" x14ac:dyDescent="0.25">
      <c r="A751" s="165">
        <v>45337</v>
      </c>
      <c r="B751" s="127" t="s">
        <v>1583</v>
      </c>
      <c r="C751" s="128" t="s">
        <v>481</v>
      </c>
      <c r="D751" s="129" t="s">
        <v>1965</v>
      </c>
      <c r="E751" s="128" t="s">
        <v>1966</v>
      </c>
      <c r="F751" s="165">
        <v>45337</v>
      </c>
      <c r="G751" s="148">
        <v>26924</v>
      </c>
      <c r="H751" s="148"/>
      <c r="I751" s="148">
        <v>31770</v>
      </c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>
        <v>2423.16</v>
      </c>
      <c r="W751" s="149">
        <v>2423.16</v>
      </c>
      <c r="X751" s="149"/>
      <c r="Y751" s="149"/>
      <c r="Z751" s="149">
        <v>-0.32</v>
      </c>
      <c r="AA751" s="149"/>
      <c r="AB751" s="149"/>
      <c r="AC751" s="149"/>
      <c r="AD751" s="149"/>
      <c r="AE751" s="149"/>
      <c r="AF751" s="149"/>
      <c r="AG751" s="149"/>
      <c r="AH751" s="149"/>
      <c r="AI751" s="149"/>
      <c r="AJ751" s="149">
        <v>26924</v>
      </c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  <c r="BI751" s="149"/>
      <c r="BJ751" s="232"/>
    </row>
    <row r="752" spans="1:62" x14ac:dyDescent="0.25">
      <c r="A752" s="165">
        <v>45337</v>
      </c>
      <c r="B752" s="127" t="s">
        <v>1936</v>
      </c>
      <c r="C752" s="128" t="s">
        <v>481</v>
      </c>
      <c r="D752" s="129" t="s">
        <v>1967</v>
      </c>
      <c r="E752" s="128" t="s">
        <v>1025</v>
      </c>
      <c r="F752" s="165">
        <v>45337</v>
      </c>
      <c r="G752" s="148">
        <v>153564</v>
      </c>
      <c r="H752" s="148"/>
      <c r="I752" s="148">
        <v>161242</v>
      </c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>
        <v>-0.2</v>
      </c>
      <c r="AA752" s="149"/>
      <c r="AB752" s="149"/>
      <c r="AC752" s="149"/>
      <c r="AD752" s="149"/>
      <c r="AE752" s="149"/>
      <c r="AF752" s="149"/>
      <c r="AG752" s="149"/>
      <c r="AH752" s="149"/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>
        <v>3839.1</v>
      </c>
      <c r="BB752" s="149">
        <v>3839.1</v>
      </c>
      <c r="BC752" s="149"/>
      <c r="BD752" s="149"/>
      <c r="BE752" s="149"/>
      <c r="BF752" s="149">
        <v>153564</v>
      </c>
      <c r="BG752" s="149"/>
      <c r="BH752" s="149"/>
      <c r="BI752" s="149"/>
      <c r="BJ752" s="232"/>
    </row>
    <row r="753" spans="1:62" x14ac:dyDescent="0.25">
      <c r="A753" s="165">
        <v>45337</v>
      </c>
      <c r="B753" s="127" t="s">
        <v>1094</v>
      </c>
      <c r="C753" s="128" t="s">
        <v>481</v>
      </c>
      <c r="D753" s="129" t="s">
        <v>1212</v>
      </c>
      <c r="E753" s="128" t="s">
        <v>1968</v>
      </c>
      <c r="F753" s="165">
        <v>45337</v>
      </c>
      <c r="G753" s="148">
        <v>43476</v>
      </c>
      <c r="H753" s="148"/>
      <c r="I753" s="148">
        <v>51302</v>
      </c>
      <c r="J753" s="149">
        <v>43476</v>
      </c>
      <c r="K753" s="149">
        <v>3912.84</v>
      </c>
      <c r="L753" s="149">
        <v>3912.84</v>
      </c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>
        <v>0.32</v>
      </c>
      <c r="AA753" s="149"/>
      <c r="AB753" s="149"/>
      <c r="AC753" s="149"/>
      <c r="AD753" s="149"/>
      <c r="AE753" s="149"/>
      <c r="AF753" s="149"/>
      <c r="AG753" s="149"/>
      <c r="AH753" s="149"/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  <c r="BI753" s="149"/>
      <c r="BJ753" s="232"/>
    </row>
    <row r="754" spans="1:62" x14ac:dyDescent="0.25">
      <c r="A754" s="165">
        <v>45338</v>
      </c>
      <c r="B754" s="127" t="s">
        <v>1909</v>
      </c>
      <c r="C754" s="128" t="s">
        <v>481</v>
      </c>
      <c r="D754" s="129" t="s">
        <v>946</v>
      </c>
      <c r="E754" s="128" t="s">
        <v>1969</v>
      </c>
      <c r="F754" s="165">
        <v>45338</v>
      </c>
      <c r="G754" s="148">
        <v>451470.36</v>
      </c>
      <c r="H754" s="148"/>
      <c r="I754" s="148">
        <v>532735</v>
      </c>
      <c r="J754" s="149"/>
      <c r="K754" s="149">
        <v>40632.33</v>
      </c>
      <c r="L754" s="149">
        <v>40632.33</v>
      </c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>
        <v>-0.02</v>
      </c>
      <c r="AA754" s="149"/>
      <c r="AB754" s="149"/>
      <c r="AC754" s="149"/>
      <c r="AD754" s="149"/>
      <c r="AE754" s="149"/>
      <c r="AF754" s="149"/>
      <c r="AG754" s="149"/>
      <c r="AH754" s="149"/>
      <c r="AI754" s="149"/>
      <c r="AJ754" s="149">
        <v>451470.36</v>
      </c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  <c r="BI754" s="149"/>
      <c r="BJ754" s="232"/>
    </row>
    <row r="755" spans="1:62" x14ac:dyDescent="0.25">
      <c r="A755" s="165">
        <v>45341</v>
      </c>
      <c r="B755" s="127" t="s">
        <v>1970</v>
      </c>
      <c r="C755" s="128" t="s">
        <v>481</v>
      </c>
      <c r="D755" s="129" t="s">
        <v>1971</v>
      </c>
      <c r="E755" s="128" t="s">
        <v>1972</v>
      </c>
      <c r="F755" s="165">
        <v>45311</v>
      </c>
      <c r="G755" s="148">
        <v>30000</v>
      </c>
      <c r="H755" s="148"/>
      <c r="I755" s="148">
        <v>30000</v>
      </c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  <c r="AA755" s="149"/>
      <c r="AB755" s="149"/>
      <c r="AC755" s="149"/>
      <c r="AD755" s="149"/>
      <c r="AE755" s="149"/>
      <c r="AF755" s="149"/>
      <c r="AG755" s="149"/>
      <c r="AH755" s="149"/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>
        <v>30000</v>
      </c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  <c r="BI755" s="149"/>
      <c r="BJ755" s="232"/>
    </row>
    <row r="756" spans="1:62" x14ac:dyDescent="0.25">
      <c r="A756" s="165">
        <v>45341</v>
      </c>
      <c r="B756" s="127" t="s">
        <v>1970</v>
      </c>
      <c r="C756" s="128" t="s">
        <v>481</v>
      </c>
      <c r="D756" s="129" t="s">
        <v>1973</v>
      </c>
      <c r="E756" s="128" t="s">
        <v>1974</v>
      </c>
      <c r="F756" s="165">
        <v>45341</v>
      </c>
      <c r="G756" s="148">
        <v>20000</v>
      </c>
      <c r="H756" s="148"/>
      <c r="I756" s="148">
        <v>20000</v>
      </c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  <c r="AA756" s="149"/>
      <c r="AB756" s="149"/>
      <c r="AC756" s="149"/>
      <c r="AD756" s="149"/>
      <c r="AE756" s="149"/>
      <c r="AF756" s="149"/>
      <c r="AG756" s="149"/>
      <c r="AH756" s="149"/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>
        <v>20000</v>
      </c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  <c r="BI756" s="149"/>
      <c r="BJ756" s="232"/>
    </row>
    <row r="757" spans="1:62" x14ac:dyDescent="0.25">
      <c r="A757" s="165">
        <v>45342</v>
      </c>
      <c r="B757" s="127" t="s">
        <v>487</v>
      </c>
      <c r="C757" s="128" t="s">
        <v>481</v>
      </c>
      <c r="D757" s="129" t="s">
        <v>1975</v>
      </c>
      <c r="E757" s="128" t="s">
        <v>1976</v>
      </c>
      <c r="F757" s="165">
        <v>45342</v>
      </c>
      <c r="G757" s="148">
        <v>70000</v>
      </c>
      <c r="H757" s="148"/>
      <c r="I757" s="148">
        <v>89690</v>
      </c>
      <c r="J757" s="149"/>
      <c r="K757" s="149"/>
      <c r="L757" s="149"/>
      <c r="M757" s="149"/>
      <c r="N757" s="149"/>
      <c r="O757" s="149"/>
      <c r="P757" s="149"/>
      <c r="Q757" s="149">
        <v>89.6</v>
      </c>
      <c r="R757" s="149"/>
      <c r="S757" s="149"/>
      <c r="T757" s="149"/>
      <c r="U757" s="149">
        <v>70000</v>
      </c>
      <c r="V757" s="149">
        <v>9800</v>
      </c>
      <c r="W757" s="149">
        <v>9800</v>
      </c>
      <c r="X757" s="149"/>
      <c r="Y757" s="149"/>
      <c r="Z757" s="149">
        <v>0.4</v>
      </c>
      <c r="AA757" s="149"/>
      <c r="AB757" s="149"/>
      <c r="AC757" s="149"/>
      <c r="AD757" s="149"/>
      <c r="AE757" s="149"/>
      <c r="AF757" s="149"/>
      <c r="AG757" s="149"/>
      <c r="AH757" s="149"/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  <c r="BI757" s="149"/>
      <c r="BJ757" s="232"/>
    </row>
    <row r="758" spans="1:62" x14ac:dyDescent="0.25">
      <c r="A758" s="165">
        <v>45342</v>
      </c>
      <c r="B758" s="127" t="s">
        <v>487</v>
      </c>
      <c r="C758" s="128" t="s">
        <v>481</v>
      </c>
      <c r="D758" s="129" t="s">
        <v>1977</v>
      </c>
      <c r="E758" s="128" t="s">
        <v>1978</v>
      </c>
      <c r="F758" s="165">
        <v>45342</v>
      </c>
      <c r="G758" s="148">
        <v>70000</v>
      </c>
      <c r="H758" s="148"/>
      <c r="I758" s="148">
        <v>89690</v>
      </c>
      <c r="J758" s="149"/>
      <c r="K758" s="149"/>
      <c r="L758" s="149"/>
      <c r="M758" s="149"/>
      <c r="N758" s="149"/>
      <c r="O758" s="149"/>
      <c r="P758" s="149"/>
      <c r="Q758" s="149">
        <v>89.6</v>
      </c>
      <c r="R758" s="149"/>
      <c r="S758" s="149"/>
      <c r="T758" s="149"/>
      <c r="U758" s="149">
        <v>70000</v>
      </c>
      <c r="V758" s="149">
        <v>9800</v>
      </c>
      <c r="W758" s="149">
        <v>9800</v>
      </c>
      <c r="X758" s="149"/>
      <c r="Y758" s="149"/>
      <c r="Z758" s="149">
        <v>0.4</v>
      </c>
      <c r="AA758" s="149"/>
      <c r="AB758" s="149"/>
      <c r="AC758" s="149"/>
      <c r="AD758" s="149"/>
      <c r="AE758" s="149"/>
      <c r="AF758" s="149"/>
      <c r="AG758" s="149"/>
      <c r="AH758" s="149"/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  <c r="BI758" s="149"/>
      <c r="BJ758" s="232"/>
    </row>
    <row r="759" spans="1:62" x14ac:dyDescent="0.25">
      <c r="A759" s="165">
        <v>45342</v>
      </c>
      <c r="B759" s="127" t="s">
        <v>1979</v>
      </c>
      <c r="C759" s="128" t="s">
        <v>481</v>
      </c>
      <c r="D759" s="129" t="s">
        <v>849</v>
      </c>
      <c r="E759" s="128" t="s">
        <v>1980</v>
      </c>
      <c r="F759" s="165">
        <v>45342</v>
      </c>
      <c r="G759" s="148">
        <v>24990</v>
      </c>
      <c r="H759" s="148"/>
      <c r="I759" s="148">
        <v>24990</v>
      </c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  <c r="AA759" s="149"/>
      <c r="AB759" s="149"/>
      <c r="AC759" s="149"/>
      <c r="AD759" s="149"/>
      <c r="AE759" s="149"/>
      <c r="AF759" s="149"/>
      <c r="AG759" s="149"/>
      <c r="AH759" s="149"/>
      <c r="AI759" s="149"/>
      <c r="AJ759" s="149"/>
      <c r="AK759" s="149"/>
      <c r="AL759" s="149"/>
      <c r="AM759" s="149"/>
      <c r="AN759" s="149">
        <v>24990</v>
      </c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  <c r="BI759" s="149"/>
      <c r="BJ759" s="232"/>
    </row>
    <row r="760" spans="1:62" x14ac:dyDescent="0.25">
      <c r="A760" s="165">
        <v>45343</v>
      </c>
      <c r="B760" s="127" t="s">
        <v>487</v>
      </c>
      <c r="C760" s="128" t="s">
        <v>481</v>
      </c>
      <c r="D760" s="129" t="s">
        <v>735</v>
      </c>
      <c r="E760" s="128" t="s">
        <v>1981</v>
      </c>
      <c r="F760" s="165">
        <v>45343</v>
      </c>
      <c r="G760" s="148">
        <v>70000</v>
      </c>
      <c r="H760" s="148"/>
      <c r="I760" s="148">
        <v>89690</v>
      </c>
      <c r="J760" s="149"/>
      <c r="K760" s="149"/>
      <c r="L760" s="149"/>
      <c r="M760" s="149"/>
      <c r="N760" s="149"/>
      <c r="O760" s="149"/>
      <c r="P760" s="149"/>
      <c r="Q760" s="149">
        <v>89.6</v>
      </c>
      <c r="R760" s="149"/>
      <c r="S760" s="149"/>
      <c r="T760" s="149"/>
      <c r="U760" s="149">
        <v>70000</v>
      </c>
      <c r="V760" s="149">
        <v>9800</v>
      </c>
      <c r="W760" s="149">
        <v>9800</v>
      </c>
      <c r="X760" s="149"/>
      <c r="Y760" s="149"/>
      <c r="Z760" s="149">
        <v>0.4</v>
      </c>
      <c r="AA760" s="149"/>
      <c r="AB760" s="149"/>
      <c r="AC760" s="149"/>
      <c r="AD760" s="149"/>
      <c r="AE760" s="149"/>
      <c r="AF760" s="149"/>
      <c r="AG760" s="149"/>
      <c r="AH760" s="149"/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  <c r="BI760" s="149"/>
      <c r="BJ760" s="232"/>
    </row>
    <row r="761" spans="1:62" x14ac:dyDescent="0.25">
      <c r="A761" s="165">
        <v>45343</v>
      </c>
      <c r="B761" s="127" t="s">
        <v>451</v>
      </c>
      <c r="C761" s="128" t="s">
        <v>481</v>
      </c>
      <c r="D761" s="129" t="s">
        <v>1982</v>
      </c>
      <c r="E761" s="128" t="s">
        <v>1983</v>
      </c>
      <c r="F761" s="165">
        <v>45343</v>
      </c>
      <c r="G761" s="148">
        <v>18210</v>
      </c>
      <c r="H761" s="148"/>
      <c r="I761" s="148">
        <v>21488</v>
      </c>
      <c r="J761" s="149"/>
      <c r="K761" s="149">
        <v>1638.9</v>
      </c>
      <c r="L761" s="149">
        <v>1638.9</v>
      </c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>
        <v>0.2</v>
      </c>
      <c r="AA761" s="149"/>
      <c r="AB761" s="149"/>
      <c r="AC761" s="149"/>
      <c r="AD761" s="149"/>
      <c r="AE761" s="149"/>
      <c r="AF761" s="149"/>
      <c r="AG761" s="149"/>
      <c r="AH761" s="149"/>
      <c r="AI761" s="149"/>
      <c r="AJ761" s="149"/>
      <c r="AK761" s="149"/>
      <c r="AL761" s="149">
        <v>18210</v>
      </c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  <c r="BI761" s="149"/>
      <c r="BJ761" s="232"/>
    </row>
    <row r="762" spans="1:62" x14ac:dyDescent="0.25">
      <c r="A762" s="165">
        <v>45345</v>
      </c>
      <c r="B762" s="127" t="s">
        <v>1984</v>
      </c>
      <c r="C762" s="128" t="s">
        <v>481</v>
      </c>
      <c r="D762" s="129" t="s">
        <v>1237</v>
      </c>
      <c r="E762" s="128" t="s">
        <v>1985</v>
      </c>
      <c r="F762" s="165">
        <v>45345</v>
      </c>
      <c r="G762" s="148">
        <v>495373.9</v>
      </c>
      <c r="H762" s="148"/>
      <c r="I762" s="148">
        <v>584541</v>
      </c>
      <c r="J762" s="149"/>
      <c r="K762" s="149">
        <v>44583.65</v>
      </c>
      <c r="L762" s="149">
        <v>44583.65</v>
      </c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>
        <v>-0.2</v>
      </c>
      <c r="AA762" s="149"/>
      <c r="AB762" s="149"/>
      <c r="AC762" s="149"/>
      <c r="AD762" s="149"/>
      <c r="AE762" s="149"/>
      <c r="AF762" s="149"/>
      <c r="AG762" s="149"/>
      <c r="AH762" s="149"/>
      <c r="AI762" s="149"/>
      <c r="AJ762" s="149"/>
      <c r="AK762" s="149"/>
      <c r="AL762" s="149"/>
      <c r="AM762" s="149"/>
      <c r="AN762" s="149">
        <v>495373.9</v>
      </c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  <c r="BI762" s="149"/>
      <c r="BJ762" s="232"/>
    </row>
    <row r="763" spans="1:62" x14ac:dyDescent="0.25">
      <c r="A763" s="165">
        <v>45346</v>
      </c>
      <c r="B763" s="127" t="s">
        <v>1708</v>
      </c>
      <c r="C763" s="128" t="s">
        <v>481</v>
      </c>
      <c r="D763" s="129" t="s">
        <v>1439</v>
      </c>
      <c r="E763" s="128" t="s">
        <v>1986</v>
      </c>
      <c r="F763" s="165">
        <v>45346</v>
      </c>
      <c r="G763" s="148">
        <v>14119</v>
      </c>
      <c r="H763" s="148"/>
      <c r="I763" s="148">
        <v>16660</v>
      </c>
      <c r="J763" s="149"/>
      <c r="K763" s="149">
        <v>1270.71</v>
      </c>
      <c r="L763" s="149">
        <v>1270.71</v>
      </c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>
        <v>-0.42</v>
      </c>
      <c r="AA763" s="149"/>
      <c r="AB763" s="149"/>
      <c r="AC763" s="149"/>
      <c r="AD763" s="149"/>
      <c r="AE763" s="149"/>
      <c r="AF763" s="149"/>
      <c r="AG763" s="149"/>
      <c r="AH763" s="149"/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>
        <v>14119</v>
      </c>
      <c r="AZ763" s="149"/>
      <c r="BA763" s="149"/>
      <c r="BB763" s="149"/>
      <c r="BC763" s="149"/>
      <c r="BD763" s="149"/>
      <c r="BE763" s="149"/>
      <c r="BF763" s="149"/>
      <c r="BG763" s="149"/>
      <c r="BH763" s="149"/>
      <c r="BI763" s="149"/>
      <c r="BJ763" s="232"/>
    </row>
    <row r="764" spans="1:62" x14ac:dyDescent="0.25">
      <c r="A764" s="165">
        <v>45348</v>
      </c>
      <c r="B764" s="127" t="s">
        <v>484</v>
      </c>
      <c r="C764" s="128" t="s">
        <v>481</v>
      </c>
      <c r="D764" s="129" t="s">
        <v>1418</v>
      </c>
      <c r="E764" s="128" t="s">
        <v>1987</v>
      </c>
      <c r="F764" s="165">
        <v>45348</v>
      </c>
      <c r="G764" s="148">
        <v>1426760</v>
      </c>
      <c r="H764" s="148"/>
      <c r="I764" s="148">
        <v>1685261</v>
      </c>
      <c r="J764" s="149"/>
      <c r="K764" s="149">
        <v>128408.4</v>
      </c>
      <c r="L764" s="149">
        <v>128408.4</v>
      </c>
      <c r="M764" s="149"/>
      <c r="N764" s="149"/>
      <c r="O764" s="149"/>
      <c r="P764" s="149"/>
      <c r="Q764" s="149">
        <v>1684</v>
      </c>
      <c r="R764" s="149"/>
      <c r="S764" s="149"/>
      <c r="T764" s="149"/>
      <c r="U764" s="149"/>
      <c r="V764" s="149"/>
      <c r="W764" s="149"/>
      <c r="X764" s="149">
        <v>1426760</v>
      </c>
      <c r="Y764" s="149"/>
      <c r="Z764" s="149">
        <v>0.2</v>
      </c>
      <c r="AA764" s="149"/>
      <c r="AB764" s="149"/>
      <c r="AC764" s="149"/>
      <c r="AD764" s="149"/>
      <c r="AE764" s="149"/>
      <c r="AF764" s="149"/>
      <c r="AG764" s="149"/>
      <c r="AH764" s="149"/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  <c r="BI764" s="149"/>
      <c r="BJ764" s="232"/>
    </row>
    <row r="765" spans="1:62" x14ac:dyDescent="0.25">
      <c r="A765" s="165">
        <v>45348</v>
      </c>
      <c r="B765" s="127" t="s">
        <v>1100</v>
      </c>
      <c r="C765" s="128" t="s">
        <v>481</v>
      </c>
      <c r="D765" s="129" t="s">
        <v>1440</v>
      </c>
      <c r="E765" s="128" t="s">
        <v>1988</v>
      </c>
      <c r="F765" s="165">
        <v>45348</v>
      </c>
      <c r="G765" s="148">
        <v>4854.91</v>
      </c>
      <c r="H765" s="148"/>
      <c r="I765" s="148">
        <v>5729</v>
      </c>
      <c r="J765" s="149"/>
      <c r="K765" s="149">
        <v>436.94</v>
      </c>
      <c r="L765" s="149">
        <v>436.94</v>
      </c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>
        <v>0.21</v>
      </c>
      <c r="AA765" s="149"/>
      <c r="AB765" s="149"/>
      <c r="AC765" s="149"/>
      <c r="AD765" s="149"/>
      <c r="AE765" s="149"/>
      <c r="AF765" s="149"/>
      <c r="AG765" s="149"/>
      <c r="AH765" s="149"/>
      <c r="AI765" s="149"/>
      <c r="AJ765" s="149"/>
      <c r="AK765" s="149"/>
      <c r="AL765" s="149">
        <v>4854.91</v>
      </c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  <c r="BI765" s="149"/>
      <c r="BJ765" s="232"/>
    </row>
    <row r="766" spans="1:62" x14ac:dyDescent="0.25">
      <c r="A766" s="165">
        <v>45350</v>
      </c>
      <c r="B766" s="127" t="s">
        <v>1858</v>
      </c>
      <c r="C766" s="128" t="s">
        <v>481</v>
      </c>
      <c r="D766" s="129" t="s">
        <v>1213</v>
      </c>
      <c r="E766" s="128" t="s">
        <v>1989</v>
      </c>
      <c r="F766" s="165">
        <v>45350</v>
      </c>
      <c r="G766" s="148">
        <v>4350</v>
      </c>
      <c r="H766" s="148"/>
      <c r="I766" s="148">
        <v>5133</v>
      </c>
      <c r="J766" s="149"/>
      <c r="K766" s="149">
        <v>391.5</v>
      </c>
      <c r="L766" s="149">
        <v>391.5</v>
      </c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  <c r="AA766" s="149"/>
      <c r="AB766" s="149"/>
      <c r="AC766" s="149"/>
      <c r="AD766" s="149"/>
      <c r="AE766" s="149"/>
      <c r="AF766" s="149"/>
      <c r="AG766" s="149"/>
      <c r="AH766" s="149"/>
      <c r="AI766" s="149"/>
      <c r="AJ766" s="149"/>
      <c r="AK766" s="149"/>
      <c r="AL766" s="149"/>
      <c r="AM766" s="149"/>
      <c r="AN766" s="149">
        <v>4350</v>
      </c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  <c r="BI766" s="149"/>
      <c r="BJ766" s="232"/>
    </row>
    <row r="767" spans="1:62" x14ac:dyDescent="0.25">
      <c r="A767" s="165">
        <v>45350</v>
      </c>
      <c r="B767" s="127" t="s">
        <v>1094</v>
      </c>
      <c r="C767" s="128" t="s">
        <v>481</v>
      </c>
      <c r="D767" s="129" t="s">
        <v>1421</v>
      </c>
      <c r="E767" s="128" t="s">
        <v>999</v>
      </c>
      <c r="F767" s="165">
        <v>45350</v>
      </c>
      <c r="G767" s="148">
        <v>30627</v>
      </c>
      <c r="H767" s="148"/>
      <c r="I767" s="148">
        <v>36140</v>
      </c>
      <c r="J767" s="149">
        <v>30627</v>
      </c>
      <c r="K767" s="149">
        <v>2756.43</v>
      </c>
      <c r="L767" s="149">
        <v>2756.43</v>
      </c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>
        <v>0.14000000000000001</v>
      </c>
      <c r="AA767" s="149"/>
      <c r="AB767" s="149"/>
      <c r="AC767" s="149"/>
      <c r="AD767" s="149"/>
      <c r="AE767" s="149"/>
      <c r="AF767" s="149"/>
      <c r="AG767" s="149"/>
      <c r="AH767" s="149"/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  <c r="BI767" s="149"/>
      <c r="BJ767" s="232"/>
    </row>
    <row r="768" spans="1:62" x14ac:dyDescent="0.25">
      <c r="A768" s="165">
        <v>45350</v>
      </c>
      <c r="B768" s="127" t="s">
        <v>451</v>
      </c>
      <c r="C768" s="128" t="s">
        <v>481</v>
      </c>
      <c r="D768" s="129" t="s">
        <v>1491</v>
      </c>
      <c r="E768" s="128" t="s">
        <v>1990</v>
      </c>
      <c r="F768" s="165">
        <v>45350</v>
      </c>
      <c r="G768" s="148">
        <v>17583.7</v>
      </c>
      <c r="H768" s="148"/>
      <c r="I768" s="148">
        <v>20749</v>
      </c>
      <c r="J768" s="149"/>
      <c r="K768" s="149">
        <v>1582.53</v>
      </c>
      <c r="L768" s="149">
        <v>1582.53</v>
      </c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>
        <v>0.24</v>
      </c>
      <c r="AA768" s="149"/>
      <c r="AB768" s="149"/>
      <c r="AC768" s="149"/>
      <c r="AD768" s="149"/>
      <c r="AE768" s="149"/>
      <c r="AF768" s="149"/>
      <c r="AG768" s="149"/>
      <c r="AH768" s="149"/>
      <c r="AI768" s="149"/>
      <c r="AJ768" s="149"/>
      <c r="AK768" s="149"/>
      <c r="AL768" s="149">
        <v>17583.7</v>
      </c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  <c r="BI768" s="149"/>
      <c r="BJ768" s="232"/>
    </row>
    <row r="769" spans="1:62" x14ac:dyDescent="0.25">
      <c r="A769" s="165">
        <v>45351</v>
      </c>
      <c r="B769" s="127" t="s">
        <v>487</v>
      </c>
      <c r="C769" s="128" t="s">
        <v>481</v>
      </c>
      <c r="D769" s="129" t="s">
        <v>1394</v>
      </c>
      <c r="E769" s="128" t="s">
        <v>1991</v>
      </c>
      <c r="F769" s="165">
        <v>45351</v>
      </c>
      <c r="G769" s="148">
        <v>66250</v>
      </c>
      <c r="H769" s="148"/>
      <c r="I769" s="148">
        <v>84885</v>
      </c>
      <c r="J769" s="149"/>
      <c r="K769" s="149"/>
      <c r="L769" s="149"/>
      <c r="M769" s="149"/>
      <c r="N769" s="149"/>
      <c r="O769" s="149"/>
      <c r="P769" s="149"/>
      <c r="Q769" s="149">
        <v>84.8</v>
      </c>
      <c r="R769" s="149"/>
      <c r="S769" s="149"/>
      <c r="T769" s="149"/>
      <c r="U769" s="149">
        <v>66250</v>
      </c>
      <c r="V769" s="149">
        <v>9275</v>
      </c>
      <c r="W769" s="149">
        <v>9275</v>
      </c>
      <c r="X769" s="149"/>
      <c r="Y769" s="149"/>
      <c r="Z769" s="149">
        <v>0.2</v>
      </c>
      <c r="AA769" s="149"/>
      <c r="AB769" s="149"/>
      <c r="AC769" s="149"/>
      <c r="AD769" s="149"/>
      <c r="AE769" s="149"/>
      <c r="AF769" s="149"/>
      <c r="AG769" s="149"/>
      <c r="AH769" s="149"/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  <c r="BI769" s="149"/>
      <c r="BJ769" s="232"/>
    </row>
    <row r="770" spans="1:62" x14ac:dyDescent="0.25">
      <c r="A770" s="165">
        <v>45351</v>
      </c>
      <c r="B770" s="127" t="s">
        <v>487</v>
      </c>
      <c r="C770" s="128" t="s">
        <v>481</v>
      </c>
      <c r="D770" s="129" t="s">
        <v>594</v>
      </c>
      <c r="E770" s="128" t="s">
        <v>1992</v>
      </c>
      <c r="F770" s="165">
        <v>45351</v>
      </c>
      <c r="G770" s="148">
        <v>13250</v>
      </c>
      <c r="H770" s="148"/>
      <c r="I770" s="148">
        <v>16977</v>
      </c>
      <c r="J770" s="149"/>
      <c r="K770" s="149"/>
      <c r="L770" s="149"/>
      <c r="M770" s="149"/>
      <c r="N770" s="149"/>
      <c r="O770" s="149"/>
      <c r="P770" s="149"/>
      <c r="Q770" s="149">
        <v>16.96</v>
      </c>
      <c r="R770" s="149"/>
      <c r="S770" s="149"/>
      <c r="T770" s="149"/>
      <c r="U770" s="149">
        <v>13250</v>
      </c>
      <c r="V770" s="149">
        <v>1855</v>
      </c>
      <c r="W770" s="149">
        <v>1855</v>
      </c>
      <c r="X770" s="149"/>
      <c r="Y770" s="149"/>
      <c r="Z770" s="149">
        <v>0.04</v>
      </c>
      <c r="AA770" s="149"/>
      <c r="AB770" s="149"/>
      <c r="AC770" s="149"/>
      <c r="AD770" s="149"/>
      <c r="AE770" s="149"/>
      <c r="AF770" s="149"/>
      <c r="AG770" s="149"/>
      <c r="AH770" s="149"/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  <c r="BI770" s="149"/>
      <c r="BJ770" s="232"/>
    </row>
    <row r="771" spans="1:62" x14ac:dyDescent="0.25">
      <c r="A771" s="165">
        <v>45351</v>
      </c>
      <c r="B771" s="127" t="s">
        <v>487</v>
      </c>
      <c r="C771" s="128" t="s">
        <v>481</v>
      </c>
      <c r="D771" s="129" t="s">
        <v>1214</v>
      </c>
      <c r="E771" s="128" t="s">
        <v>1993</v>
      </c>
      <c r="F771" s="165">
        <v>45351</v>
      </c>
      <c r="G771" s="148">
        <v>53000</v>
      </c>
      <c r="H771" s="148"/>
      <c r="I771" s="148">
        <v>67908</v>
      </c>
      <c r="J771" s="149"/>
      <c r="K771" s="149"/>
      <c r="L771" s="149"/>
      <c r="M771" s="149"/>
      <c r="N771" s="149"/>
      <c r="O771" s="149"/>
      <c r="P771" s="149"/>
      <c r="Q771" s="149">
        <v>67.84</v>
      </c>
      <c r="R771" s="149"/>
      <c r="S771" s="149"/>
      <c r="T771" s="149"/>
      <c r="U771" s="149">
        <v>53000</v>
      </c>
      <c r="V771" s="149">
        <v>7420</v>
      </c>
      <c r="W771" s="149">
        <v>7420</v>
      </c>
      <c r="X771" s="149"/>
      <c r="Y771" s="149"/>
      <c r="Z771" s="149">
        <v>0.16</v>
      </c>
      <c r="AA771" s="149"/>
      <c r="AB771" s="149"/>
      <c r="AC771" s="149"/>
      <c r="AD771" s="149"/>
      <c r="AE771" s="149"/>
      <c r="AF771" s="149"/>
      <c r="AG771" s="149"/>
      <c r="AH771" s="149"/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  <c r="BI771" s="149"/>
      <c r="BJ771" s="232"/>
    </row>
    <row r="772" spans="1:62" x14ac:dyDescent="0.25">
      <c r="A772" s="165">
        <v>45351</v>
      </c>
      <c r="B772" s="127" t="s">
        <v>1936</v>
      </c>
      <c r="C772" s="128" t="s">
        <v>481</v>
      </c>
      <c r="D772" s="129" t="s">
        <v>1492</v>
      </c>
      <c r="E772" s="128" t="s">
        <v>805</v>
      </c>
      <c r="F772" s="165">
        <v>45351</v>
      </c>
      <c r="G772" s="148">
        <v>134488</v>
      </c>
      <c r="H772" s="148"/>
      <c r="I772" s="148">
        <v>141212</v>
      </c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>
        <v>-0.4</v>
      </c>
      <c r="AA772" s="149"/>
      <c r="AB772" s="149"/>
      <c r="AC772" s="149"/>
      <c r="AD772" s="149"/>
      <c r="AE772" s="149"/>
      <c r="AF772" s="149"/>
      <c r="AG772" s="149"/>
      <c r="AH772" s="149"/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>
        <v>3362.2</v>
      </c>
      <c r="BB772" s="149">
        <v>3362.2</v>
      </c>
      <c r="BC772" s="149"/>
      <c r="BD772" s="149"/>
      <c r="BE772" s="149"/>
      <c r="BF772" s="149">
        <v>134488</v>
      </c>
      <c r="BG772" s="149"/>
      <c r="BH772" s="149"/>
      <c r="BI772" s="149"/>
      <c r="BJ772" s="232"/>
    </row>
    <row r="773" spans="1:62" x14ac:dyDescent="0.25">
      <c r="A773" s="165">
        <v>45351</v>
      </c>
      <c r="B773" s="127" t="s">
        <v>300</v>
      </c>
      <c r="C773" s="128" t="s">
        <v>481</v>
      </c>
      <c r="D773" s="129" t="s">
        <v>1493</v>
      </c>
      <c r="E773" s="128" t="s">
        <v>1399</v>
      </c>
      <c r="F773" s="165">
        <v>44408</v>
      </c>
      <c r="G773" s="148">
        <v>1200</v>
      </c>
      <c r="H773" s="148"/>
      <c r="I773" s="148">
        <v>1200</v>
      </c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>
        <v>1200</v>
      </c>
      <c r="Z773" s="149"/>
      <c r="AA773" s="149"/>
      <c r="AB773" s="149"/>
      <c r="AC773" s="149"/>
      <c r="AD773" s="149"/>
      <c r="AE773" s="149"/>
      <c r="AF773" s="149"/>
      <c r="AG773" s="149"/>
      <c r="AH773" s="149"/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  <c r="BI773" s="149"/>
      <c r="BJ773" s="232"/>
    </row>
    <row r="774" spans="1:62" x14ac:dyDescent="0.25">
      <c r="A774" s="165">
        <v>45351</v>
      </c>
      <c r="B774" s="127" t="s">
        <v>300</v>
      </c>
      <c r="C774" s="128" t="s">
        <v>481</v>
      </c>
      <c r="D774" s="129" t="s">
        <v>1245</v>
      </c>
      <c r="E774" s="128" t="s">
        <v>1994</v>
      </c>
      <c r="F774" s="165">
        <v>45351</v>
      </c>
      <c r="G774" s="148">
        <v>11900</v>
      </c>
      <c r="H774" s="148"/>
      <c r="I774" s="148">
        <v>11900</v>
      </c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>
        <v>11900</v>
      </c>
      <c r="Z774" s="149"/>
      <c r="AA774" s="149"/>
      <c r="AB774" s="149"/>
      <c r="AC774" s="149"/>
      <c r="AD774" s="149"/>
      <c r="AE774" s="149"/>
      <c r="AF774" s="149"/>
      <c r="AG774" s="149"/>
      <c r="AH774" s="149"/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  <c r="BI774" s="149"/>
      <c r="BJ774" s="232"/>
    </row>
    <row r="775" spans="1:62" x14ac:dyDescent="0.25">
      <c r="A775" s="165">
        <v>45351</v>
      </c>
      <c r="B775" s="127" t="s">
        <v>300</v>
      </c>
      <c r="C775" s="128" t="s">
        <v>481</v>
      </c>
      <c r="D775" s="129" t="s">
        <v>947</v>
      </c>
      <c r="E775" s="128" t="s">
        <v>1995</v>
      </c>
      <c r="F775" s="165">
        <v>45351</v>
      </c>
      <c r="G775" s="148">
        <v>11900</v>
      </c>
      <c r="H775" s="148"/>
      <c r="I775" s="148">
        <v>11900</v>
      </c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>
        <v>11900</v>
      </c>
      <c r="Z775" s="149"/>
      <c r="AA775" s="149"/>
      <c r="AB775" s="149"/>
      <c r="AC775" s="149"/>
      <c r="AD775" s="149"/>
      <c r="AE775" s="149"/>
      <c r="AF775" s="149"/>
      <c r="AG775" s="149"/>
      <c r="AH775" s="149"/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  <c r="BI775" s="149"/>
      <c r="BJ775" s="232"/>
    </row>
    <row r="776" spans="1:62" x14ac:dyDescent="0.25">
      <c r="A776" s="165">
        <v>45351</v>
      </c>
      <c r="B776" s="127" t="s">
        <v>545</v>
      </c>
      <c r="C776" s="128" t="s">
        <v>481</v>
      </c>
      <c r="D776" s="129" t="s">
        <v>1494</v>
      </c>
      <c r="E776" s="128" t="s">
        <v>1996</v>
      </c>
      <c r="F776" s="165">
        <v>45351</v>
      </c>
      <c r="G776" s="148">
        <v>68400</v>
      </c>
      <c r="H776" s="148"/>
      <c r="I776" s="148">
        <v>87552</v>
      </c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>
        <v>68400</v>
      </c>
      <c r="V776" s="149">
        <v>9576</v>
      </c>
      <c r="W776" s="149">
        <v>9576</v>
      </c>
      <c r="X776" s="149"/>
      <c r="Y776" s="149"/>
      <c r="Z776" s="149"/>
      <c r="AA776" s="149"/>
      <c r="AB776" s="149"/>
      <c r="AC776" s="149"/>
      <c r="AD776" s="149"/>
      <c r="AE776" s="149"/>
      <c r="AF776" s="149"/>
      <c r="AG776" s="149"/>
      <c r="AH776" s="149"/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  <c r="BI776" s="149"/>
      <c r="BJ776" s="232"/>
    </row>
    <row r="777" spans="1:62" x14ac:dyDescent="0.25">
      <c r="A777" s="165">
        <v>45351</v>
      </c>
      <c r="B777" s="127" t="s">
        <v>545</v>
      </c>
      <c r="C777" s="128" t="s">
        <v>481</v>
      </c>
      <c r="D777" s="129" t="s">
        <v>1495</v>
      </c>
      <c r="E777" s="128" t="s">
        <v>1997</v>
      </c>
      <c r="F777" s="165">
        <v>45351</v>
      </c>
      <c r="G777" s="148">
        <v>68400</v>
      </c>
      <c r="H777" s="148"/>
      <c r="I777" s="148">
        <v>87552</v>
      </c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>
        <v>68400</v>
      </c>
      <c r="V777" s="149">
        <v>9576</v>
      </c>
      <c r="W777" s="149">
        <v>9576</v>
      </c>
      <c r="X777" s="149"/>
      <c r="Y777" s="149"/>
      <c r="Z777" s="149"/>
      <c r="AA777" s="149"/>
      <c r="AB777" s="149"/>
      <c r="AC777" s="149"/>
      <c r="AD777" s="149"/>
      <c r="AE777" s="149"/>
      <c r="AF777" s="149"/>
      <c r="AG777" s="149"/>
      <c r="AH777" s="149"/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  <c r="BI777" s="149"/>
      <c r="BJ777" s="232"/>
    </row>
    <row r="778" spans="1:62" x14ac:dyDescent="0.25">
      <c r="A778" s="165">
        <v>45351</v>
      </c>
      <c r="B778" s="127" t="s">
        <v>545</v>
      </c>
      <c r="C778" s="128" t="s">
        <v>481</v>
      </c>
      <c r="D778" s="129" t="s">
        <v>1098</v>
      </c>
      <c r="E778" s="128" t="s">
        <v>1998</v>
      </c>
      <c r="F778" s="165">
        <v>45351</v>
      </c>
      <c r="G778" s="148">
        <v>68400</v>
      </c>
      <c r="H778" s="148"/>
      <c r="I778" s="148">
        <v>87552</v>
      </c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>
        <v>68400</v>
      </c>
      <c r="V778" s="149">
        <v>9576</v>
      </c>
      <c r="W778" s="149">
        <v>9576</v>
      </c>
      <c r="X778" s="149"/>
      <c r="Y778" s="149"/>
      <c r="Z778" s="149"/>
      <c r="AA778" s="149"/>
      <c r="AB778" s="149"/>
      <c r="AC778" s="149"/>
      <c r="AD778" s="149"/>
      <c r="AE778" s="149"/>
      <c r="AF778" s="149"/>
      <c r="AG778" s="149"/>
      <c r="AH778" s="149"/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  <c r="BI778" s="149"/>
      <c r="BJ778" s="232"/>
    </row>
    <row r="779" spans="1:62" x14ac:dyDescent="0.25">
      <c r="A779" s="165">
        <v>45352</v>
      </c>
      <c r="B779" s="127" t="s">
        <v>545</v>
      </c>
      <c r="C779" s="128" t="s">
        <v>481</v>
      </c>
      <c r="D779" s="129" t="s">
        <v>1099</v>
      </c>
      <c r="E779" s="128" t="s">
        <v>1999</v>
      </c>
      <c r="F779" s="165">
        <v>45352</v>
      </c>
      <c r="G779" s="148">
        <v>68400</v>
      </c>
      <c r="H779" s="148"/>
      <c r="I779" s="148">
        <v>87552</v>
      </c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>
        <v>68400</v>
      </c>
      <c r="V779" s="149">
        <v>9576</v>
      </c>
      <c r="W779" s="149">
        <v>9576</v>
      </c>
      <c r="X779" s="149"/>
      <c r="Y779" s="149"/>
      <c r="Z779" s="149"/>
      <c r="AA779" s="149"/>
      <c r="AB779" s="149"/>
      <c r="AC779" s="149"/>
      <c r="AD779" s="149"/>
      <c r="AE779" s="149"/>
      <c r="AF779" s="149"/>
      <c r="AG779" s="149"/>
      <c r="AH779" s="149"/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  <c r="BI779" s="149"/>
      <c r="BJ779" s="232"/>
    </row>
    <row r="780" spans="1:62" x14ac:dyDescent="0.25">
      <c r="A780" s="165">
        <v>45352</v>
      </c>
      <c r="B780" s="127" t="s">
        <v>545</v>
      </c>
      <c r="C780" s="128" t="s">
        <v>481</v>
      </c>
      <c r="D780" s="129" t="s">
        <v>1236</v>
      </c>
      <c r="E780" s="128" t="s">
        <v>2000</v>
      </c>
      <c r="F780" s="165">
        <v>45352</v>
      </c>
      <c r="G780" s="148">
        <v>68400</v>
      </c>
      <c r="H780" s="148"/>
      <c r="I780" s="148">
        <v>87552</v>
      </c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>
        <v>68400</v>
      </c>
      <c r="V780" s="149">
        <v>9576</v>
      </c>
      <c r="W780" s="149">
        <v>9576</v>
      </c>
      <c r="X780" s="149"/>
      <c r="Y780" s="149"/>
      <c r="Z780" s="149"/>
      <c r="AA780" s="149"/>
      <c r="AB780" s="149"/>
      <c r="AC780" s="149"/>
      <c r="AD780" s="149"/>
      <c r="AE780" s="149"/>
      <c r="AF780" s="149"/>
      <c r="AG780" s="149"/>
      <c r="AH780" s="149"/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  <c r="BI780" s="149"/>
      <c r="BJ780" s="232"/>
    </row>
    <row r="781" spans="1:62" x14ac:dyDescent="0.25">
      <c r="A781" s="165">
        <v>45352</v>
      </c>
      <c r="B781" s="127" t="s">
        <v>545</v>
      </c>
      <c r="C781" s="128" t="s">
        <v>481</v>
      </c>
      <c r="D781" s="129" t="s">
        <v>2001</v>
      </c>
      <c r="E781" s="128" t="s">
        <v>2002</v>
      </c>
      <c r="F781" s="165">
        <v>45352</v>
      </c>
      <c r="G781" s="148">
        <v>68400</v>
      </c>
      <c r="H781" s="148"/>
      <c r="I781" s="148">
        <v>87552</v>
      </c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>
        <v>68400</v>
      </c>
      <c r="V781" s="149">
        <v>9576</v>
      </c>
      <c r="W781" s="149">
        <v>9576</v>
      </c>
      <c r="X781" s="149"/>
      <c r="Y781" s="149"/>
      <c r="Z781" s="149"/>
      <c r="AA781" s="149"/>
      <c r="AB781" s="149"/>
      <c r="AC781" s="149"/>
      <c r="AD781" s="149"/>
      <c r="AE781" s="149"/>
      <c r="AF781" s="149"/>
      <c r="AG781" s="149"/>
      <c r="AH781" s="149"/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  <c r="BI781" s="149"/>
      <c r="BJ781" s="232"/>
    </row>
    <row r="782" spans="1:62" x14ac:dyDescent="0.25">
      <c r="A782" s="165">
        <v>45352</v>
      </c>
      <c r="B782" s="127" t="s">
        <v>1970</v>
      </c>
      <c r="C782" s="128" t="s">
        <v>481</v>
      </c>
      <c r="D782" s="129" t="s">
        <v>1395</v>
      </c>
      <c r="E782" s="128" t="s">
        <v>2003</v>
      </c>
      <c r="F782" s="165">
        <v>45352</v>
      </c>
      <c r="G782" s="148">
        <v>32000</v>
      </c>
      <c r="H782" s="148"/>
      <c r="I782" s="148">
        <v>32000</v>
      </c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  <c r="AA782" s="149"/>
      <c r="AB782" s="149"/>
      <c r="AC782" s="149"/>
      <c r="AD782" s="149"/>
      <c r="AE782" s="149"/>
      <c r="AF782" s="149"/>
      <c r="AG782" s="149"/>
      <c r="AH782" s="149"/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>
        <v>32000</v>
      </c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  <c r="BI782" s="149"/>
      <c r="BJ782" s="232"/>
    </row>
    <row r="783" spans="1:62" x14ac:dyDescent="0.25">
      <c r="A783" s="165">
        <v>45353</v>
      </c>
      <c r="B783" s="127" t="s">
        <v>1094</v>
      </c>
      <c r="C783" s="128" t="s">
        <v>481</v>
      </c>
      <c r="D783" s="129" t="s">
        <v>1379</v>
      </c>
      <c r="E783" s="128" t="s">
        <v>2004</v>
      </c>
      <c r="F783" s="165">
        <v>45353</v>
      </c>
      <c r="G783" s="148">
        <v>11924</v>
      </c>
      <c r="H783" s="148"/>
      <c r="I783" s="148">
        <v>14070</v>
      </c>
      <c r="J783" s="149">
        <v>11924</v>
      </c>
      <c r="K783" s="149">
        <v>1073.1600000000001</v>
      </c>
      <c r="L783" s="149">
        <v>1073.1600000000001</v>
      </c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>
        <v>-0.32</v>
      </c>
      <c r="AA783" s="149"/>
      <c r="AB783" s="149"/>
      <c r="AC783" s="149"/>
      <c r="AD783" s="149"/>
      <c r="AE783" s="149"/>
      <c r="AF783" s="149"/>
      <c r="AG783" s="149"/>
      <c r="AH783" s="149"/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  <c r="BI783" s="149"/>
      <c r="BJ783" s="232"/>
    </row>
    <row r="784" spans="1:62" x14ac:dyDescent="0.25">
      <c r="A784" s="165">
        <v>45354</v>
      </c>
      <c r="B784" s="127" t="s">
        <v>545</v>
      </c>
      <c r="C784" s="128" t="s">
        <v>481</v>
      </c>
      <c r="D784" s="129" t="s">
        <v>1361</v>
      </c>
      <c r="E784" s="128" t="s">
        <v>2005</v>
      </c>
      <c r="F784" s="165">
        <v>45354</v>
      </c>
      <c r="G784" s="148">
        <v>17100</v>
      </c>
      <c r="H784" s="148"/>
      <c r="I784" s="148">
        <v>21888</v>
      </c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>
        <v>17100</v>
      </c>
      <c r="V784" s="149">
        <v>2394</v>
      </c>
      <c r="W784" s="149">
        <v>2394</v>
      </c>
      <c r="X784" s="149"/>
      <c r="Y784" s="149"/>
      <c r="Z784" s="149"/>
      <c r="AA784" s="149"/>
      <c r="AB784" s="149"/>
      <c r="AC784" s="149"/>
      <c r="AD784" s="149"/>
      <c r="AE784" s="149"/>
      <c r="AF784" s="149"/>
      <c r="AG784" s="149"/>
      <c r="AH784" s="149"/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  <c r="BI784" s="149"/>
      <c r="BJ784" s="232"/>
    </row>
    <row r="785" spans="1:62" x14ac:dyDescent="0.25">
      <c r="A785" s="165">
        <v>45354</v>
      </c>
      <c r="B785" s="127" t="s">
        <v>1094</v>
      </c>
      <c r="C785" s="128" t="s">
        <v>481</v>
      </c>
      <c r="D785" s="129" t="s">
        <v>2006</v>
      </c>
      <c r="E785" s="128" t="s">
        <v>1688</v>
      </c>
      <c r="F785" s="165">
        <v>45354</v>
      </c>
      <c r="G785" s="148">
        <v>20175</v>
      </c>
      <c r="H785" s="148"/>
      <c r="I785" s="148">
        <v>23807</v>
      </c>
      <c r="J785" s="149">
        <v>20175</v>
      </c>
      <c r="K785" s="149">
        <v>1815.75</v>
      </c>
      <c r="L785" s="149">
        <v>1815.75</v>
      </c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>
        <v>0.5</v>
      </c>
      <c r="AA785" s="149"/>
      <c r="AB785" s="149"/>
      <c r="AC785" s="149"/>
      <c r="AD785" s="149"/>
      <c r="AE785" s="149"/>
      <c r="AF785" s="149"/>
      <c r="AG785" s="149"/>
      <c r="AH785" s="149"/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  <c r="BI785" s="149"/>
      <c r="BJ785" s="232"/>
    </row>
    <row r="786" spans="1:62" x14ac:dyDescent="0.25">
      <c r="A786" s="165">
        <v>45356</v>
      </c>
      <c r="B786" s="127" t="s">
        <v>1094</v>
      </c>
      <c r="C786" s="128" t="s">
        <v>481</v>
      </c>
      <c r="D786" s="129" t="s">
        <v>2007</v>
      </c>
      <c r="E786" s="128" t="s">
        <v>1672</v>
      </c>
      <c r="F786" s="165">
        <v>45356</v>
      </c>
      <c r="G786" s="148">
        <v>46312</v>
      </c>
      <c r="H786" s="148"/>
      <c r="I786" s="148">
        <v>54648</v>
      </c>
      <c r="J786" s="149">
        <v>46312</v>
      </c>
      <c r="K786" s="149">
        <v>4168.08</v>
      </c>
      <c r="L786" s="149">
        <v>4168.08</v>
      </c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>
        <v>-0.16</v>
      </c>
      <c r="AA786" s="149"/>
      <c r="AB786" s="149"/>
      <c r="AC786" s="149"/>
      <c r="AD786" s="149"/>
      <c r="AE786" s="149"/>
      <c r="AF786" s="149"/>
      <c r="AG786" s="149"/>
      <c r="AH786" s="149"/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  <c r="BI786" s="149"/>
      <c r="BJ786" s="232"/>
    </row>
    <row r="787" spans="1:62" x14ac:dyDescent="0.25">
      <c r="A787" s="165">
        <v>45356</v>
      </c>
      <c r="B787" s="127" t="s">
        <v>1094</v>
      </c>
      <c r="C787" s="128" t="s">
        <v>481</v>
      </c>
      <c r="D787" s="129" t="s">
        <v>1396</v>
      </c>
      <c r="E787" s="128" t="s">
        <v>1000</v>
      </c>
      <c r="F787" s="165">
        <v>45356</v>
      </c>
      <c r="G787" s="148">
        <v>18006</v>
      </c>
      <c r="H787" s="148"/>
      <c r="I787" s="148">
        <v>21247</v>
      </c>
      <c r="J787" s="149">
        <v>18006</v>
      </c>
      <c r="K787" s="149">
        <v>1620.54</v>
      </c>
      <c r="L787" s="149">
        <v>1620.54</v>
      </c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>
        <v>-0.08</v>
      </c>
      <c r="AA787" s="149"/>
      <c r="AB787" s="149"/>
      <c r="AC787" s="149"/>
      <c r="AD787" s="149"/>
      <c r="AE787" s="149"/>
      <c r="AF787" s="149"/>
      <c r="AG787" s="149"/>
      <c r="AH787" s="149"/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  <c r="BI787" s="149"/>
      <c r="BJ787" s="232"/>
    </row>
    <row r="788" spans="1:62" x14ac:dyDescent="0.25">
      <c r="A788" s="165">
        <v>45356</v>
      </c>
      <c r="B788" s="127" t="s">
        <v>1094</v>
      </c>
      <c r="C788" s="128" t="s">
        <v>481</v>
      </c>
      <c r="D788" s="129" t="s">
        <v>2008</v>
      </c>
      <c r="E788" s="128" t="s">
        <v>1635</v>
      </c>
      <c r="F788" s="165">
        <v>45356</v>
      </c>
      <c r="G788" s="148">
        <v>20348</v>
      </c>
      <c r="H788" s="148"/>
      <c r="I788" s="148">
        <v>24011</v>
      </c>
      <c r="J788" s="149">
        <v>20348</v>
      </c>
      <c r="K788" s="149">
        <v>1831.32</v>
      </c>
      <c r="L788" s="149">
        <v>1831.32</v>
      </c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>
        <v>0.36</v>
      </c>
      <c r="AA788" s="149"/>
      <c r="AB788" s="149"/>
      <c r="AC788" s="149"/>
      <c r="AD788" s="149"/>
      <c r="AE788" s="149"/>
      <c r="AF788" s="149"/>
      <c r="AG788" s="149"/>
      <c r="AH788" s="149"/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  <c r="BI788" s="149"/>
      <c r="BJ788" s="232"/>
    </row>
    <row r="789" spans="1:62" x14ac:dyDescent="0.25">
      <c r="A789" s="165">
        <v>45356</v>
      </c>
      <c r="B789" s="127" t="s">
        <v>1094</v>
      </c>
      <c r="C789" s="128" t="s">
        <v>481</v>
      </c>
      <c r="D789" s="129" t="s">
        <v>1713</v>
      </c>
      <c r="E789" s="128" t="s">
        <v>2009</v>
      </c>
      <c r="F789" s="165">
        <v>45356</v>
      </c>
      <c r="G789" s="148">
        <v>131251</v>
      </c>
      <c r="H789" s="148"/>
      <c r="I789" s="148">
        <v>154877</v>
      </c>
      <c r="J789" s="149">
        <v>131251</v>
      </c>
      <c r="K789" s="149">
        <v>11812.59</v>
      </c>
      <c r="L789" s="149">
        <v>11812.59</v>
      </c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>
        <v>0.82</v>
      </c>
      <c r="AA789" s="149"/>
      <c r="AB789" s="149"/>
      <c r="AC789" s="149"/>
      <c r="AD789" s="149"/>
      <c r="AE789" s="149"/>
      <c r="AF789" s="149"/>
      <c r="AG789" s="149"/>
      <c r="AH789" s="149"/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  <c r="BI789" s="149"/>
      <c r="BJ789" s="232"/>
    </row>
    <row r="790" spans="1:62" x14ac:dyDescent="0.25">
      <c r="A790" s="165">
        <v>45358</v>
      </c>
      <c r="B790" s="127" t="s">
        <v>1094</v>
      </c>
      <c r="C790" s="128" t="s">
        <v>481</v>
      </c>
      <c r="D790" s="129" t="s">
        <v>2010</v>
      </c>
      <c r="E790" s="128" t="s">
        <v>632</v>
      </c>
      <c r="F790" s="165">
        <v>45358</v>
      </c>
      <c r="G790" s="148">
        <v>17250</v>
      </c>
      <c r="H790" s="148"/>
      <c r="I790" s="148">
        <v>20355</v>
      </c>
      <c r="J790" s="149">
        <v>17250</v>
      </c>
      <c r="K790" s="149">
        <v>1552.5</v>
      </c>
      <c r="L790" s="149">
        <v>1552.5</v>
      </c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  <c r="AA790" s="149"/>
      <c r="AB790" s="149"/>
      <c r="AC790" s="149"/>
      <c r="AD790" s="149"/>
      <c r="AE790" s="149"/>
      <c r="AF790" s="149"/>
      <c r="AG790" s="149"/>
      <c r="AH790" s="149"/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  <c r="BI790" s="149"/>
      <c r="BJ790" s="232"/>
    </row>
    <row r="791" spans="1:62" x14ac:dyDescent="0.25">
      <c r="A791" s="165">
        <v>45362</v>
      </c>
      <c r="B791" s="127" t="s">
        <v>2011</v>
      </c>
      <c r="C791" s="128" t="s">
        <v>481</v>
      </c>
      <c r="D791" s="129" t="s">
        <v>2012</v>
      </c>
      <c r="E791" s="128" t="s">
        <v>2013</v>
      </c>
      <c r="F791" s="165">
        <v>45362</v>
      </c>
      <c r="G791" s="148">
        <v>24689.200000000001</v>
      </c>
      <c r="H791" s="148"/>
      <c r="I791" s="148">
        <v>29133</v>
      </c>
      <c r="J791" s="149"/>
      <c r="K791" s="149">
        <v>2222.0300000000002</v>
      </c>
      <c r="L791" s="149">
        <v>2222.0300000000002</v>
      </c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>
        <v>-0.26</v>
      </c>
      <c r="AA791" s="149"/>
      <c r="AB791" s="149"/>
      <c r="AC791" s="149"/>
      <c r="AD791" s="149"/>
      <c r="AE791" s="149"/>
      <c r="AF791" s="149"/>
      <c r="AG791" s="149"/>
      <c r="AH791" s="149">
        <v>24689.200000000001</v>
      </c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  <c r="BI791" s="149"/>
      <c r="BJ791" s="232"/>
    </row>
    <row r="792" spans="1:62" x14ac:dyDescent="0.25">
      <c r="A792" s="165">
        <v>45362</v>
      </c>
      <c r="B792" s="127" t="s">
        <v>1736</v>
      </c>
      <c r="C792" s="128" t="s">
        <v>481</v>
      </c>
      <c r="D792" s="129" t="s">
        <v>1434</v>
      </c>
      <c r="E792" s="128" t="s">
        <v>2014</v>
      </c>
      <c r="F792" s="165">
        <v>45362</v>
      </c>
      <c r="G792" s="148">
        <v>13420</v>
      </c>
      <c r="H792" s="148"/>
      <c r="I792" s="148">
        <v>15836</v>
      </c>
      <c r="J792" s="149"/>
      <c r="K792" s="149">
        <v>1207.8</v>
      </c>
      <c r="L792" s="149">
        <v>1207.8</v>
      </c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>
        <v>0.4</v>
      </c>
      <c r="AA792" s="149"/>
      <c r="AB792" s="149"/>
      <c r="AC792" s="149"/>
      <c r="AD792" s="149"/>
      <c r="AE792" s="149"/>
      <c r="AF792" s="149"/>
      <c r="AG792" s="149"/>
      <c r="AH792" s="149">
        <v>13420</v>
      </c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  <c r="BI792" s="149"/>
      <c r="BJ792" s="232"/>
    </row>
    <row r="793" spans="1:62" x14ac:dyDescent="0.25">
      <c r="A793" s="165">
        <v>45362</v>
      </c>
      <c r="B793" s="127" t="s">
        <v>545</v>
      </c>
      <c r="C793" s="128" t="s">
        <v>481</v>
      </c>
      <c r="D793" s="129" t="s">
        <v>2015</v>
      </c>
      <c r="E793" s="128" t="s">
        <v>2016</v>
      </c>
      <c r="F793" s="165">
        <v>45362</v>
      </c>
      <c r="G793" s="148">
        <v>129600</v>
      </c>
      <c r="H793" s="148"/>
      <c r="I793" s="148">
        <v>165888</v>
      </c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>
        <v>129600</v>
      </c>
      <c r="V793" s="149">
        <v>18144</v>
      </c>
      <c r="W793" s="149">
        <v>18144</v>
      </c>
      <c r="X793" s="149"/>
      <c r="Y793" s="149"/>
      <c r="Z793" s="149"/>
      <c r="AA793" s="149"/>
      <c r="AB793" s="149"/>
      <c r="AC793" s="149"/>
      <c r="AD793" s="149"/>
      <c r="AE793" s="149"/>
      <c r="AF793" s="149"/>
      <c r="AG793" s="149"/>
      <c r="AH793" s="149"/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  <c r="BI793" s="149"/>
      <c r="BJ793" s="232"/>
    </row>
    <row r="794" spans="1:62" x14ac:dyDescent="0.25">
      <c r="A794" s="165">
        <v>45363</v>
      </c>
      <c r="B794" s="127" t="s">
        <v>1951</v>
      </c>
      <c r="C794" s="128" t="s">
        <v>481</v>
      </c>
      <c r="D794" s="129" t="s">
        <v>941</v>
      </c>
      <c r="E794" s="128" t="s">
        <v>2017</v>
      </c>
      <c r="F794" s="165">
        <v>45363</v>
      </c>
      <c r="G794" s="148">
        <v>614450</v>
      </c>
      <c r="H794" s="148"/>
      <c r="I794" s="148">
        <v>725051</v>
      </c>
      <c r="J794" s="149"/>
      <c r="K794" s="149">
        <v>55300.5</v>
      </c>
      <c r="L794" s="149">
        <v>55300.5</v>
      </c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  <c r="AA794" s="149"/>
      <c r="AB794" s="149"/>
      <c r="AC794" s="149"/>
      <c r="AD794" s="149"/>
      <c r="AE794" s="149"/>
      <c r="AF794" s="149"/>
      <c r="AG794" s="149"/>
      <c r="AH794" s="149"/>
      <c r="AI794" s="149"/>
      <c r="AJ794" s="149"/>
      <c r="AK794" s="149"/>
      <c r="AL794" s="149"/>
      <c r="AM794" s="149"/>
      <c r="AN794" s="149"/>
      <c r="AO794" s="149">
        <v>614450</v>
      </c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  <c r="BI794" s="149"/>
      <c r="BJ794" s="232"/>
    </row>
    <row r="795" spans="1:62" x14ac:dyDescent="0.25">
      <c r="A795" s="165">
        <v>45363</v>
      </c>
      <c r="B795" s="127" t="s">
        <v>1951</v>
      </c>
      <c r="C795" s="128" t="s">
        <v>481</v>
      </c>
      <c r="D795" s="129" t="s">
        <v>1238</v>
      </c>
      <c r="E795" s="128" t="s">
        <v>2018</v>
      </c>
      <c r="F795" s="165">
        <v>45363</v>
      </c>
      <c r="G795" s="148">
        <v>402500</v>
      </c>
      <c r="H795" s="148"/>
      <c r="I795" s="148">
        <v>474950</v>
      </c>
      <c r="J795" s="149"/>
      <c r="K795" s="149">
        <v>36225</v>
      </c>
      <c r="L795" s="149">
        <v>36225</v>
      </c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  <c r="AA795" s="149"/>
      <c r="AB795" s="149"/>
      <c r="AC795" s="149"/>
      <c r="AD795" s="149"/>
      <c r="AE795" s="149"/>
      <c r="AF795" s="149"/>
      <c r="AG795" s="149"/>
      <c r="AH795" s="149"/>
      <c r="AI795" s="149"/>
      <c r="AJ795" s="149"/>
      <c r="AK795" s="149"/>
      <c r="AL795" s="149"/>
      <c r="AM795" s="149"/>
      <c r="AN795" s="149"/>
      <c r="AO795" s="149">
        <v>402500</v>
      </c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  <c r="BI795" s="149"/>
      <c r="BJ795" s="232"/>
    </row>
    <row r="796" spans="1:62" x14ac:dyDescent="0.25">
      <c r="A796" s="165">
        <v>45364</v>
      </c>
      <c r="B796" s="127" t="s">
        <v>2019</v>
      </c>
      <c r="C796" s="128" t="s">
        <v>481</v>
      </c>
      <c r="D796" s="129" t="s">
        <v>1833</v>
      </c>
      <c r="E796" s="128" t="s">
        <v>2020</v>
      </c>
      <c r="F796" s="165">
        <v>45364</v>
      </c>
      <c r="G796" s="148">
        <v>140014.57</v>
      </c>
      <c r="H796" s="148"/>
      <c r="I796" s="148">
        <v>165217</v>
      </c>
      <c r="J796" s="149"/>
      <c r="K796" s="149">
        <v>12601.31</v>
      </c>
      <c r="L796" s="149">
        <v>12601.31</v>
      </c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>
        <v>-0.19</v>
      </c>
      <c r="AA796" s="149"/>
      <c r="AB796" s="149"/>
      <c r="AC796" s="149"/>
      <c r="AD796" s="149"/>
      <c r="AE796" s="149"/>
      <c r="AF796" s="149"/>
      <c r="AG796" s="149"/>
      <c r="AH796" s="149"/>
      <c r="AI796" s="149"/>
      <c r="AJ796" s="149">
        <v>140014.57</v>
      </c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  <c r="BI796" s="149"/>
      <c r="BJ796" s="232"/>
    </row>
    <row r="797" spans="1:62" x14ac:dyDescent="0.25">
      <c r="A797" s="165">
        <v>45364</v>
      </c>
      <c r="B797" s="127" t="s">
        <v>451</v>
      </c>
      <c r="C797" s="128" t="s">
        <v>481</v>
      </c>
      <c r="D797" s="129" t="s">
        <v>1937</v>
      </c>
      <c r="E797" s="128" t="s">
        <v>2021</v>
      </c>
      <c r="F797" s="165">
        <v>45364</v>
      </c>
      <c r="G797" s="148">
        <v>51212.17</v>
      </c>
      <c r="H797" s="148"/>
      <c r="I797" s="148">
        <v>71230</v>
      </c>
      <c r="J797" s="149"/>
      <c r="K797" s="149">
        <v>4609.1000000000004</v>
      </c>
      <c r="L797" s="149">
        <v>4609.1000000000004</v>
      </c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>
        <v>-0.37</v>
      </c>
      <c r="AA797" s="149"/>
      <c r="AB797" s="149"/>
      <c r="AC797" s="149"/>
      <c r="AD797" s="149"/>
      <c r="AE797" s="149"/>
      <c r="AF797" s="149"/>
      <c r="AG797" s="149"/>
      <c r="AH797" s="149"/>
      <c r="AI797" s="149"/>
      <c r="AJ797" s="149"/>
      <c r="AK797" s="149"/>
      <c r="AL797" s="149">
        <v>62012.17</v>
      </c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  <c r="BI797" s="149"/>
      <c r="BJ797" s="232"/>
    </row>
    <row r="798" spans="1:62" x14ac:dyDescent="0.25">
      <c r="A798" s="165">
        <v>45364</v>
      </c>
      <c r="B798" s="127" t="s">
        <v>451</v>
      </c>
      <c r="C798" s="128" t="s">
        <v>481</v>
      </c>
      <c r="D798" s="129" t="s">
        <v>2022</v>
      </c>
      <c r="E798" s="128" t="s">
        <v>2023</v>
      </c>
      <c r="F798" s="165">
        <v>45364</v>
      </c>
      <c r="G798" s="148">
        <v>1640</v>
      </c>
      <c r="H798" s="148"/>
      <c r="I798" s="148">
        <v>1935</v>
      </c>
      <c r="J798" s="149"/>
      <c r="K798" s="149">
        <v>147.6</v>
      </c>
      <c r="L798" s="149">
        <v>147.6</v>
      </c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>
        <v>-0.2</v>
      </c>
      <c r="AA798" s="149"/>
      <c r="AB798" s="149"/>
      <c r="AC798" s="149"/>
      <c r="AD798" s="149"/>
      <c r="AE798" s="149"/>
      <c r="AF798" s="149"/>
      <c r="AG798" s="149"/>
      <c r="AH798" s="149"/>
      <c r="AI798" s="149"/>
      <c r="AJ798" s="149"/>
      <c r="AK798" s="149"/>
      <c r="AL798" s="149">
        <v>1640</v>
      </c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  <c r="BI798" s="149"/>
      <c r="BJ798" s="232"/>
    </row>
    <row r="799" spans="1:62" x14ac:dyDescent="0.25">
      <c r="A799" s="165">
        <v>45364</v>
      </c>
      <c r="B799" s="127" t="s">
        <v>2024</v>
      </c>
      <c r="C799" s="128" t="s">
        <v>481</v>
      </c>
      <c r="D799" s="129" t="s">
        <v>1606</v>
      </c>
      <c r="E799" s="128" t="s">
        <v>2025</v>
      </c>
      <c r="F799" s="165">
        <v>45364</v>
      </c>
      <c r="G799" s="148">
        <v>18080.52</v>
      </c>
      <c r="H799" s="148"/>
      <c r="I799" s="148">
        <v>21335</v>
      </c>
      <c r="J799" s="149"/>
      <c r="K799" s="149">
        <v>1627.25</v>
      </c>
      <c r="L799" s="149">
        <v>1627.25</v>
      </c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>
        <v>-0.02</v>
      </c>
      <c r="AA799" s="149"/>
      <c r="AB799" s="149"/>
      <c r="AC799" s="149"/>
      <c r="AD799" s="149"/>
      <c r="AE799" s="149"/>
      <c r="AF799" s="149"/>
      <c r="AG799" s="149"/>
      <c r="AH799" s="149"/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>
        <v>18080.52</v>
      </c>
      <c r="BH799" s="149"/>
      <c r="BI799" s="149"/>
      <c r="BJ799" s="232"/>
    </row>
    <row r="800" spans="1:62" x14ac:dyDescent="0.25">
      <c r="A800" s="165">
        <v>45364</v>
      </c>
      <c r="B800" s="127" t="s">
        <v>1094</v>
      </c>
      <c r="C800" s="128" t="s">
        <v>481</v>
      </c>
      <c r="D800" s="129" t="s">
        <v>1200</v>
      </c>
      <c r="E800" s="128" t="s">
        <v>1229</v>
      </c>
      <c r="F800" s="165">
        <v>45364</v>
      </c>
      <c r="G800" s="148">
        <v>42838</v>
      </c>
      <c r="H800" s="148"/>
      <c r="I800" s="148">
        <v>50549</v>
      </c>
      <c r="J800" s="149">
        <v>42838</v>
      </c>
      <c r="K800" s="149">
        <v>3855.42</v>
      </c>
      <c r="L800" s="149">
        <v>3855.42</v>
      </c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>
        <v>0.16</v>
      </c>
      <c r="AA800" s="149"/>
      <c r="AB800" s="149"/>
      <c r="AC800" s="149"/>
      <c r="AD800" s="149"/>
      <c r="AE800" s="149"/>
      <c r="AF800" s="149"/>
      <c r="AG800" s="149"/>
      <c r="AH800" s="149"/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  <c r="BI800" s="149"/>
      <c r="BJ800" s="232"/>
    </row>
    <row r="801" spans="1:62" x14ac:dyDescent="0.25">
      <c r="A801" s="165">
        <v>45365</v>
      </c>
      <c r="B801" s="127" t="s">
        <v>2026</v>
      </c>
      <c r="C801" s="128" t="s">
        <v>481</v>
      </c>
      <c r="D801" s="129" t="s">
        <v>1201</v>
      </c>
      <c r="E801" s="128" t="s">
        <v>2027</v>
      </c>
      <c r="F801" s="165">
        <v>45364</v>
      </c>
      <c r="G801" s="148">
        <v>143990</v>
      </c>
      <c r="H801" s="148"/>
      <c r="I801" s="148">
        <v>169908</v>
      </c>
      <c r="J801" s="149"/>
      <c r="K801" s="149">
        <v>12959.1</v>
      </c>
      <c r="L801" s="149">
        <v>12959.1</v>
      </c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>
        <v>-0.2</v>
      </c>
      <c r="AA801" s="149"/>
      <c r="AB801" s="149"/>
      <c r="AC801" s="149"/>
      <c r="AD801" s="149"/>
      <c r="AE801" s="149"/>
      <c r="AF801" s="149"/>
      <c r="AG801" s="149"/>
      <c r="AH801" s="149"/>
      <c r="AI801" s="149"/>
      <c r="AJ801" s="149">
        <v>143990</v>
      </c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  <c r="BI801" s="149"/>
      <c r="BJ801" s="232"/>
    </row>
    <row r="802" spans="1:62" x14ac:dyDescent="0.25">
      <c r="A802" s="165">
        <v>45365</v>
      </c>
      <c r="B802" s="127" t="s">
        <v>451</v>
      </c>
      <c r="C802" s="128" t="s">
        <v>481</v>
      </c>
      <c r="D802" s="129" t="s">
        <v>2028</v>
      </c>
      <c r="E802" s="128" t="s">
        <v>2029</v>
      </c>
      <c r="F802" s="165">
        <v>45365</v>
      </c>
      <c r="G802" s="148">
        <v>36574.75</v>
      </c>
      <c r="H802" s="148"/>
      <c r="I802" s="148">
        <v>43158</v>
      </c>
      <c r="J802" s="149"/>
      <c r="K802" s="149">
        <v>3291.73</v>
      </c>
      <c r="L802" s="149">
        <v>3291.73</v>
      </c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>
        <v>-0.21</v>
      </c>
      <c r="AA802" s="149"/>
      <c r="AB802" s="149"/>
      <c r="AC802" s="149"/>
      <c r="AD802" s="149"/>
      <c r="AE802" s="149"/>
      <c r="AF802" s="149"/>
      <c r="AG802" s="149"/>
      <c r="AH802" s="149"/>
      <c r="AI802" s="149"/>
      <c r="AJ802" s="149"/>
      <c r="AK802" s="149"/>
      <c r="AL802" s="149">
        <v>36574.75</v>
      </c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  <c r="BI802" s="149"/>
      <c r="BJ802" s="232"/>
    </row>
    <row r="803" spans="1:62" x14ac:dyDescent="0.25">
      <c r="A803" s="165">
        <v>45365</v>
      </c>
      <c r="B803" s="127" t="s">
        <v>2024</v>
      </c>
      <c r="C803" s="128" t="s">
        <v>481</v>
      </c>
      <c r="D803" s="129" t="s">
        <v>2030</v>
      </c>
      <c r="E803" s="128" t="s">
        <v>2031</v>
      </c>
      <c r="F803" s="165">
        <v>45365</v>
      </c>
      <c r="G803" s="148">
        <v>27542.38</v>
      </c>
      <c r="H803" s="148"/>
      <c r="I803" s="148">
        <v>32500</v>
      </c>
      <c r="J803" s="149"/>
      <c r="K803" s="149">
        <v>2478.81</v>
      </c>
      <c r="L803" s="149">
        <v>2478.81</v>
      </c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  <c r="AA803" s="149"/>
      <c r="AB803" s="149"/>
      <c r="AC803" s="149"/>
      <c r="AD803" s="149"/>
      <c r="AE803" s="149"/>
      <c r="AF803" s="149"/>
      <c r="AG803" s="149"/>
      <c r="AH803" s="149"/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>
        <v>27542.38</v>
      </c>
      <c r="BH803" s="149"/>
      <c r="BI803" s="149"/>
      <c r="BJ803" s="232"/>
    </row>
    <row r="804" spans="1:62" x14ac:dyDescent="0.25">
      <c r="A804" s="165">
        <v>45366</v>
      </c>
      <c r="B804" s="127" t="s">
        <v>1936</v>
      </c>
      <c r="C804" s="128" t="s">
        <v>481</v>
      </c>
      <c r="D804" s="129" t="s">
        <v>2032</v>
      </c>
      <c r="E804" s="128" t="s">
        <v>1744</v>
      </c>
      <c r="F804" s="165">
        <v>45366</v>
      </c>
      <c r="G804" s="148">
        <v>96279</v>
      </c>
      <c r="H804" s="148"/>
      <c r="I804" s="148">
        <v>101093</v>
      </c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>
        <v>0.04</v>
      </c>
      <c r="AA804" s="149"/>
      <c r="AB804" s="149"/>
      <c r="AC804" s="149"/>
      <c r="AD804" s="149"/>
      <c r="AE804" s="149"/>
      <c r="AF804" s="149"/>
      <c r="AG804" s="149"/>
      <c r="AH804" s="149"/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>
        <v>2406.98</v>
      </c>
      <c r="BB804" s="149">
        <v>2406.98</v>
      </c>
      <c r="BC804" s="149"/>
      <c r="BD804" s="149"/>
      <c r="BE804" s="149"/>
      <c r="BF804" s="149">
        <v>96279</v>
      </c>
      <c r="BG804" s="149"/>
      <c r="BH804" s="149"/>
      <c r="BI804" s="149"/>
      <c r="BJ804" s="232"/>
    </row>
    <row r="805" spans="1:62" x14ac:dyDescent="0.25">
      <c r="A805" s="165">
        <v>45366</v>
      </c>
      <c r="B805" s="127" t="s">
        <v>1984</v>
      </c>
      <c r="C805" s="128" t="s">
        <v>481</v>
      </c>
      <c r="D805" s="129" t="s">
        <v>776</v>
      </c>
      <c r="E805" s="128" t="s">
        <v>2033</v>
      </c>
      <c r="F805" s="165">
        <v>45366</v>
      </c>
      <c r="G805" s="148">
        <v>277395.65000000002</v>
      </c>
      <c r="H805" s="148"/>
      <c r="I805" s="148">
        <v>327327</v>
      </c>
      <c r="J805" s="149"/>
      <c r="K805" s="149">
        <v>24965.61</v>
      </c>
      <c r="L805" s="149">
        <v>24965.61</v>
      </c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>
        <v>0.13</v>
      </c>
      <c r="AA805" s="149"/>
      <c r="AB805" s="149"/>
      <c r="AC805" s="149"/>
      <c r="AD805" s="149"/>
      <c r="AE805" s="149"/>
      <c r="AF805" s="149"/>
      <c r="AG805" s="149"/>
      <c r="AH805" s="149"/>
      <c r="AI805" s="149"/>
      <c r="AJ805" s="149"/>
      <c r="AK805" s="149"/>
      <c r="AL805" s="149"/>
      <c r="AM805" s="149"/>
      <c r="AN805" s="149">
        <v>277395.65000000002</v>
      </c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  <c r="BI805" s="149"/>
      <c r="BJ805" s="232"/>
    </row>
    <row r="806" spans="1:62" x14ac:dyDescent="0.25">
      <c r="A806" s="165">
        <v>45366</v>
      </c>
      <c r="B806" s="127" t="s">
        <v>2034</v>
      </c>
      <c r="C806" s="128" t="s">
        <v>481</v>
      </c>
      <c r="D806" s="129" t="s">
        <v>2035</v>
      </c>
      <c r="E806" s="128" t="s">
        <v>2036</v>
      </c>
      <c r="F806" s="165">
        <v>45366</v>
      </c>
      <c r="G806" s="148">
        <v>29862</v>
      </c>
      <c r="H806" s="148"/>
      <c r="I806" s="148">
        <v>29862</v>
      </c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  <c r="AA806" s="149"/>
      <c r="AB806" s="149"/>
      <c r="AC806" s="149"/>
      <c r="AD806" s="149"/>
      <c r="AE806" s="149"/>
      <c r="AF806" s="149"/>
      <c r="AG806" s="149"/>
      <c r="AH806" s="149"/>
      <c r="AI806" s="149"/>
      <c r="AJ806" s="149"/>
      <c r="AK806" s="149">
        <v>29862</v>
      </c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  <c r="BI806" s="149"/>
      <c r="BJ806" s="232"/>
    </row>
    <row r="807" spans="1:62" x14ac:dyDescent="0.25">
      <c r="A807" s="165">
        <v>45367</v>
      </c>
      <c r="B807" s="127" t="s">
        <v>1100</v>
      </c>
      <c r="C807" s="128" t="s">
        <v>481</v>
      </c>
      <c r="D807" s="129" t="s">
        <v>1025</v>
      </c>
      <c r="E807" s="128" t="s">
        <v>2037</v>
      </c>
      <c r="F807" s="165">
        <v>45367</v>
      </c>
      <c r="G807" s="148">
        <v>1320</v>
      </c>
      <c r="H807" s="148"/>
      <c r="I807" s="148">
        <v>1558</v>
      </c>
      <c r="J807" s="149"/>
      <c r="K807" s="149">
        <v>118.8</v>
      </c>
      <c r="L807" s="149">
        <v>118.8</v>
      </c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>
        <v>0.4</v>
      </c>
      <c r="AA807" s="149"/>
      <c r="AB807" s="149"/>
      <c r="AC807" s="149"/>
      <c r="AD807" s="149"/>
      <c r="AE807" s="149"/>
      <c r="AF807" s="149"/>
      <c r="AG807" s="149"/>
      <c r="AH807" s="149"/>
      <c r="AI807" s="149"/>
      <c r="AJ807" s="149"/>
      <c r="AK807" s="149"/>
      <c r="AL807" s="149">
        <v>1320</v>
      </c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  <c r="BI807" s="149"/>
      <c r="BJ807" s="232"/>
    </row>
    <row r="808" spans="1:62" x14ac:dyDescent="0.25">
      <c r="A808" s="165">
        <v>45367</v>
      </c>
      <c r="B808" s="127" t="s">
        <v>1751</v>
      </c>
      <c r="C808" s="128" t="s">
        <v>481</v>
      </c>
      <c r="D808" s="129" t="s">
        <v>2038</v>
      </c>
      <c r="E808" s="128" t="s">
        <v>2039</v>
      </c>
      <c r="F808" s="165">
        <v>45367</v>
      </c>
      <c r="G808" s="148">
        <v>806076</v>
      </c>
      <c r="H808" s="148"/>
      <c r="I808" s="148">
        <v>951170</v>
      </c>
      <c r="J808" s="149"/>
      <c r="K808" s="149">
        <v>72546.84</v>
      </c>
      <c r="L808" s="149">
        <v>72546.84</v>
      </c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>
        <v>0.32</v>
      </c>
      <c r="AA808" s="149"/>
      <c r="AB808" s="149"/>
      <c r="AC808" s="149"/>
      <c r="AD808" s="149"/>
      <c r="AE808" s="149"/>
      <c r="AF808" s="149"/>
      <c r="AG808" s="149"/>
      <c r="AH808" s="149"/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>
        <v>806076</v>
      </c>
      <c r="BD808" s="149"/>
      <c r="BE808" s="149"/>
      <c r="BF808" s="149"/>
      <c r="BG808" s="149"/>
      <c r="BH808" s="149"/>
      <c r="BI808" s="149"/>
      <c r="BJ808" s="232"/>
    </row>
    <row r="809" spans="1:62" x14ac:dyDescent="0.25">
      <c r="A809" s="165">
        <v>45367</v>
      </c>
      <c r="B809" s="127" t="s">
        <v>1094</v>
      </c>
      <c r="C809" s="128" t="s">
        <v>481</v>
      </c>
      <c r="D809" s="129" t="s">
        <v>1607</v>
      </c>
      <c r="E809" s="128" t="s">
        <v>1637</v>
      </c>
      <c r="F809" s="165">
        <v>45367</v>
      </c>
      <c r="G809" s="148">
        <v>18952</v>
      </c>
      <c r="H809" s="148"/>
      <c r="I809" s="148">
        <v>22364</v>
      </c>
      <c r="J809" s="149">
        <v>18952</v>
      </c>
      <c r="K809" s="149">
        <v>1705.68</v>
      </c>
      <c r="L809" s="149">
        <v>1705.68</v>
      </c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>
        <v>0.64</v>
      </c>
      <c r="AA809" s="149"/>
      <c r="AB809" s="149"/>
      <c r="AC809" s="149"/>
      <c r="AD809" s="149"/>
      <c r="AE809" s="149"/>
      <c r="AF809" s="149"/>
      <c r="AG809" s="149"/>
      <c r="AH809" s="149"/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  <c r="BI809" s="149"/>
      <c r="BJ809" s="232"/>
    </row>
    <row r="810" spans="1:62" x14ac:dyDescent="0.25">
      <c r="A810" s="165">
        <v>45367</v>
      </c>
      <c r="B810" s="127" t="s">
        <v>2024</v>
      </c>
      <c r="C810" s="128" t="s">
        <v>481</v>
      </c>
      <c r="D810" s="129" t="s">
        <v>2040</v>
      </c>
      <c r="E810" s="128" t="s">
        <v>2041</v>
      </c>
      <c r="F810" s="165">
        <v>45367</v>
      </c>
      <c r="G810" s="148">
        <v>23305.08</v>
      </c>
      <c r="H810" s="148"/>
      <c r="I810" s="148">
        <v>27500</v>
      </c>
      <c r="J810" s="149"/>
      <c r="K810" s="149">
        <v>2097.46</v>
      </c>
      <c r="L810" s="149">
        <v>2097.46</v>
      </c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  <c r="AA810" s="149"/>
      <c r="AB810" s="149"/>
      <c r="AC810" s="149"/>
      <c r="AD810" s="149"/>
      <c r="AE810" s="149"/>
      <c r="AF810" s="149"/>
      <c r="AG810" s="149"/>
      <c r="AH810" s="149"/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>
        <v>23305.08</v>
      </c>
      <c r="BH810" s="149"/>
      <c r="BI810" s="149"/>
      <c r="BJ810" s="232"/>
    </row>
    <row r="811" spans="1:62" x14ac:dyDescent="0.25">
      <c r="A811" s="165">
        <v>45369</v>
      </c>
      <c r="B811" s="127" t="s">
        <v>1094</v>
      </c>
      <c r="C811" s="128" t="s">
        <v>481</v>
      </c>
      <c r="D811" s="129" t="s">
        <v>798</v>
      </c>
      <c r="E811" s="128" t="s">
        <v>1003</v>
      </c>
      <c r="F811" s="165">
        <v>45369</v>
      </c>
      <c r="G811" s="148">
        <v>42962</v>
      </c>
      <c r="H811" s="148"/>
      <c r="I811" s="148">
        <v>50695</v>
      </c>
      <c r="J811" s="149">
        <v>42962</v>
      </c>
      <c r="K811" s="149">
        <v>3866.58</v>
      </c>
      <c r="L811" s="149">
        <v>3866.58</v>
      </c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>
        <v>-0.16</v>
      </c>
      <c r="AA811" s="149"/>
      <c r="AB811" s="149"/>
      <c r="AC811" s="149"/>
      <c r="AD811" s="149"/>
      <c r="AE811" s="149"/>
      <c r="AF811" s="149"/>
      <c r="AG811" s="149"/>
      <c r="AH811" s="149"/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  <c r="BI811" s="149"/>
      <c r="BJ811" s="232"/>
    </row>
    <row r="812" spans="1:62" x14ac:dyDescent="0.25">
      <c r="A812" s="165">
        <v>45369</v>
      </c>
      <c r="B812" s="127" t="s">
        <v>2024</v>
      </c>
      <c r="C812" s="128" t="s">
        <v>481</v>
      </c>
      <c r="D812" s="129" t="s">
        <v>990</v>
      </c>
      <c r="E812" s="128" t="s">
        <v>2042</v>
      </c>
      <c r="F812" s="165">
        <v>45369</v>
      </c>
      <c r="G812" s="148">
        <v>27966.1</v>
      </c>
      <c r="H812" s="148"/>
      <c r="I812" s="148">
        <v>33000</v>
      </c>
      <c r="J812" s="149"/>
      <c r="K812" s="149">
        <v>2516.9499999999998</v>
      </c>
      <c r="L812" s="149">
        <v>2516.9499999999998</v>
      </c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  <c r="AA812" s="149"/>
      <c r="AB812" s="149"/>
      <c r="AC812" s="149"/>
      <c r="AD812" s="149"/>
      <c r="AE812" s="149"/>
      <c r="AF812" s="149"/>
      <c r="AG812" s="149"/>
      <c r="AH812" s="149"/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>
        <v>27966.1</v>
      </c>
      <c r="BH812" s="149"/>
      <c r="BI812" s="149"/>
      <c r="BJ812" s="232"/>
    </row>
    <row r="813" spans="1:62" x14ac:dyDescent="0.25">
      <c r="A813" s="165">
        <v>45370</v>
      </c>
      <c r="B813" s="127" t="s">
        <v>2043</v>
      </c>
      <c r="C813" s="128" t="s">
        <v>481</v>
      </c>
      <c r="D813" s="129" t="s">
        <v>805</v>
      </c>
      <c r="E813" s="128" t="s">
        <v>680</v>
      </c>
      <c r="F813" s="165">
        <v>45370</v>
      </c>
      <c r="G813" s="148">
        <v>303573</v>
      </c>
      <c r="H813" s="148"/>
      <c r="I813" s="148">
        <v>358216</v>
      </c>
      <c r="J813" s="149"/>
      <c r="K813" s="149">
        <v>27321.57</v>
      </c>
      <c r="L813" s="149">
        <v>27321.57</v>
      </c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>
        <v>-0.14000000000000001</v>
      </c>
      <c r="AA813" s="149"/>
      <c r="AB813" s="149"/>
      <c r="AC813" s="149"/>
      <c r="AD813" s="149"/>
      <c r="AE813" s="149"/>
      <c r="AF813" s="149"/>
      <c r="AG813" s="149"/>
      <c r="AH813" s="149"/>
      <c r="AI813" s="149"/>
      <c r="AJ813" s="149">
        <v>303573</v>
      </c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  <c r="BI813" s="149"/>
      <c r="BJ813" s="232"/>
    </row>
    <row r="814" spans="1:62" x14ac:dyDescent="0.25">
      <c r="A814" s="165">
        <v>45370</v>
      </c>
      <c r="B814" s="127" t="s">
        <v>2024</v>
      </c>
      <c r="C814" s="128" t="s">
        <v>481</v>
      </c>
      <c r="D814" s="129" t="s">
        <v>2044</v>
      </c>
      <c r="E814" s="128" t="s">
        <v>2045</v>
      </c>
      <c r="F814" s="165">
        <v>45370</v>
      </c>
      <c r="G814" s="148">
        <v>33983.040000000001</v>
      </c>
      <c r="H814" s="148"/>
      <c r="I814" s="148">
        <v>40100</v>
      </c>
      <c r="J814" s="149"/>
      <c r="K814" s="149">
        <v>3058.47</v>
      </c>
      <c r="L814" s="149">
        <v>3058.47</v>
      </c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>
        <v>0.02</v>
      </c>
      <c r="AA814" s="149"/>
      <c r="AB814" s="149"/>
      <c r="AC814" s="149"/>
      <c r="AD814" s="149"/>
      <c r="AE814" s="149"/>
      <c r="AF814" s="149"/>
      <c r="AG814" s="149"/>
      <c r="AH814" s="149"/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>
        <v>33983.040000000001</v>
      </c>
      <c r="BH814" s="149"/>
      <c r="BI814" s="149"/>
      <c r="BJ814" s="232"/>
    </row>
    <row r="815" spans="1:62" x14ac:dyDescent="0.25">
      <c r="A815" s="165">
        <v>45371</v>
      </c>
      <c r="B815" s="127" t="s">
        <v>1909</v>
      </c>
      <c r="C815" s="128" t="s">
        <v>481</v>
      </c>
      <c r="D815" s="129" t="s">
        <v>2046</v>
      </c>
      <c r="E815" s="128" t="s">
        <v>2047</v>
      </c>
      <c r="F815" s="165">
        <v>45371</v>
      </c>
      <c r="G815" s="148">
        <v>277038.63</v>
      </c>
      <c r="H815" s="148"/>
      <c r="I815" s="148">
        <v>326906</v>
      </c>
      <c r="J815" s="149"/>
      <c r="K815" s="149">
        <v>24933.48</v>
      </c>
      <c r="L815" s="149">
        <v>24933.48</v>
      </c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>
        <v>0.41</v>
      </c>
      <c r="AA815" s="149"/>
      <c r="AB815" s="149"/>
      <c r="AC815" s="149"/>
      <c r="AD815" s="149"/>
      <c r="AE815" s="149"/>
      <c r="AF815" s="149"/>
      <c r="AG815" s="149"/>
      <c r="AH815" s="149"/>
      <c r="AI815" s="149"/>
      <c r="AJ815" s="149">
        <v>277038.63</v>
      </c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  <c r="BI815" s="149"/>
      <c r="BJ815" s="232"/>
    </row>
    <row r="816" spans="1:62" x14ac:dyDescent="0.25">
      <c r="A816" s="165">
        <v>45371</v>
      </c>
      <c r="B816" s="127" t="s">
        <v>1736</v>
      </c>
      <c r="C816" s="128" t="s">
        <v>481</v>
      </c>
      <c r="D816" s="129" t="s">
        <v>809</v>
      </c>
      <c r="E816" s="128" t="s">
        <v>2048</v>
      </c>
      <c r="F816" s="165">
        <v>45371</v>
      </c>
      <c r="G816" s="148">
        <v>25424</v>
      </c>
      <c r="H816" s="148"/>
      <c r="I816" s="148">
        <v>30000</v>
      </c>
      <c r="J816" s="149"/>
      <c r="K816" s="149">
        <v>2288.16</v>
      </c>
      <c r="L816" s="149">
        <v>2288.16</v>
      </c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>
        <v>-0.32</v>
      </c>
      <c r="AA816" s="149"/>
      <c r="AB816" s="149"/>
      <c r="AC816" s="149"/>
      <c r="AD816" s="149"/>
      <c r="AE816" s="149"/>
      <c r="AF816" s="149"/>
      <c r="AG816" s="149"/>
      <c r="AH816" s="149">
        <v>25424</v>
      </c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  <c r="BI816" s="149"/>
      <c r="BJ816" s="232"/>
    </row>
    <row r="817" spans="1:62" x14ac:dyDescent="0.25">
      <c r="A817" s="165">
        <v>45372</v>
      </c>
      <c r="B817" s="127" t="s">
        <v>1788</v>
      </c>
      <c r="C817" s="128" t="s">
        <v>481</v>
      </c>
      <c r="D817" s="129" t="s">
        <v>2049</v>
      </c>
      <c r="E817" s="128" t="s">
        <v>2050</v>
      </c>
      <c r="F817" s="165">
        <v>45372</v>
      </c>
      <c r="G817" s="148">
        <v>139397.63</v>
      </c>
      <c r="H817" s="148"/>
      <c r="I817" s="148">
        <v>164489</v>
      </c>
      <c r="J817" s="149"/>
      <c r="K817" s="149">
        <v>12545.79</v>
      </c>
      <c r="L817" s="149">
        <v>12545.79</v>
      </c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>
        <v>-0.21</v>
      </c>
      <c r="AA817" s="149"/>
      <c r="AB817" s="149"/>
      <c r="AC817" s="149"/>
      <c r="AD817" s="149"/>
      <c r="AE817" s="149"/>
      <c r="AF817" s="149"/>
      <c r="AG817" s="149"/>
      <c r="AH817" s="149"/>
      <c r="AI817" s="149"/>
      <c r="AJ817" s="149">
        <v>139397.63</v>
      </c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  <c r="BI817" s="149"/>
      <c r="BJ817" s="232"/>
    </row>
    <row r="818" spans="1:62" x14ac:dyDescent="0.25">
      <c r="A818" s="165">
        <v>45373</v>
      </c>
      <c r="B818" s="127" t="s">
        <v>484</v>
      </c>
      <c r="C818" s="128" t="s">
        <v>481</v>
      </c>
      <c r="D818" s="129" t="s">
        <v>2051</v>
      </c>
      <c r="E818" s="128" t="s">
        <v>2052</v>
      </c>
      <c r="F818" s="165">
        <v>45373</v>
      </c>
      <c r="G818" s="148">
        <v>1422510</v>
      </c>
      <c r="H818" s="148"/>
      <c r="I818" s="148">
        <v>1680241</v>
      </c>
      <c r="J818" s="149"/>
      <c r="K818" s="149">
        <v>128025.9</v>
      </c>
      <c r="L818" s="149">
        <v>128025.9</v>
      </c>
      <c r="M818" s="149"/>
      <c r="N818" s="149"/>
      <c r="O818" s="149"/>
      <c r="P818" s="149"/>
      <c r="Q818" s="149">
        <v>1679</v>
      </c>
      <c r="R818" s="149"/>
      <c r="S818" s="149"/>
      <c r="T818" s="149"/>
      <c r="U818" s="149"/>
      <c r="V818" s="149"/>
      <c r="W818" s="149"/>
      <c r="X818" s="149">
        <v>1422510</v>
      </c>
      <c r="Y818" s="149"/>
      <c r="Z818" s="149">
        <v>0.2</v>
      </c>
      <c r="AA818" s="149"/>
      <c r="AB818" s="149"/>
      <c r="AC818" s="149"/>
      <c r="AD818" s="149"/>
      <c r="AE818" s="149"/>
      <c r="AF818" s="149"/>
      <c r="AG818" s="149"/>
      <c r="AH818" s="149"/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  <c r="BI818" s="149"/>
      <c r="BJ818" s="232"/>
    </row>
    <row r="819" spans="1:62" x14ac:dyDescent="0.25">
      <c r="A819" s="165">
        <v>45374</v>
      </c>
      <c r="B819" s="127" t="s">
        <v>1100</v>
      </c>
      <c r="C819" s="128" t="s">
        <v>481</v>
      </c>
      <c r="D819" s="129" t="s">
        <v>1441</v>
      </c>
      <c r="E819" s="128" t="s">
        <v>2053</v>
      </c>
      <c r="F819" s="165">
        <v>45374</v>
      </c>
      <c r="G819" s="148">
        <v>9168</v>
      </c>
      <c r="H819" s="148"/>
      <c r="I819" s="148">
        <v>10818</v>
      </c>
      <c r="J819" s="149"/>
      <c r="K819" s="149">
        <v>825.12</v>
      </c>
      <c r="L819" s="149">
        <v>825.12</v>
      </c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>
        <v>-0.24</v>
      </c>
      <c r="AA819" s="149"/>
      <c r="AB819" s="149"/>
      <c r="AC819" s="149"/>
      <c r="AD819" s="149"/>
      <c r="AE819" s="149"/>
      <c r="AF819" s="149"/>
      <c r="AG819" s="149"/>
      <c r="AH819" s="149"/>
      <c r="AI819" s="149"/>
      <c r="AJ819" s="149"/>
      <c r="AK819" s="149"/>
      <c r="AL819" s="149">
        <v>9168</v>
      </c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  <c r="BI819" s="149"/>
      <c r="BJ819" s="232"/>
    </row>
    <row r="820" spans="1:62" x14ac:dyDescent="0.25">
      <c r="A820" s="165">
        <v>45374</v>
      </c>
      <c r="B820" s="127" t="s">
        <v>1751</v>
      </c>
      <c r="C820" s="128" t="s">
        <v>481</v>
      </c>
      <c r="D820" s="129" t="s">
        <v>1215</v>
      </c>
      <c r="E820" s="128" t="s">
        <v>2054</v>
      </c>
      <c r="F820" s="165">
        <v>45374</v>
      </c>
      <c r="G820" s="148">
        <v>25650</v>
      </c>
      <c r="H820" s="148"/>
      <c r="I820" s="148">
        <v>30267</v>
      </c>
      <c r="J820" s="149"/>
      <c r="K820" s="149">
        <v>2308.5</v>
      </c>
      <c r="L820" s="149">
        <v>2308.5</v>
      </c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  <c r="AA820" s="149"/>
      <c r="AB820" s="149"/>
      <c r="AC820" s="149"/>
      <c r="AD820" s="149"/>
      <c r="AE820" s="149"/>
      <c r="AF820" s="149"/>
      <c r="AG820" s="149"/>
      <c r="AH820" s="149"/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>
        <v>25650</v>
      </c>
      <c r="BD820" s="149"/>
      <c r="BE820" s="149"/>
      <c r="BF820" s="149"/>
      <c r="BG820" s="149"/>
      <c r="BH820" s="149"/>
      <c r="BI820" s="149"/>
      <c r="BJ820" s="232"/>
    </row>
    <row r="821" spans="1:62" x14ac:dyDescent="0.25">
      <c r="A821" s="165">
        <v>45374</v>
      </c>
      <c r="B821" s="127" t="s">
        <v>487</v>
      </c>
      <c r="C821" s="128" t="s">
        <v>481</v>
      </c>
      <c r="D821" s="129" t="s">
        <v>1422</v>
      </c>
      <c r="E821" s="128" t="s">
        <v>2055</v>
      </c>
      <c r="F821" s="165">
        <v>45374</v>
      </c>
      <c r="G821" s="148">
        <v>57000</v>
      </c>
      <c r="H821" s="148"/>
      <c r="I821" s="148">
        <v>73033</v>
      </c>
      <c r="J821" s="149"/>
      <c r="K821" s="149"/>
      <c r="L821" s="149"/>
      <c r="M821" s="149"/>
      <c r="N821" s="149"/>
      <c r="O821" s="149"/>
      <c r="P821" s="149"/>
      <c r="Q821" s="149">
        <v>72.959999999999994</v>
      </c>
      <c r="R821" s="149"/>
      <c r="S821" s="149"/>
      <c r="T821" s="149"/>
      <c r="U821" s="149">
        <v>57000</v>
      </c>
      <c r="V821" s="149">
        <v>7980</v>
      </c>
      <c r="W821" s="149">
        <v>7980</v>
      </c>
      <c r="X821" s="149"/>
      <c r="Y821" s="149"/>
      <c r="Z821" s="149">
        <v>0.04</v>
      </c>
      <c r="AA821" s="149"/>
      <c r="AB821" s="149"/>
      <c r="AC821" s="149"/>
      <c r="AD821" s="149"/>
      <c r="AE821" s="149"/>
      <c r="AF821" s="149"/>
      <c r="AG821" s="149"/>
      <c r="AH821" s="149"/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  <c r="BI821" s="149"/>
      <c r="BJ821" s="232"/>
    </row>
    <row r="822" spans="1:62" x14ac:dyDescent="0.25">
      <c r="A822" s="165">
        <v>45374</v>
      </c>
      <c r="B822" s="127" t="s">
        <v>487</v>
      </c>
      <c r="C822" s="128" t="s">
        <v>481</v>
      </c>
      <c r="D822" s="129" t="s">
        <v>826</v>
      </c>
      <c r="E822" s="128" t="s">
        <v>2056</v>
      </c>
      <c r="F822" s="165">
        <v>45374</v>
      </c>
      <c r="G822" s="148">
        <v>71250</v>
      </c>
      <c r="H822" s="148"/>
      <c r="I822" s="148">
        <v>91291</v>
      </c>
      <c r="J822" s="149"/>
      <c r="K822" s="149"/>
      <c r="L822" s="149"/>
      <c r="M822" s="149"/>
      <c r="N822" s="149"/>
      <c r="O822" s="149"/>
      <c r="P822" s="149"/>
      <c r="Q822" s="149">
        <v>91.2</v>
      </c>
      <c r="R822" s="149"/>
      <c r="S822" s="149"/>
      <c r="T822" s="149"/>
      <c r="U822" s="149">
        <v>71250</v>
      </c>
      <c r="V822" s="149">
        <v>9975</v>
      </c>
      <c r="W822" s="149">
        <v>9975</v>
      </c>
      <c r="X822" s="149"/>
      <c r="Y822" s="149"/>
      <c r="Z822" s="149">
        <v>-0.2</v>
      </c>
      <c r="AA822" s="149"/>
      <c r="AB822" s="149"/>
      <c r="AC822" s="149"/>
      <c r="AD822" s="149"/>
      <c r="AE822" s="149"/>
      <c r="AF822" s="149"/>
      <c r="AG822" s="149"/>
      <c r="AH822" s="149"/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  <c r="BI822" s="149"/>
      <c r="BJ822" s="232"/>
    </row>
    <row r="823" spans="1:62" x14ac:dyDescent="0.25">
      <c r="A823" s="165">
        <v>45374</v>
      </c>
      <c r="B823" s="127" t="s">
        <v>1708</v>
      </c>
      <c r="C823" s="128" t="s">
        <v>481</v>
      </c>
      <c r="D823" s="129" t="s">
        <v>1397</v>
      </c>
      <c r="E823" s="128" t="s">
        <v>2057</v>
      </c>
      <c r="F823" s="165">
        <v>45374</v>
      </c>
      <c r="G823" s="148">
        <v>21552</v>
      </c>
      <c r="H823" s="148"/>
      <c r="I823" s="148">
        <v>25431</v>
      </c>
      <c r="J823" s="149"/>
      <c r="K823" s="149">
        <v>1939.68</v>
      </c>
      <c r="L823" s="149">
        <v>1939.68</v>
      </c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>
        <v>-0.36</v>
      </c>
      <c r="AA823" s="149"/>
      <c r="AB823" s="149"/>
      <c r="AC823" s="149"/>
      <c r="AD823" s="149"/>
      <c r="AE823" s="149"/>
      <c r="AF823" s="149">
        <v>21552</v>
      </c>
      <c r="AG823" s="149"/>
      <c r="AH823" s="149"/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  <c r="BI823" s="149"/>
      <c r="BJ823" s="232"/>
    </row>
    <row r="824" spans="1:62" x14ac:dyDescent="0.25">
      <c r="A824" s="165">
        <v>45375</v>
      </c>
      <c r="B824" s="127" t="s">
        <v>487</v>
      </c>
      <c r="C824" s="128" t="s">
        <v>481</v>
      </c>
      <c r="D824" s="129" t="s">
        <v>1398</v>
      </c>
      <c r="E824" s="128" t="s">
        <v>2058</v>
      </c>
      <c r="F824" s="165">
        <v>45375</v>
      </c>
      <c r="G824" s="148">
        <v>71250</v>
      </c>
      <c r="H824" s="148"/>
      <c r="I824" s="148">
        <v>91291</v>
      </c>
      <c r="J824" s="149"/>
      <c r="K824" s="149"/>
      <c r="L824" s="149"/>
      <c r="M824" s="149"/>
      <c r="N824" s="149"/>
      <c r="O824" s="149"/>
      <c r="P824" s="149"/>
      <c r="Q824" s="149">
        <v>91.2</v>
      </c>
      <c r="R824" s="149"/>
      <c r="S824" s="149"/>
      <c r="T824" s="149"/>
      <c r="U824" s="149">
        <v>71250</v>
      </c>
      <c r="V824" s="149">
        <v>9975</v>
      </c>
      <c r="W824" s="149">
        <v>9975</v>
      </c>
      <c r="X824" s="149"/>
      <c r="Y824" s="149"/>
      <c r="Z824" s="149">
        <v>-0.2</v>
      </c>
      <c r="AA824" s="149"/>
      <c r="AB824" s="149"/>
      <c r="AC824" s="149"/>
      <c r="AD824" s="149"/>
      <c r="AE824" s="149"/>
      <c r="AF824" s="149"/>
      <c r="AG824" s="149"/>
      <c r="AH824" s="149"/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  <c r="BI824" s="149"/>
      <c r="BJ824" s="232"/>
    </row>
    <row r="825" spans="1:62" x14ac:dyDescent="0.25">
      <c r="A825" s="165">
        <v>45375</v>
      </c>
      <c r="B825" s="127" t="s">
        <v>487</v>
      </c>
      <c r="C825" s="128" t="s">
        <v>481</v>
      </c>
      <c r="D825" s="129" t="s">
        <v>1744</v>
      </c>
      <c r="E825" s="128" t="s">
        <v>2059</v>
      </c>
      <c r="F825" s="165">
        <v>45375</v>
      </c>
      <c r="G825" s="148">
        <v>71250</v>
      </c>
      <c r="H825" s="148"/>
      <c r="I825" s="148">
        <v>91291</v>
      </c>
      <c r="J825" s="149"/>
      <c r="K825" s="149"/>
      <c r="L825" s="149"/>
      <c r="M825" s="149"/>
      <c r="N825" s="149"/>
      <c r="O825" s="149"/>
      <c r="P825" s="149"/>
      <c r="Q825" s="149">
        <v>91.2</v>
      </c>
      <c r="R825" s="149"/>
      <c r="S825" s="149"/>
      <c r="T825" s="149"/>
      <c r="U825" s="149">
        <v>71250</v>
      </c>
      <c r="V825" s="149">
        <v>9975</v>
      </c>
      <c r="W825" s="149">
        <v>9975</v>
      </c>
      <c r="X825" s="149"/>
      <c r="Y825" s="149"/>
      <c r="Z825" s="149">
        <v>-0.2</v>
      </c>
      <c r="AA825" s="149"/>
      <c r="AB825" s="149"/>
      <c r="AC825" s="149"/>
      <c r="AD825" s="149"/>
      <c r="AE825" s="149"/>
      <c r="AF825" s="149"/>
      <c r="AG825" s="149"/>
      <c r="AH825" s="149"/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  <c r="BI825" s="149"/>
      <c r="BJ825" s="232"/>
    </row>
    <row r="826" spans="1:62" x14ac:dyDescent="0.25">
      <c r="A826" s="165">
        <v>45375</v>
      </c>
      <c r="B826" s="127" t="s">
        <v>487</v>
      </c>
      <c r="C826" s="128" t="s">
        <v>481</v>
      </c>
      <c r="D826" s="129" t="s">
        <v>832</v>
      </c>
      <c r="E826" s="128" t="s">
        <v>2060</v>
      </c>
      <c r="F826" s="165">
        <v>45375</v>
      </c>
      <c r="G826" s="148">
        <v>71250</v>
      </c>
      <c r="H826" s="148"/>
      <c r="I826" s="148">
        <v>91291</v>
      </c>
      <c r="J826" s="149"/>
      <c r="K826" s="149"/>
      <c r="L826" s="149"/>
      <c r="M826" s="149"/>
      <c r="N826" s="149"/>
      <c r="O826" s="149"/>
      <c r="P826" s="149"/>
      <c r="Q826" s="149">
        <v>91.2</v>
      </c>
      <c r="R826" s="149"/>
      <c r="S826" s="149"/>
      <c r="T826" s="149"/>
      <c r="U826" s="149">
        <v>71250</v>
      </c>
      <c r="V826" s="149">
        <v>9975</v>
      </c>
      <c r="W826" s="149">
        <v>9975</v>
      </c>
      <c r="X826" s="149"/>
      <c r="Y826" s="149"/>
      <c r="Z826" s="149">
        <v>-0.2</v>
      </c>
      <c r="AA826" s="149"/>
      <c r="AB826" s="149"/>
      <c r="AC826" s="149"/>
      <c r="AD826" s="149"/>
      <c r="AE826" s="149"/>
      <c r="AF826" s="149"/>
      <c r="AG826" s="149"/>
      <c r="AH826" s="149"/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  <c r="BI826" s="149"/>
      <c r="BJ826" s="232"/>
    </row>
    <row r="827" spans="1:62" x14ac:dyDescent="0.25">
      <c r="A827" s="165">
        <v>45375</v>
      </c>
      <c r="B827" s="127" t="s">
        <v>487</v>
      </c>
      <c r="C827" s="128" t="s">
        <v>481</v>
      </c>
      <c r="D827" s="129" t="s">
        <v>1745</v>
      </c>
      <c r="E827" s="128" t="s">
        <v>2061</v>
      </c>
      <c r="F827" s="165">
        <v>45375</v>
      </c>
      <c r="G827" s="148">
        <v>71250</v>
      </c>
      <c r="H827" s="148"/>
      <c r="I827" s="148">
        <v>91291</v>
      </c>
      <c r="J827" s="149"/>
      <c r="K827" s="149"/>
      <c r="L827" s="149"/>
      <c r="M827" s="149"/>
      <c r="N827" s="149"/>
      <c r="O827" s="149"/>
      <c r="P827" s="149"/>
      <c r="Q827" s="149">
        <v>91.2</v>
      </c>
      <c r="R827" s="149"/>
      <c r="S827" s="149"/>
      <c r="T827" s="149"/>
      <c r="U827" s="149">
        <v>71250</v>
      </c>
      <c r="V827" s="149">
        <v>9975</v>
      </c>
      <c r="W827" s="149">
        <v>9975</v>
      </c>
      <c r="X827" s="149"/>
      <c r="Y827" s="149"/>
      <c r="Z827" s="149">
        <v>-0.2</v>
      </c>
      <c r="AA827" s="149"/>
      <c r="AB827" s="149"/>
      <c r="AC827" s="149"/>
      <c r="AD827" s="149"/>
      <c r="AE827" s="149"/>
      <c r="AF827" s="149"/>
      <c r="AG827" s="149"/>
      <c r="AH827" s="149"/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  <c r="BI827" s="149"/>
      <c r="BJ827" s="232"/>
    </row>
    <row r="828" spans="1:62" x14ac:dyDescent="0.25">
      <c r="A828" s="165">
        <v>45378</v>
      </c>
      <c r="B828" s="127" t="s">
        <v>1100</v>
      </c>
      <c r="C828" s="128" t="s">
        <v>481</v>
      </c>
      <c r="D828" s="129" t="s">
        <v>2062</v>
      </c>
      <c r="E828" s="128" t="s">
        <v>2063</v>
      </c>
      <c r="F828" s="165">
        <v>45378</v>
      </c>
      <c r="G828" s="148">
        <v>4145</v>
      </c>
      <c r="H828" s="148"/>
      <c r="I828" s="148">
        <v>4891</v>
      </c>
      <c r="J828" s="149"/>
      <c r="K828" s="149">
        <v>373.05</v>
      </c>
      <c r="L828" s="149">
        <v>373.05</v>
      </c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>
        <v>-0.1</v>
      </c>
      <c r="AA828" s="149"/>
      <c r="AB828" s="149"/>
      <c r="AC828" s="149"/>
      <c r="AD828" s="149"/>
      <c r="AE828" s="149"/>
      <c r="AF828" s="149"/>
      <c r="AG828" s="149"/>
      <c r="AH828" s="149"/>
      <c r="AI828" s="149"/>
      <c r="AJ828" s="149"/>
      <c r="AK828" s="149"/>
      <c r="AL828" s="149">
        <v>4145</v>
      </c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  <c r="BI828" s="149"/>
      <c r="BJ828" s="232"/>
    </row>
    <row r="829" spans="1:62" x14ac:dyDescent="0.25">
      <c r="A829" s="165">
        <v>45379</v>
      </c>
      <c r="B829" s="127" t="s">
        <v>1951</v>
      </c>
      <c r="C829" s="128" t="s">
        <v>481</v>
      </c>
      <c r="D829" s="129" t="s">
        <v>1753</v>
      </c>
      <c r="E829" s="128" t="s">
        <v>2064</v>
      </c>
      <c r="F829" s="165">
        <v>45379</v>
      </c>
      <c r="G829" s="148">
        <v>1016950</v>
      </c>
      <c r="H829" s="148"/>
      <c r="I829" s="148">
        <v>1200001</v>
      </c>
      <c r="J829" s="149"/>
      <c r="K829" s="149">
        <v>91525.5</v>
      </c>
      <c r="L829" s="149">
        <v>91525.5</v>
      </c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  <c r="AA829" s="149"/>
      <c r="AB829" s="149"/>
      <c r="AC829" s="149"/>
      <c r="AD829" s="149"/>
      <c r="AE829" s="149"/>
      <c r="AF829" s="149"/>
      <c r="AG829" s="149"/>
      <c r="AH829" s="149"/>
      <c r="AI829" s="149"/>
      <c r="AJ829" s="149"/>
      <c r="AK829" s="149"/>
      <c r="AL829" s="149"/>
      <c r="AM829" s="149"/>
      <c r="AN829" s="149"/>
      <c r="AO829" s="149">
        <v>1016950</v>
      </c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  <c r="BI829" s="149"/>
      <c r="BJ829" s="232"/>
    </row>
    <row r="830" spans="1:62" x14ac:dyDescent="0.25">
      <c r="A830" s="165">
        <v>45379</v>
      </c>
      <c r="B830" s="127" t="s">
        <v>2024</v>
      </c>
      <c r="C830" s="128" t="s">
        <v>481</v>
      </c>
      <c r="D830" s="129" t="s">
        <v>1239</v>
      </c>
      <c r="E830" s="128" t="s">
        <v>2065</v>
      </c>
      <c r="F830" s="165">
        <v>45379</v>
      </c>
      <c r="G830" s="148">
        <v>36016.959999999999</v>
      </c>
      <c r="H830" s="148"/>
      <c r="I830" s="148">
        <v>42500</v>
      </c>
      <c r="J830" s="149"/>
      <c r="K830" s="149">
        <v>3241.53</v>
      </c>
      <c r="L830" s="149">
        <v>3241.53</v>
      </c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>
        <v>-0.02</v>
      </c>
      <c r="AA830" s="149"/>
      <c r="AB830" s="149"/>
      <c r="AC830" s="149"/>
      <c r="AD830" s="149"/>
      <c r="AE830" s="149"/>
      <c r="AF830" s="149"/>
      <c r="AG830" s="149"/>
      <c r="AH830" s="149"/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>
        <v>36016.959999999999</v>
      </c>
      <c r="BH830" s="149"/>
      <c r="BI830" s="149"/>
      <c r="BJ830" s="232"/>
    </row>
    <row r="831" spans="1:62" x14ac:dyDescent="0.25">
      <c r="A831" s="165">
        <v>45380</v>
      </c>
      <c r="B831" s="127" t="s">
        <v>487</v>
      </c>
      <c r="C831" s="128" t="s">
        <v>481</v>
      </c>
      <c r="D831" s="129" t="s">
        <v>2066</v>
      </c>
      <c r="E831" s="128" t="s">
        <v>2067</v>
      </c>
      <c r="F831" s="165">
        <v>45380</v>
      </c>
      <c r="G831" s="148">
        <v>67500</v>
      </c>
      <c r="H831" s="148"/>
      <c r="I831" s="148">
        <v>86486</v>
      </c>
      <c r="J831" s="149"/>
      <c r="K831" s="149"/>
      <c r="L831" s="149"/>
      <c r="M831" s="149"/>
      <c r="N831" s="149"/>
      <c r="O831" s="149"/>
      <c r="P831" s="149"/>
      <c r="Q831" s="149">
        <v>86.4</v>
      </c>
      <c r="R831" s="149"/>
      <c r="S831" s="149"/>
      <c r="T831" s="149"/>
      <c r="U831" s="149">
        <v>67500</v>
      </c>
      <c r="V831" s="149">
        <v>9450</v>
      </c>
      <c r="W831" s="149">
        <v>9450</v>
      </c>
      <c r="X831" s="149"/>
      <c r="Y831" s="149"/>
      <c r="Z831" s="149">
        <v>-0.4</v>
      </c>
      <c r="AA831" s="149"/>
      <c r="AB831" s="149"/>
      <c r="AC831" s="149"/>
      <c r="AD831" s="149"/>
      <c r="AE831" s="149"/>
      <c r="AF831" s="149"/>
      <c r="AG831" s="149"/>
      <c r="AH831" s="149"/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  <c r="BI831" s="149"/>
      <c r="BJ831" s="232"/>
    </row>
    <row r="832" spans="1:62" x14ac:dyDescent="0.25">
      <c r="A832" s="165">
        <v>45380</v>
      </c>
      <c r="B832" s="127" t="s">
        <v>487</v>
      </c>
      <c r="C832" s="128" t="s">
        <v>481</v>
      </c>
      <c r="D832" s="129" t="s">
        <v>838</v>
      </c>
      <c r="E832" s="128" t="s">
        <v>2068</v>
      </c>
      <c r="F832" s="165">
        <v>45380</v>
      </c>
      <c r="G832" s="148">
        <v>67500</v>
      </c>
      <c r="H832" s="148"/>
      <c r="I832" s="148">
        <v>86486</v>
      </c>
      <c r="J832" s="149"/>
      <c r="K832" s="149"/>
      <c r="L832" s="149"/>
      <c r="M832" s="149"/>
      <c r="N832" s="149"/>
      <c r="O832" s="149"/>
      <c r="P832" s="149"/>
      <c r="Q832" s="149">
        <v>86.4</v>
      </c>
      <c r="R832" s="149"/>
      <c r="S832" s="149"/>
      <c r="T832" s="149"/>
      <c r="U832" s="149">
        <v>67500</v>
      </c>
      <c r="V832" s="149">
        <v>9450</v>
      </c>
      <c r="W832" s="149">
        <v>9450</v>
      </c>
      <c r="X832" s="149"/>
      <c r="Y832" s="149"/>
      <c r="Z832" s="149">
        <v>-0.4</v>
      </c>
      <c r="AA832" s="149"/>
      <c r="AB832" s="149"/>
      <c r="AC832" s="149"/>
      <c r="AD832" s="149"/>
      <c r="AE832" s="149"/>
      <c r="AF832" s="149"/>
      <c r="AG832" s="149"/>
      <c r="AH832" s="149"/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  <c r="BI832" s="149"/>
      <c r="BJ832" s="232"/>
    </row>
    <row r="833" spans="1:62" x14ac:dyDescent="0.25">
      <c r="A833" s="165">
        <v>45380</v>
      </c>
      <c r="B833" s="127" t="s">
        <v>2069</v>
      </c>
      <c r="C833" s="128" t="s">
        <v>481</v>
      </c>
      <c r="D833" s="129" t="s">
        <v>1018</v>
      </c>
      <c r="E833" s="128" t="s">
        <v>2070</v>
      </c>
      <c r="F833" s="165">
        <v>45380</v>
      </c>
      <c r="G833" s="148">
        <v>184096.98</v>
      </c>
      <c r="H833" s="148"/>
      <c r="I833" s="148">
        <v>217234</v>
      </c>
      <c r="J833" s="149"/>
      <c r="K833" s="149">
        <v>16568.73</v>
      </c>
      <c r="L833" s="149">
        <v>16568.73</v>
      </c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>
        <v>-0.44</v>
      </c>
      <c r="AA833" s="149"/>
      <c r="AB833" s="149"/>
      <c r="AC833" s="149"/>
      <c r="AD833" s="149"/>
      <c r="AE833" s="149"/>
      <c r="AF833" s="149"/>
      <c r="AG833" s="149"/>
      <c r="AH833" s="149"/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>
        <v>184096.98</v>
      </c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  <c r="BI833" s="149"/>
      <c r="BJ833" s="232"/>
    </row>
    <row r="834" spans="1:62" x14ac:dyDescent="0.25">
      <c r="A834" s="165">
        <v>45380</v>
      </c>
      <c r="B834" s="127" t="s">
        <v>2024</v>
      </c>
      <c r="C834" s="128" t="s">
        <v>481</v>
      </c>
      <c r="D834" s="129" t="s">
        <v>846</v>
      </c>
      <c r="E834" s="128" t="s">
        <v>2071</v>
      </c>
      <c r="F834" s="165">
        <v>45380</v>
      </c>
      <c r="G834" s="148">
        <v>22584.74</v>
      </c>
      <c r="H834" s="148"/>
      <c r="I834" s="148">
        <v>26650</v>
      </c>
      <c r="J834" s="149"/>
      <c r="K834" s="149">
        <v>2032.63</v>
      </c>
      <c r="L834" s="149">
        <v>2032.63</v>
      </c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  <c r="AA834" s="149"/>
      <c r="AB834" s="149"/>
      <c r="AC834" s="149"/>
      <c r="AD834" s="149"/>
      <c r="AE834" s="149"/>
      <c r="AF834" s="149"/>
      <c r="AG834" s="149"/>
      <c r="AH834" s="149"/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>
        <v>22584.74</v>
      </c>
      <c r="BH834" s="149"/>
      <c r="BI834" s="149"/>
      <c r="BJ834" s="232"/>
    </row>
    <row r="835" spans="1:62" x14ac:dyDescent="0.25">
      <c r="A835" s="165">
        <v>45381</v>
      </c>
      <c r="B835" s="127" t="s">
        <v>1936</v>
      </c>
      <c r="C835" s="128" t="s">
        <v>481</v>
      </c>
      <c r="D835" s="129" t="s">
        <v>844</v>
      </c>
      <c r="E835" s="128" t="s">
        <v>582</v>
      </c>
      <c r="F835" s="165">
        <v>45381</v>
      </c>
      <c r="G835" s="148">
        <v>139896</v>
      </c>
      <c r="H835" s="148"/>
      <c r="I835" s="148">
        <v>146891</v>
      </c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>
        <v>0.2</v>
      </c>
      <c r="AA835" s="149"/>
      <c r="AB835" s="149"/>
      <c r="AC835" s="149"/>
      <c r="AD835" s="149"/>
      <c r="AE835" s="149"/>
      <c r="AF835" s="149"/>
      <c r="AG835" s="149"/>
      <c r="AH835" s="149"/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>
        <v>3497.4</v>
      </c>
      <c r="BB835" s="149">
        <v>3497.4</v>
      </c>
      <c r="BC835" s="149"/>
      <c r="BD835" s="149"/>
      <c r="BE835" s="149"/>
      <c r="BF835" s="149">
        <v>139896</v>
      </c>
      <c r="BG835" s="149"/>
      <c r="BH835" s="149"/>
      <c r="BI835" s="149"/>
      <c r="BJ835" s="232"/>
    </row>
    <row r="836" spans="1:62" x14ac:dyDescent="0.25">
      <c r="A836" s="165">
        <v>45383</v>
      </c>
      <c r="B836" s="127" t="s">
        <v>2298</v>
      </c>
      <c r="C836" s="128" t="s">
        <v>481</v>
      </c>
      <c r="D836" s="129" t="s">
        <v>482</v>
      </c>
      <c r="E836" s="128" t="s">
        <v>2299</v>
      </c>
      <c r="F836" s="165">
        <v>45383</v>
      </c>
      <c r="G836" s="148">
        <v>818800</v>
      </c>
      <c r="H836" s="148"/>
      <c r="I836" s="148">
        <v>966184</v>
      </c>
      <c r="J836" s="149"/>
      <c r="K836" s="149">
        <v>73692</v>
      </c>
      <c r="L836" s="149">
        <v>73692</v>
      </c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  <c r="AA836" s="149"/>
      <c r="AB836" s="149"/>
      <c r="AC836" s="149"/>
      <c r="AD836" s="149"/>
      <c r="AE836" s="149"/>
      <c r="AF836" s="149"/>
      <c r="AG836" s="149"/>
      <c r="AH836" s="149"/>
      <c r="AI836" s="149"/>
      <c r="AJ836" s="149"/>
      <c r="AK836" s="149"/>
      <c r="AL836" s="149"/>
      <c r="AM836" s="149"/>
      <c r="AN836" s="149"/>
      <c r="AO836" s="149">
        <v>818800</v>
      </c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  <c r="BI836" s="149"/>
      <c r="BJ836" s="232"/>
    </row>
    <row r="837" spans="1:62" x14ac:dyDescent="0.25">
      <c r="A837" s="165">
        <v>45383</v>
      </c>
      <c r="B837" s="127" t="s">
        <v>1100</v>
      </c>
      <c r="C837" s="128" t="s">
        <v>481</v>
      </c>
      <c r="D837" s="129" t="s">
        <v>342</v>
      </c>
      <c r="E837" s="128" t="s">
        <v>2300</v>
      </c>
      <c r="F837" s="165">
        <v>45383</v>
      </c>
      <c r="G837" s="148">
        <v>3783.66</v>
      </c>
      <c r="H837" s="148"/>
      <c r="I837" s="148">
        <v>4465</v>
      </c>
      <c r="J837" s="149"/>
      <c r="K837" s="149">
        <v>340.53</v>
      </c>
      <c r="L837" s="149">
        <v>340.53</v>
      </c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>
        <v>0.28000000000000003</v>
      </c>
      <c r="AA837" s="149"/>
      <c r="AB837" s="149"/>
      <c r="AC837" s="149"/>
      <c r="AD837" s="149"/>
      <c r="AE837" s="149"/>
      <c r="AF837" s="149"/>
      <c r="AG837" s="149"/>
      <c r="AH837" s="149"/>
      <c r="AI837" s="149"/>
      <c r="AJ837" s="149"/>
      <c r="AK837" s="149"/>
      <c r="AL837" s="149">
        <v>3783.66</v>
      </c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  <c r="BI837" s="149"/>
      <c r="BJ837" s="232"/>
    </row>
    <row r="838" spans="1:62" x14ac:dyDescent="0.25">
      <c r="A838" s="165">
        <v>45383</v>
      </c>
      <c r="B838" s="127" t="s">
        <v>1734</v>
      </c>
      <c r="C838" s="128" t="s">
        <v>481</v>
      </c>
      <c r="D838" s="129" t="s">
        <v>343</v>
      </c>
      <c r="E838" s="128" t="s">
        <v>846</v>
      </c>
      <c r="F838" s="165">
        <v>45383</v>
      </c>
      <c r="G838" s="148">
        <v>5880</v>
      </c>
      <c r="H838" s="148"/>
      <c r="I838" s="148">
        <v>7526</v>
      </c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>
        <v>823.2</v>
      </c>
      <c r="W838" s="149">
        <v>823.2</v>
      </c>
      <c r="X838" s="149"/>
      <c r="Y838" s="149"/>
      <c r="Z838" s="149">
        <v>-0.4</v>
      </c>
      <c r="AA838" s="149"/>
      <c r="AB838" s="149"/>
      <c r="AC838" s="149"/>
      <c r="AD838" s="149"/>
      <c r="AE838" s="149"/>
      <c r="AF838" s="149"/>
      <c r="AG838" s="149"/>
      <c r="AH838" s="149"/>
      <c r="AI838" s="149"/>
      <c r="AJ838" s="149"/>
      <c r="AK838" s="149"/>
      <c r="AL838" s="149">
        <v>5880</v>
      </c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  <c r="BI838" s="149"/>
      <c r="BJ838" s="232"/>
    </row>
    <row r="839" spans="1:62" x14ac:dyDescent="0.25">
      <c r="A839" s="165">
        <v>45383</v>
      </c>
      <c r="B839" s="127" t="s">
        <v>1734</v>
      </c>
      <c r="C839" s="128" t="s">
        <v>481</v>
      </c>
      <c r="D839" s="129" t="s">
        <v>344</v>
      </c>
      <c r="E839" s="128" t="s">
        <v>844</v>
      </c>
      <c r="F839" s="165">
        <v>45383</v>
      </c>
      <c r="G839" s="148">
        <v>40585</v>
      </c>
      <c r="H839" s="148"/>
      <c r="I839" s="148">
        <v>47890</v>
      </c>
      <c r="J839" s="149"/>
      <c r="K839" s="149">
        <v>3652.65</v>
      </c>
      <c r="L839" s="149">
        <v>3652.65</v>
      </c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>
        <v>-0.3</v>
      </c>
      <c r="AA839" s="149"/>
      <c r="AB839" s="149"/>
      <c r="AC839" s="149"/>
      <c r="AD839" s="149"/>
      <c r="AE839" s="149"/>
      <c r="AF839" s="149"/>
      <c r="AG839" s="149"/>
      <c r="AH839" s="149"/>
      <c r="AI839" s="149"/>
      <c r="AJ839" s="149"/>
      <c r="AK839" s="149"/>
      <c r="AL839" s="149">
        <v>40585</v>
      </c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  <c r="BI839" s="149"/>
      <c r="BJ839" s="232"/>
    </row>
    <row r="840" spans="1:62" x14ac:dyDescent="0.25">
      <c r="A840" s="165">
        <v>45383</v>
      </c>
      <c r="B840" s="127" t="s">
        <v>1734</v>
      </c>
      <c r="C840" s="128" t="s">
        <v>481</v>
      </c>
      <c r="D840" s="129" t="s">
        <v>345</v>
      </c>
      <c r="E840" s="128" t="s">
        <v>2301</v>
      </c>
      <c r="F840" s="165">
        <v>45383</v>
      </c>
      <c r="G840" s="148">
        <v>4453</v>
      </c>
      <c r="H840" s="148"/>
      <c r="I840" s="148">
        <v>5255</v>
      </c>
      <c r="J840" s="149"/>
      <c r="K840" s="149">
        <v>400.77</v>
      </c>
      <c r="L840" s="149">
        <v>400.77</v>
      </c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>
        <v>0.46</v>
      </c>
      <c r="AA840" s="149"/>
      <c r="AB840" s="149"/>
      <c r="AC840" s="149"/>
      <c r="AD840" s="149"/>
      <c r="AE840" s="149"/>
      <c r="AF840" s="149"/>
      <c r="AG840" s="149"/>
      <c r="AH840" s="149"/>
      <c r="AI840" s="149"/>
      <c r="AJ840" s="149"/>
      <c r="AK840" s="149"/>
      <c r="AL840" s="149">
        <v>4453</v>
      </c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  <c r="BI840" s="149"/>
      <c r="BJ840" s="232"/>
    </row>
    <row r="841" spans="1:62" x14ac:dyDescent="0.25">
      <c r="A841" s="165">
        <v>45383</v>
      </c>
      <c r="B841" s="127" t="s">
        <v>1734</v>
      </c>
      <c r="C841" s="128" t="s">
        <v>481</v>
      </c>
      <c r="D841" s="129" t="s">
        <v>304</v>
      </c>
      <c r="E841" s="128" t="s">
        <v>1240</v>
      </c>
      <c r="F841" s="165">
        <v>45383</v>
      </c>
      <c r="G841" s="148">
        <v>7120</v>
      </c>
      <c r="H841" s="148"/>
      <c r="I841" s="148">
        <v>8402</v>
      </c>
      <c r="J841" s="149"/>
      <c r="K841" s="149">
        <v>640.79999999999995</v>
      </c>
      <c r="L841" s="149">
        <v>640.79999999999995</v>
      </c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>
        <v>0.4</v>
      </c>
      <c r="AA841" s="149"/>
      <c r="AB841" s="149"/>
      <c r="AC841" s="149"/>
      <c r="AD841" s="149"/>
      <c r="AE841" s="149"/>
      <c r="AF841" s="149"/>
      <c r="AG841" s="149"/>
      <c r="AH841" s="149"/>
      <c r="AI841" s="149"/>
      <c r="AJ841" s="149"/>
      <c r="AK841" s="149"/>
      <c r="AL841" s="149">
        <v>7120</v>
      </c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  <c r="BI841" s="149"/>
      <c r="BJ841" s="232"/>
    </row>
    <row r="842" spans="1:62" x14ac:dyDescent="0.25">
      <c r="A842" s="165">
        <v>45383</v>
      </c>
      <c r="B842" s="127" t="s">
        <v>1734</v>
      </c>
      <c r="C842" s="128" t="s">
        <v>481</v>
      </c>
      <c r="D842" s="129" t="s">
        <v>305</v>
      </c>
      <c r="E842" s="128" t="s">
        <v>582</v>
      </c>
      <c r="F842" s="165">
        <v>45383</v>
      </c>
      <c r="G842" s="148">
        <v>2015</v>
      </c>
      <c r="H842" s="148"/>
      <c r="I842" s="148">
        <v>2378</v>
      </c>
      <c r="J842" s="149"/>
      <c r="K842" s="149">
        <v>181.35</v>
      </c>
      <c r="L842" s="149">
        <v>181.35</v>
      </c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>
        <v>0.3</v>
      </c>
      <c r="AA842" s="149"/>
      <c r="AB842" s="149"/>
      <c r="AC842" s="149"/>
      <c r="AD842" s="149"/>
      <c r="AE842" s="149"/>
      <c r="AF842" s="149"/>
      <c r="AG842" s="149"/>
      <c r="AH842" s="149"/>
      <c r="AI842" s="149"/>
      <c r="AJ842" s="149"/>
      <c r="AK842" s="149"/>
      <c r="AL842" s="149">
        <v>2015</v>
      </c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  <c r="BI842" s="149"/>
      <c r="BJ842" s="232"/>
    </row>
    <row r="843" spans="1:62" x14ac:dyDescent="0.25">
      <c r="A843" s="165">
        <v>45383</v>
      </c>
      <c r="B843" s="127" t="s">
        <v>1734</v>
      </c>
      <c r="C843" s="128" t="s">
        <v>481</v>
      </c>
      <c r="D843" s="129" t="s">
        <v>306</v>
      </c>
      <c r="E843" s="128" t="s">
        <v>583</v>
      </c>
      <c r="F843" s="165">
        <v>45383</v>
      </c>
      <c r="G843" s="148">
        <v>9062</v>
      </c>
      <c r="H843" s="148"/>
      <c r="I843" s="148">
        <v>10693</v>
      </c>
      <c r="J843" s="149"/>
      <c r="K843" s="149">
        <v>815.58</v>
      </c>
      <c r="L843" s="149">
        <v>815.58</v>
      </c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>
        <v>-0.16</v>
      </c>
      <c r="AA843" s="149"/>
      <c r="AB843" s="149"/>
      <c r="AC843" s="149"/>
      <c r="AD843" s="149"/>
      <c r="AE843" s="149"/>
      <c r="AF843" s="149"/>
      <c r="AG843" s="149"/>
      <c r="AH843" s="149"/>
      <c r="AI843" s="149"/>
      <c r="AJ843" s="149"/>
      <c r="AK843" s="149"/>
      <c r="AL843" s="149">
        <v>9062</v>
      </c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  <c r="BI843" s="149"/>
      <c r="BJ843" s="232"/>
    </row>
    <row r="844" spans="1:62" x14ac:dyDescent="0.25">
      <c r="A844" s="165">
        <v>45384</v>
      </c>
      <c r="B844" s="127" t="s">
        <v>1094</v>
      </c>
      <c r="C844" s="128" t="s">
        <v>481</v>
      </c>
      <c r="D844" s="129" t="s">
        <v>307</v>
      </c>
      <c r="E844" s="128" t="s">
        <v>2147</v>
      </c>
      <c r="F844" s="165">
        <v>45384</v>
      </c>
      <c r="G844" s="148">
        <v>73066</v>
      </c>
      <c r="H844" s="148"/>
      <c r="I844" s="148">
        <v>86218</v>
      </c>
      <c r="J844" s="149">
        <v>73066</v>
      </c>
      <c r="K844" s="149">
        <v>6575.94</v>
      </c>
      <c r="L844" s="149">
        <v>6575.94</v>
      </c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>
        <v>0.12</v>
      </c>
      <c r="AA844" s="149"/>
      <c r="AB844" s="149"/>
      <c r="AC844" s="149"/>
      <c r="AD844" s="149"/>
      <c r="AE844" s="149"/>
      <c r="AF844" s="149"/>
      <c r="AG844" s="149"/>
      <c r="AH844" s="149"/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  <c r="BI844" s="149"/>
      <c r="BJ844" s="232"/>
    </row>
    <row r="845" spans="1:62" x14ac:dyDescent="0.25">
      <c r="A845" s="165">
        <v>45384</v>
      </c>
      <c r="B845" s="127" t="s">
        <v>2302</v>
      </c>
      <c r="C845" s="128" t="s">
        <v>481</v>
      </c>
      <c r="D845" s="129" t="s">
        <v>308</v>
      </c>
      <c r="E845" s="128" t="s">
        <v>2303</v>
      </c>
      <c r="F845" s="165">
        <v>45384</v>
      </c>
      <c r="G845" s="148">
        <v>65100</v>
      </c>
      <c r="H845" s="148"/>
      <c r="I845" s="148">
        <v>68356</v>
      </c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>
        <v>1</v>
      </c>
      <c r="AA845" s="149"/>
      <c r="AB845" s="149"/>
      <c r="AC845" s="149"/>
      <c r="AD845" s="149"/>
      <c r="AE845" s="149"/>
      <c r="AF845" s="149"/>
      <c r="AG845" s="149"/>
      <c r="AH845" s="149">
        <v>65100</v>
      </c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>
        <v>1627.5</v>
      </c>
      <c r="BB845" s="149">
        <v>1627.5</v>
      </c>
      <c r="BC845" s="149"/>
      <c r="BD845" s="149"/>
      <c r="BE845" s="149"/>
      <c r="BF845" s="149"/>
      <c r="BG845" s="149"/>
      <c r="BH845" s="149"/>
      <c r="BI845" s="149"/>
      <c r="BJ845" s="232"/>
    </row>
    <row r="846" spans="1:62" x14ac:dyDescent="0.25">
      <c r="A846" s="165">
        <v>45384</v>
      </c>
      <c r="B846" s="127" t="s">
        <v>2302</v>
      </c>
      <c r="C846" s="128" t="s">
        <v>481</v>
      </c>
      <c r="D846" s="129" t="s">
        <v>309</v>
      </c>
      <c r="E846" s="128" t="s">
        <v>2304</v>
      </c>
      <c r="F846" s="165">
        <v>45384</v>
      </c>
      <c r="G846" s="148">
        <v>66975</v>
      </c>
      <c r="H846" s="148"/>
      <c r="I846" s="148">
        <v>70323</v>
      </c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>
        <v>-0.76</v>
      </c>
      <c r="AA846" s="149"/>
      <c r="AB846" s="149"/>
      <c r="AC846" s="149"/>
      <c r="AD846" s="149"/>
      <c r="AE846" s="149"/>
      <c r="AF846" s="149"/>
      <c r="AG846" s="149"/>
      <c r="AH846" s="149">
        <v>66975</v>
      </c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>
        <v>1674.38</v>
      </c>
      <c r="BB846" s="149">
        <v>1674.38</v>
      </c>
      <c r="BC846" s="149"/>
      <c r="BD846" s="149"/>
      <c r="BE846" s="149"/>
      <c r="BF846" s="149"/>
      <c r="BG846" s="149"/>
      <c r="BH846" s="149"/>
      <c r="BI846" s="149"/>
      <c r="BJ846" s="232"/>
    </row>
    <row r="847" spans="1:62" x14ac:dyDescent="0.25">
      <c r="A847" s="165">
        <v>45384</v>
      </c>
      <c r="B847" s="127" t="s">
        <v>1984</v>
      </c>
      <c r="C847" s="128" t="s">
        <v>481</v>
      </c>
      <c r="D847" s="129" t="s">
        <v>310</v>
      </c>
      <c r="E847" s="128" t="s">
        <v>2305</v>
      </c>
      <c r="F847" s="165">
        <v>45384</v>
      </c>
      <c r="G847" s="148">
        <v>454063.46</v>
      </c>
      <c r="H847" s="148"/>
      <c r="I847" s="148">
        <v>535795</v>
      </c>
      <c r="J847" s="149"/>
      <c r="K847" s="149">
        <v>40865.71</v>
      </c>
      <c r="L847" s="149">
        <v>40865.71</v>
      </c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>
        <v>0.12</v>
      </c>
      <c r="AA847" s="149"/>
      <c r="AB847" s="149"/>
      <c r="AC847" s="149"/>
      <c r="AD847" s="149"/>
      <c r="AE847" s="149"/>
      <c r="AF847" s="149"/>
      <c r="AG847" s="149"/>
      <c r="AH847" s="149"/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>
        <v>454063.46</v>
      </c>
      <c r="BI847" s="149"/>
      <c r="BJ847" s="232"/>
    </row>
    <row r="848" spans="1:62" x14ac:dyDescent="0.25">
      <c r="A848" s="165">
        <v>45385</v>
      </c>
      <c r="B848" s="127" t="s">
        <v>1100</v>
      </c>
      <c r="C848" s="128" t="s">
        <v>481</v>
      </c>
      <c r="D848" s="129" t="s">
        <v>311</v>
      </c>
      <c r="E848" s="128" t="s">
        <v>2306</v>
      </c>
      <c r="F848" s="165">
        <v>45385</v>
      </c>
      <c r="G848" s="148">
        <v>2500</v>
      </c>
      <c r="H848" s="148"/>
      <c r="I848" s="148">
        <v>2950</v>
      </c>
      <c r="J848" s="149"/>
      <c r="K848" s="149">
        <v>225</v>
      </c>
      <c r="L848" s="149">
        <v>225</v>
      </c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  <c r="AA848" s="149"/>
      <c r="AB848" s="149"/>
      <c r="AC848" s="149"/>
      <c r="AD848" s="149"/>
      <c r="AE848" s="149"/>
      <c r="AF848" s="149"/>
      <c r="AG848" s="149"/>
      <c r="AH848" s="149"/>
      <c r="AI848" s="149"/>
      <c r="AJ848" s="149"/>
      <c r="AK848" s="149"/>
      <c r="AL848" s="149">
        <v>2500</v>
      </c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  <c r="BI848" s="149"/>
      <c r="BJ848" s="232"/>
    </row>
    <row r="849" spans="1:62" x14ac:dyDescent="0.25">
      <c r="A849" s="165">
        <v>45386</v>
      </c>
      <c r="B849" s="127" t="s">
        <v>1094</v>
      </c>
      <c r="C849" s="128" t="s">
        <v>481</v>
      </c>
      <c r="D849" s="129" t="s">
        <v>312</v>
      </c>
      <c r="E849" s="128" t="s">
        <v>2149</v>
      </c>
      <c r="F849" s="165">
        <v>45386</v>
      </c>
      <c r="G849" s="148">
        <v>65556</v>
      </c>
      <c r="H849" s="148"/>
      <c r="I849" s="148">
        <v>77356</v>
      </c>
      <c r="J849" s="149">
        <v>65556</v>
      </c>
      <c r="K849" s="149">
        <v>5900.04</v>
      </c>
      <c r="L849" s="149">
        <v>5900.04</v>
      </c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>
        <v>-0.08</v>
      </c>
      <c r="AA849" s="149"/>
      <c r="AB849" s="149"/>
      <c r="AC849" s="149"/>
      <c r="AD849" s="149"/>
      <c r="AE849" s="149"/>
      <c r="AF849" s="149"/>
      <c r="AG849" s="149"/>
      <c r="AH849" s="149"/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  <c r="BI849" s="149"/>
      <c r="BJ849" s="232"/>
    </row>
    <row r="850" spans="1:62" x14ac:dyDescent="0.25">
      <c r="A850" s="165">
        <v>45388</v>
      </c>
      <c r="B850" s="127" t="s">
        <v>1094</v>
      </c>
      <c r="C850" s="128" t="s">
        <v>481</v>
      </c>
      <c r="D850" s="129" t="s">
        <v>313</v>
      </c>
      <c r="E850" s="128" t="s">
        <v>2151</v>
      </c>
      <c r="F850" s="165">
        <v>45388</v>
      </c>
      <c r="G850" s="148">
        <v>46112</v>
      </c>
      <c r="H850" s="148"/>
      <c r="I850" s="148">
        <v>54412</v>
      </c>
      <c r="J850" s="149">
        <v>46112</v>
      </c>
      <c r="K850" s="149">
        <v>4150.08</v>
      </c>
      <c r="L850" s="149">
        <v>4150.08</v>
      </c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>
        <v>-0.16</v>
      </c>
      <c r="AA850" s="149"/>
      <c r="AB850" s="149"/>
      <c r="AC850" s="149"/>
      <c r="AD850" s="149"/>
      <c r="AE850" s="149"/>
      <c r="AF850" s="149"/>
      <c r="AG850" s="149"/>
      <c r="AH850" s="149"/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  <c r="BI850" s="149"/>
      <c r="BJ850" s="232"/>
    </row>
    <row r="851" spans="1:62" x14ac:dyDescent="0.25">
      <c r="A851" s="165">
        <v>45388</v>
      </c>
      <c r="B851" s="127" t="s">
        <v>451</v>
      </c>
      <c r="C851" s="128" t="s">
        <v>481</v>
      </c>
      <c r="D851" s="129" t="s">
        <v>314</v>
      </c>
      <c r="E851" s="128" t="s">
        <v>2307</v>
      </c>
      <c r="F851" s="165">
        <v>45388</v>
      </c>
      <c r="G851" s="148">
        <v>77366.64</v>
      </c>
      <c r="H851" s="148"/>
      <c r="I851" s="148">
        <v>91293</v>
      </c>
      <c r="J851" s="149"/>
      <c r="K851" s="149">
        <v>6963</v>
      </c>
      <c r="L851" s="149">
        <v>6963</v>
      </c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>
        <v>0.36</v>
      </c>
      <c r="AA851" s="149"/>
      <c r="AB851" s="149"/>
      <c r="AC851" s="149"/>
      <c r="AD851" s="149"/>
      <c r="AE851" s="149"/>
      <c r="AF851" s="149"/>
      <c r="AG851" s="149"/>
      <c r="AH851" s="149"/>
      <c r="AI851" s="149"/>
      <c r="AJ851" s="149"/>
      <c r="AK851" s="149"/>
      <c r="AL851" s="149">
        <v>77366.64</v>
      </c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  <c r="BI851" s="149"/>
      <c r="BJ851" s="232"/>
    </row>
    <row r="852" spans="1:62" x14ac:dyDescent="0.25">
      <c r="A852" s="165">
        <v>45389</v>
      </c>
      <c r="B852" s="127" t="s">
        <v>1100</v>
      </c>
      <c r="C852" s="128" t="s">
        <v>481</v>
      </c>
      <c r="D852" s="129" t="s">
        <v>315</v>
      </c>
      <c r="E852" s="128" t="s">
        <v>2308</v>
      </c>
      <c r="F852" s="165">
        <v>45389</v>
      </c>
      <c r="G852" s="148">
        <v>1482</v>
      </c>
      <c r="H852" s="148"/>
      <c r="I852" s="148">
        <v>1749</v>
      </c>
      <c r="J852" s="149"/>
      <c r="K852" s="149">
        <v>133.38</v>
      </c>
      <c r="L852" s="149">
        <v>133.38</v>
      </c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>
        <v>0.24</v>
      </c>
      <c r="AA852" s="149"/>
      <c r="AB852" s="149"/>
      <c r="AC852" s="149"/>
      <c r="AD852" s="149"/>
      <c r="AE852" s="149"/>
      <c r="AF852" s="149"/>
      <c r="AG852" s="149"/>
      <c r="AH852" s="149"/>
      <c r="AI852" s="149"/>
      <c r="AJ852" s="149"/>
      <c r="AK852" s="149"/>
      <c r="AL852" s="149">
        <v>1482</v>
      </c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  <c r="BI852" s="149"/>
      <c r="BJ852" s="232"/>
    </row>
    <row r="853" spans="1:62" x14ac:dyDescent="0.25">
      <c r="A853" s="165">
        <v>45390</v>
      </c>
      <c r="B853" s="127" t="s">
        <v>1094</v>
      </c>
      <c r="C853" s="128" t="s">
        <v>481</v>
      </c>
      <c r="D853" s="129" t="s">
        <v>316</v>
      </c>
      <c r="E853" s="128" t="s">
        <v>2153</v>
      </c>
      <c r="F853" s="165">
        <v>45390</v>
      </c>
      <c r="G853" s="148">
        <v>30336</v>
      </c>
      <c r="H853" s="148"/>
      <c r="I853" s="148">
        <v>35797</v>
      </c>
      <c r="J853" s="149">
        <v>30336</v>
      </c>
      <c r="K853" s="149">
        <v>2730.24</v>
      </c>
      <c r="L853" s="149">
        <v>2730.24</v>
      </c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>
        <v>0.52</v>
      </c>
      <c r="AA853" s="149"/>
      <c r="AB853" s="149"/>
      <c r="AC853" s="149"/>
      <c r="AD853" s="149"/>
      <c r="AE853" s="149"/>
      <c r="AF853" s="149"/>
      <c r="AG853" s="149"/>
      <c r="AH853" s="149"/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  <c r="BI853" s="149"/>
      <c r="BJ853" s="232"/>
    </row>
    <row r="854" spans="1:62" x14ac:dyDescent="0.25">
      <c r="A854" s="165">
        <v>45392</v>
      </c>
      <c r="B854" s="127" t="s">
        <v>1094</v>
      </c>
      <c r="C854" s="128" t="s">
        <v>481</v>
      </c>
      <c r="D854" s="129" t="s">
        <v>317</v>
      </c>
      <c r="E854" s="128" t="s">
        <v>2155</v>
      </c>
      <c r="F854" s="165">
        <v>45392</v>
      </c>
      <c r="G854" s="148">
        <v>52856</v>
      </c>
      <c r="H854" s="148"/>
      <c r="I854" s="148">
        <v>62370</v>
      </c>
      <c r="J854" s="149">
        <v>52856</v>
      </c>
      <c r="K854" s="149">
        <v>4757.04</v>
      </c>
      <c r="L854" s="149">
        <v>4757.04</v>
      </c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>
        <v>-0.08</v>
      </c>
      <c r="AA854" s="149"/>
      <c r="AB854" s="149"/>
      <c r="AC854" s="149"/>
      <c r="AD854" s="149"/>
      <c r="AE854" s="149"/>
      <c r="AF854" s="149"/>
      <c r="AG854" s="149"/>
      <c r="AH854" s="149"/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  <c r="BI854" s="149"/>
      <c r="BJ854" s="232"/>
    </row>
    <row r="855" spans="1:62" x14ac:dyDescent="0.25">
      <c r="A855" s="165">
        <v>45393</v>
      </c>
      <c r="B855" s="127" t="s">
        <v>487</v>
      </c>
      <c r="C855" s="128" t="s">
        <v>481</v>
      </c>
      <c r="D855" s="129" t="s">
        <v>318</v>
      </c>
      <c r="E855" s="128" t="s">
        <v>2309</v>
      </c>
      <c r="F855" s="165">
        <v>45393</v>
      </c>
      <c r="G855" s="148">
        <v>91500</v>
      </c>
      <c r="H855" s="148"/>
      <c r="I855" s="148">
        <v>117120</v>
      </c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>
        <v>91500</v>
      </c>
      <c r="V855" s="149">
        <v>12810</v>
      </c>
      <c r="W855" s="149">
        <v>12810</v>
      </c>
      <c r="X855" s="149"/>
      <c r="Y855" s="149"/>
      <c r="Z855" s="149"/>
      <c r="AA855" s="149"/>
      <c r="AB855" s="149"/>
      <c r="AC855" s="149"/>
      <c r="AD855" s="149"/>
      <c r="AE855" s="149"/>
      <c r="AF855" s="149"/>
      <c r="AG855" s="149"/>
      <c r="AH855" s="149"/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  <c r="BI855" s="149"/>
      <c r="BJ855" s="232"/>
    </row>
    <row r="856" spans="1:62" x14ac:dyDescent="0.25">
      <c r="A856" s="165">
        <v>45393</v>
      </c>
      <c r="B856" s="127" t="s">
        <v>487</v>
      </c>
      <c r="C856" s="128" t="s">
        <v>481</v>
      </c>
      <c r="D856" s="129" t="s">
        <v>346</v>
      </c>
      <c r="E856" s="128" t="s">
        <v>2310</v>
      </c>
      <c r="F856" s="165">
        <v>45393</v>
      </c>
      <c r="G856" s="148">
        <v>91500</v>
      </c>
      <c r="H856" s="148"/>
      <c r="I856" s="148">
        <v>117120</v>
      </c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>
        <v>91500</v>
      </c>
      <c r="V856" s="149">
        <v>12810</v>
      </c>
      <c r="W856" s="149">
        <v>12810</v>
      </c>
      <c r="X856" s="149"/>
      <c r="Y856" s="149"/>
      <c r="Z856" s="149"/>
      <c r="AA856" s="149"/>
      <c r="AB856" s="149"/>
      <c r="AC856" s="149"/>
      <c r="AD856" s="149"/>
      <c r="AE856" s="149"/>
      <c r="AF856" s="149"/>
      <c r="AG856" s="149"/>
      <c r="AH856" s="149"/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  <c r="BI856" s="149"/>
      <c r="BJ856" s="232"/>
    </row>
    <row r="857" spans="1:62" x14ac:dyDescent="0.25">
      <c r="A857" s="165">
        <v>45394</v>
      </c>
      <c r="B857" s="127" t="s">
        <v>1094</v>
      </c>
      <c r="C857" s="128" t="s">
        <v>481</v>
      </c>
      <c r="D857" s="129" t="s">
        <v>347</v>
      </c>
      <c r="E857" s="128" t="s">
        <v>2156</v>
      </c>
      <c r="F857" s="165">
        <v>45394</v>
      </c>
      <c r="G857" s="148">
        <v>5932</v>
      </c>
      <c r="H857" s="148"/>
      <c r="I857" s="148">
        <v>7000</v>
      </c>
      <c r="J857" s="149">
        <v>5932</v>
      </c>
      <c r="K857" s="149">
        <v>533.88</v>
      </c>
      <c r="L857" s="149">
        <v>533.88</v>
      </c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>
        <v>0.24</v>
      </c>
      <c r="AA857" s="149"/>
      <c r="AB857" s="149"/>
      <c r="AC857" s="149"/>
      <c r="AD857" s="149"/>
      <c r="AE857" s="149"/>
      <c r="AF857" s="149"/>
      <c r="AG857" s="149"/>
      <c r="AH857" s="149"/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  <c r="BI857" s="149"/>
      <c r="BJ857" s="232"/>
    </row>
    <row r="858" spans="1:62" x14ac:dyDescent="0.25">
      <c r="A858" s="165">
        <v>45394</v>
      </c>
      <c r="B858" s="127" t="s">
        <v>484</v>
      </c>
      <c r="C858" s="128" t="s">
        <v>481</v>
      </c>
      <c r="D858" s="129" t="s">
        <v>319</v>
      </c>
      <c r="E858" s="128" t="s">
        <v>2311</v>
      </c>
      <c r="F858" s="165">
        <v>45394</v>
      </c>
      <c r="G858" s="148">
        <v>1421105</v>
      </c>
      <c r="H858" s="148"/>
      <c r="I858" s="148">
        <v>1678581</v>
      </c>
      <c r="J858" s="149"/>
      <c r="K858" s="149">
        <v>127899.45</v>
      </c>
      <c r="L858" s="149">
        <v>127899.45</v>
      </c>
      <c r="M858" s="149"/>
      <c r="N858" s="149"/>
      <c r="O858" s="149"/>
      <c r="P858" s="149"/>
      <c r="Q858" s="149">
        <v>1677</v>
      </c>
      <c r="R858" s="149"/>
      <c r="S858" s="149"/>
      <c r="T858" s="149"/>
      <c r="U858" s="149"/>
      <c r="V858" s="149"/>
      <c r="W858" s="149"/>
      <c r="X858" s="149">
        <v>1421105</v>
      </c>
      <c r="Y858" s="149"/>
      <c r="Z858" s="149">
        <v>0.1</v>
      </c>
      <c r="AA858" s="149"/>
      <c r="AB858" s="149"/>
      <c r="AC858" s="149"/>
      <c r="AD858" s="149"/>
      <c r="AE858" s="149"/>
      <c r="AF858" s="149"/>
      <c r="AG858" s="149"/>
      <c r="AH858" s="149"/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  <c r="BI858" s="149"/>
      <c r="BJ858" s="232"/>
    </row>
    <row r="859" spans="1:62" x14ac:dyDescent="0.25">
      <c r="A859" s="165">
        <v>45394</v>
      </c>
      <c r="B859" s="127" t="s">
        <v>487</v>
      </c>
      <c r="C859" s="128" t="s">
        <v>481</v>
      </c>
      <c r="D859" s="129" t="s">
        <v>320</v>
      </c>
      <c r="E859" s="128" t="s">
        <v>2312</v>
      </c>
      <c r="F859" s="165">
        <v>45394</v>
      </c>
      <c r="G859" s="148">
        <v>61000</v>
      </c>
      <c r="H859" s="148"/>
      <c r="I859" s="148">
        <v>78080</v>
      </c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>
        <v>61000</v>
      </c>
      <c r="V859" s="149">
        <v>8540</v>
      </c>
      <c r="W859" s="149">
        <v>8540</v>
      </c>
      <c r="X859" s="149"/>
      <c r="Y859" s="149"/>
      <c r="Z859" s="149"/>
      <c r="AA859" s="149"/>
      <c r="AB859" s="149"/>
      <c r="AC859" s="149"/>
      <c r="AD859" s="149"/>
      <c r="AE859" s="149"/>
      <c r="AF859" s="149"/>
      <c r="AG859" s="149"/>
      <c r="AH859" s="149"/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  <c r="BI859" s="149"/>
      <c r="BJ859" s="232"/>
    </row>
    <row r="860" spans="1:62" x14ac:dyDescent="0.25">
      <c r="A860" s="165">
        <v>45394</v>
      </c>
      <c r="B860" s="127" t="s">
        <v>487</v>
      </c>
      <c r="C860" s="128" t="s">
        <v>481</v>
      </c>
      <c r="D860" s="129" t="s">
        <v>321</v>
      </c>
      <c r="E860" s="128" t="s">
        <v>2313</v>
      </c>
      <c r="F860" s="165">
        <v>45394</v>
      </c>
      <c r="G860" s="148">
        <v>61000</v>
      </c>
      <c r="H860" s="148"/>
      <c r="I860" s="148">
        <v>78080</v>
      </c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>
        <v>61000</v>
      </c>
      <c r="V860" s="149">
        <v>8540</v>
      </c>
      <c r="W860" s="149">
        <v>8540</v>
      </c>
      <c r="X860" s="149"/>
      <c r="Y860" s="149"/>
      <c r="Z860" s="149"/>
      <c r="AA860" s="149"/>
      <c r="AB860" s="149"/>
      <c r="AC860" s="149"/>
      <c r="AD860" s="149"/>
      <c r="AE860" s="149"/>
      <c r="AF860" s="149"/>
      <c r="AG860" s="149"/>
      <c r="AH860" s="149"/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  <c r="BI860" s="149"/>
      <c r="BJ860" s="232"/>
    </row>
    <row r="861" spans="1:62" x14ac:dyDescent="0.25">
      <c r="A861" s="165">
        <v>45394</v>
      </c>
      <c r="B861" s="127" t="s">
        <v>451</v>
      </c>
      <c r="C861" s="128" t="s">
        <v>481</v>
      </c>
      <c r="D861" s="129" t="s">
        <v>322</v>
      </c>
      <c r="E861" s="128" t="s">
        <v>2314</v>
      </c>
      <c r="F861" s="165">
        <v>45394</v>
      </c>
      <c r="G861" s="148">
        <v>79120.66</v>
      </c>
      <c r="H861" s="148"/>
      <c r="I861" s="148">
        <v>93362</v>
      </c>
      <c r="J861" s="149"/>
      <c r="K861" s="149">
        <v>7120.86</v>
      </c>
      <c r="L861" s="149">
        <v>7120.86</v>
      </c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>
        <v>-0.38</v>
      </c>
      <c r="AA861" s="149"/>
      <c r="AB861" s="149"/>
      <c r="AC861" s="149"/>
      <c r="AD861" s="149"/>
      <c r="AE861" s="149"/>
      <c r="AF861" s="149"/>
      <c r="AG861" s="149"/>
      <c r="AH861" s="149"/>
      <c r="AI861" s="149"/>
      <c r="AJ861" s="149"/>
      <c r="AK861" s="149"/>
      <c r="AL861" s="149">
        <v>79120.66</v>
      </c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  <c r="BI861" s="149"/>
      <c r="BJ861" s="232"/>
    </row>
    <row r="862" spans="1:62" x14ac:dyDescent="0.25">
      <c r="A862" s="165">
        <v>45394</v>
      </c>
      <c r="B862" s="127" t="s">
        <v>1984</v>
      </c>
      <c r="C862" s="128" t="s">
        <v>481</v>
      </c>
      <c r="D862" s="129" t="s">
        <v>323</v>
      </c>
      <c r="E862" s="128" t="s">
        <v>2315</v>
      </c>
      <c r="F862" s="165">
        <v>45394</v>
      </c>
      <c r="G862" s="148">
        <v>447.1</v>
      </c>
      <c r="H862" s="148"/>
      <c r="I862" s="148">
        <v>528</v>
      </c>
      <c r="J862" s="149"/>
      <c r="K862" s="149">
        <v>40.24</v>
      </c>
      <c r="L862" s="149">
        <v>40.24</v>
      </c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>
        <v>0.42</v>
      </c>
      <c r="AA862" s="149"/>
      <c r="AB862" s="149"/>
      <c r="AC862" s="149"/>
      <c r="AD862" s="149"/>
      <c r="AE862" s="149"/>
      <c r="AF862" s="149"/>
      <c r="AG862" s="149"/>
      <c r="AH862" s="149"/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>
        <v>447.1</v>
      </c>
      <c r="BI862" s="149"/>
      <c r="BJ862" s="232"/>
    </row>
    <row r="863" spans="1:62" x14ac:dyDescent="0.25">
      <c r="A863" s="165">
        <v>45395</v>
      </c>
      <c r="B863" s="127" t="s">
        <v>451</v>
      </c>
      <c r="C863" s="128" t="s">
        <v>481</v>
      </c>
      <c r="D863" s="129" t="s">
        <v>324</v>
      </c>
      <c r="E863" s="128" t="s">
        <v>2316</v>
      </c>
      <c r="F863" s="165">
        <v>45395</v>
      </c>
      <c r="G863" s="148">
        <v>19642.5</v>
      </c>
      <c r="H863" s="148"/>
      <c r="I863" s="148">
        <v>23178</v>
      </c>
      <c r="J863" s="149"/>
      <c r="K863" s="149">
        <v>1767.83</v>
      </c>
      <c r="L863" s="149">
        <v>1767.83</v>
      </c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>
        <v>-0.16</v>
      </c>
      <c r="AA863" s="149"/>
      <c r="AB863" s="149"/>
      <c r="AC863" s="149"/>
      <c r="AD863" s="149"/>
      <c r="AE863" s="149"/>
      <c r="AF863" s="149"/>
      <c r="AG863" s="149"/>
      <c r="AH863" s="149"/>
      <c r="AI863" s="149"/>
      <c r="AJ863" s="149"/>
      <c r="AK863" s="149"/>
      <c r="AL863" s="149">
        <v>19642.5</v>
      </c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  <c r="BI863" s="149"/>
      <c r="BJ863" s="232"/>
    </row>
    <row r="864" spans="1:62" x14ac:dyDescent="0.25">
      <c r="A864" s="165">
        <v>45395</v>
      </c>
      <c r="B864" s="127" t="s">
        <v>1583</v>
      </c>
      <c r="C864" s="128" t="s">
        <v>481</v>
      </c>
      <c r="D864" s="129" t="s">
        <v>325</v>
      </c>
      <c r="E864" s="128" t="s">
        <v>611</v>
      </c>
      <c r="F864" s="165">
        <v>45395</v>
      </c>
      <c r="G864" s="148">
        <v>20568</v>
      </c>
      <c r="H864" s="148"/>
      <c r="I864" s="148">
        <v>24270</v>
      </c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>
        <v>1851.12</v>
      </c>
      <c r="W864" s="149">
        <v>1851.12</v>
      </c>
      <c r="X864" s="149"/>
      <c r="Y864" s="149"/>
      <c r="Z864" s="149">
        <v>-0.24</v>
      </c>
      <c r="AA864" s="149"/>
      <c r="AB864" s="149"/>
      <c r="AC864" s="149"/>
      <c r="AD864" s="149"/>
      <c r="AE864" s="149"/>
      <c r="AF864" s="149"/>
      <c r="AG864" s="149"/>
      <c r="AH864" s="149"/>
      <c r="AI864" s="149"/>
      <c r="AJ864" s="149">
        <v>20568</v>
      </c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  <c r="BI864" s="149"/>
      <c r="BJ864" s="232"/>
    </row>
    <row r="865" spans="1:62" x14ac:dyDescent="0.25">
      <c r="A865" s="165">
        <v>45396</v>
      </c>
      <c r="B865" s="127" t="s">
        <v>1094</v>
      </c>
      <c r="C865" s="128" t="s">
        <v>481</v>
      </c>
      <c r="D865" s="129" t="s">
        <v>326</v>
      </c>
      <c r="E865" s="128" t="s">
        <v>2157</v>
      </c>
      <c r="F865" s="165">
        <v>45396</v>
      </c>
      <c r="G865" s="148">
        <v>60192</v>
      </c>
      <c r="H865" s="148"/>
      <c r="I865" s="148">
        <v>71027</v>
      </c>
      <c r="J865" s="149">
        <v>60192</v>
      </c>
      <c r="K865" s="149">
        <v>5417.28</v>
      </c>
      <c r="L865" s="149">
        <v>5417.28</v>
      </c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>
        <v>0.44</v>
      </c>
      <c r="AA865" s="149"/>
      <c r="AB865" s="149"/>
      <c r="AC865" s="149"/>
      <c r="AD865" s="149"/>
      <c r="AE865" s="149"/>
      <c r="AF865" s="149"/>
      <c r="AG865" s="149"/>
      <c r="AH865" s="149"/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  <c r="BI865" s="149"/>
      <c r="BJ865" s="232"/>
    </row>
    <row r="866" spans="1:62" x14ac:dyDescent="0.25">
      <c r="A866" s="165">
        <v>45396</v>
      </c>
      <c r="B866" s="127" t="s">
        <v>1734</v>
      </c>
      <c r="C866" s="128" t="s">
        <v>481</v>
      </c>
      <c r="D866" s="129" t="s">
        <v>327</v>
      </c>
      <c r="E866" s="128" t="s">
        <v>934</v>
      </c>
      <c r="F866" s="165">
        <v>45396</v>
      </c>
      <c r="G866" s="148">
        <v>3755</v>
      </c>
      <c r="H866" s="148"/>
      <c r="I866" s="148">
        <v>4431</v>
      </c>
      <c r="J866" s="149"/>
      <c r="K866" s="149">
        <v>337.95</v>
      </c>
      <c r="L866" s="149">
        <v>337.95</v>
      </c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>
        <v>0.1</v>
      </c>
      <c r="AA866" s="149"/>
      <c r="AB866" s="149"/>
      <c r="AC866" s="149"/>
      <c r="AD866" s="149"/>
      <c r="AE866" s="149"/>
      <c r="AF866" s="149"/>
      <c r="AG866" s="149"/>
      <c r="AH866" s="149"/>
      <c r="AI866" s="149"/>
      <c r="AJ866" s="149"/>
      <c r="AK866" s="149"/>
      <c r="AL866" s="149">
        <v>3755</v>
      </c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  <c r="BI866" s="149"/>
      <c r="BJ866" s="232"/>
    </row>
    <row r="867" spans="1:62" x14ac:dyDescent="0.25">
      <c r="A867" s="165">
        <v>45397</v>
      </c>
      <c r="B867" s="127" t="s">
        <v>2072</v>
      </c>
      <c r="C867" s="128" t="s">
        <v>481</v>
      </c>
      <c r="D867" s="129" t="s">
        <v>328</v>
      </c>
      <c r="E867" s="128" t="s">
        <v>1005</v>
      </c>
      <c r="F867" s="165">
        <v>45397</v>
      </c>
      <c r="G867" s="148">
        <v>173128</v>
      </c>
      <c r="H867" s="148"/>
      <c r="I867" s="148">
        <v>181784</v>
      </c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>
        <v>-0.4</v>
      </c>
      <c r="AA867" s="149"/>
      <c r="AB867" s="149"/>
      <c r="AC867" s="149"/>
      <c r="AD867" s="149"/>
      <c r="AE867" s="149"/>
      <c r="AF867" s="149"/>
      <c r="AG867" s="149"/>
      <c r="AH867" s="149"/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>
        <v>4328.2</v>
      </c>
      <c r="BB867" s="149">
        <v>4328.2</v>
      </c>
      <c r="BC867" s="149"/>
      <c r="BD867" s="149"/>
      <c r="BE867" s="149"/>
      <c r="BF867" s="149">
        <v>173128</v>
      </c>
      <c r="BG867" s="149"/>
      <c r="BH867" s="149"/>
      <c r="BI867" s="149"/>
      <c r="BJ867" s="232"/>
    </row>
    <row r="868" spans="1:62" x14ac:dyDescent="0.25">
      <c r="A868" s="165">
        <v>45398</v>
      </c>
      <c r="B868" s="127" t="s">
        <v>487</v>
      </c>
      <c r="C868" s="128" t="s">
        <v>481</v>
      </c>
      <c r="D868" s="129" t="s">
        <v>329</v>
      </c>
      <c r="E868" s="128" t="s">
        <v>2317</v>
      </c>
      <c r="F868" s="165">
        <v>45398</v>
      </c>
      <c r="G868" s="148">
        <v>71250</v>
      </c>
      <c r="H868" s="148"/>
      <c r="I868" s="148">
        <v>91200</v>
      </c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>
        <v>71250</v>
      </c>
      <c r="V868" s="149">
        <v>9975</v>
      </c>
      <c r="W868" s="149">
        <v>9975</v>
      </c>
      <c r="X868" s="149"/>
      <c r="Y868" s="149"/>
      <c r="Z868" s="149"/>
      <c r="AA868" s="149"/>
      <c r="AB868" s="149"/>
      <c r="AC868" s="149"/>
      <c r="AD868" s="149"/>
      <c r="AE868" s="149"/>
      <c r="AF868" s="149"/>
      <c r="AG868" s="149"/>
      <c r="AH868" s="149"/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  <c r="BI868" s="149"/>
      <c r="BJ868" s="232"/>
    </row>
    <row r="869" spans="1:62" x14ac:dyDescent="0.25">
      <c r="A869" s="165">
        <v>45398</v>
      </c>
      <c r="B869" s="127" t="s">
        <v>487</v>
      </c>
      <c r="C869" s="128" t="s">
        <v>481</v>
      </c>
      <c r="D869" s="129" t="s">
        <v>330</v>
      </c>
      <c r="E869" s="128" t="s">
        <v>2318</v>
      </c>
      <c r="F869" s="165">
        <v>45398</v>
      </c>
      <c r="G869" s="148">
        <v>71250</v>
      </c>
      <c r="H869" s="148"/>
      <c r="I869" s="148">
        <v>91200</v>
      </c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>
        <v>71250</v>
      </c>
      <c r="V869" s="149">
        <v>9975</v>
      </c>
      <c r="W869" s="149">
        <v>9975</v>
      </c>
      <c r="X869" s="149"/>
      <c r="Y869" s="149"/>
      <c r="Z869" s="149"/>
      <c r="AA869" s="149"/>
      <c r="AB869" s="149"/>
      <c r="AC869" s="149"/>
      <c r="AD869" s="149"/>
      <c r="AE869" s="149"/>
      <c r="AF869" s="149"/>
      <c r="AG869" s="149"/>
      <c r="AH869" s="149"/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  <c r="BI869" s="149"/>
      <c r="BJ869" s="232"/>
    </row>
    <row r="870" spans="1:62" x14ac:dyDescent="0.25">
      <c r="A870" s="165">
        <v>45398</v>
      </c>
      <c r="B870" s="127" t="s">
        <v>2319</v>
      </c>
      <c r="C870" s="128" t="s">
        <v>481</v>
      </c>
      <c r="D870" s="129" t="s">
        <v>331</v>
      </c>
      <c r="E870" s="128" t="s">
        <v>2320</v>
      </c>
      <c r="F870" s="165">
        <v>45398</v>
      </c>
      <c r="G870" s="148">
        <v>40125</v>
      </c>
      <c r="H870" s="148"/>
      <c r="I870" s="148">
        <v>47348</v>
      </c>
      <c r="J870" s="149"/>
      <c r="K870" s="149">
        <v>3611.25</v>
      </c>
      <c r="L870" s="149">
        <v>3611.25</v>
      </c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>
        <v>0.5</v>
      </c>
      <c r="AA870" s="149"/>
      <c r="AB870" s="149"/>
      <c r="AC870" s="149"/>
      <c r="AD870" s="149"/>
      <c r="AE870" s="149"/>
      <c r="AF870" s="149"/>
      <c r="AG870" s="149"/>
      <c r="AH870" s="149"/>
      <c r="AI870" s="149"/>
      <c r="AJ870" s="149"/>
      <c r="AK870" s="149"/>
      <c r="AL870" s="149">
        <v>40125</v>
      </c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  <c r="BI870" s="149"/>
      <c r="BJ870" s="232"/>
    </row>
    <row r="871" spans="1:62" x14ac:dyDescent="0.25">
      <c r="A871" s="165">
        <v>45398</v>
      </c>
      <c r="B871" s="127" t="s">
        <v>1751</v>
      </c>
      <c r="C871" s="128" t="s">
        <v>481</v>
      </c>
      <c r="D871" s="129" t="s">
        <v>332</v>
      </c>
      <c r="E871" s="128" t="s">
        <v>2321</v>
      </c>
      <c r="F871" s="165">
        <v>45398</v>
      </c>
      <c r="G871" s="148">
        <v>309015</v>
      </c>
      <c r="H871" s="148"/>
      <c r="I871" s="148">
        <v>364638</v>
      </c>
      <c r="J871" s="149"/>
      <c r="K871" s="149">
        <v>27811.35</v>
      </c>
      <c r="L871" s="149">
        <v>27811.35</v>
      </c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>
        <v>0.3</v>
      </c>
      <c r="AA871" s="149"/>
      <c r="AB871" s="149"/>
      <c r="AC871" s="149"/>
      <c r="AD871" s="149"/>
      <c r="AE871" s="149"/>
      <c r="AF871" s="149"/>
      <c r="AG871" s="149"/>
      <c r="AH871" s="149"/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>
        <v>309015</v>
      </c>
      <c r="BD871" s="149"/>
      <c r="BE871" s="149"/>
      <c r="BF871" s="149"/>
      <c r="BG871" s="149"/>
      <c r="BH871" s="149"/>
      <c r="BI871" s="149"/>
      <c r="BJ871" s="232"/>
    </row>
    <row r="872" spans="1:62" x14ac:dyDescent="0.25">
      <c r="A872" s="165">
        <v>45400</v>
      </c>
      <c r="B872" s="127" t="s">
        <v>1094</v>
      </c>
      <c r="C872" s="128" t="s">
        <v>481</v>
      </c>
      <c r="D872" s="129" t="s">
        <v>333</v>
      </c>
      <c r="E872" s="128" t="s">
        <v>2322</v>
      </c>
      <c r="F872" s="165">
        <v>45400</v>
      </c>
      <c r="G872" s="148">
        <v>20175</v>
      </c>
      <c r="H872" s="148"/>
      <c r="I872" s="148">
        <v>23807</v>
      </c>
      <c r="J872" s="149">
        <v>20175</v>
      </c>
      <c r="K872" s="149">
        <v>1815.75</v>
      </c>
      <c r="L872" s="149">
        <v>1815.75</v>
      </c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>
        <v>0.5</v>
      </c>
      <c r="AA872" s="149"/>
      <c r="AB872" s="149"/>
      <c r="AC872" s="149"/>
      <c r="AD872" s="149"/>
      <c r="AE872" s="149"/>
      <c r="AF872" s="149"/>
      <c r="AG872" s="149"/>
      <c r="AH872" s="149"/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  <c r="BI872" s="149"/>
      <c r="BJ872" s="232"/>
    </row>
    <row r="873" spans="1:62" x14ac:dyDescent="0.25">
      <c r="A873" s="165">
        <v>45402</v>
      </c>
      <c r="B873" s="127" t="s">
        <v>487</v>
      </c>
      <c r="C873" s="128" t="s">
        <v>481</v>
      </c>
      <c r="D873" s="129" t="s">
        <v>334</v>
      </c>
      <c r="E873" s="128" t="s">
        <v>2323</v>
      </c>
      <c r="F873" s="165">
        <v>45402</v>
      </c>
      <c r="G873" s="148">
        <v>90000</v>
      </c>
      <c r="H873" s="148"/>
      <c r="I873" s="148">
        <v>115200</v>
      </c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>
        <v>90000</v>
      </c>
      <c r="V873" s="149">
        <v>12600</v>
      </c>
      <c r="W873" s="149">
        <v>12600</v>
      </c>
      <c r="X873" s="149"/>
      <c r="Y873" s="149"/>
      <c r="Z873" s="149"/>
      <c r="AA873" s="149"/>
      <c r="AB873" s="149"/>
      <c r="AC873" s="149"/>
      <c r="AD873" s="149"/>
      <c r="AE873" s="149"/>
      <c r="AF873" s="149"/>
      <c r="AG873" s="149"/>
      <c r="AH873" s="149"/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  <c r="BI873" s="149"/>
      <c r="BJ873" s="232"/>
    </row>
    <row r="874" spans="1:62" x14ac:dyDescent="0.25">
      <c r="A874" s="165">
        <v>45402</v>
      </c>
      <c r="B874" s="127" t="s">
        <v>487</v>
      </c>
      <c r="C874" s="128" t="s">
        <v>481</v>
      </c>
      <c r="D874" s="129" t="s">
        <v>335</v>
      </c>
      <c r="E874" s="128" t="s">
        <v>2324</v>
      </c>
      <c r="F874" s="165">
        <v>45402</v>
      </c>
      <c r="G874" s="148">
        <v>90000</v>
      </c>
      <c r="H874" s="148"/>
      <c r="I874" s="148">
        <v>115200</v>
      </c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>
        <v>90000</v>
      </c>
      <c r="V874" s="149">
        <v>12600</v>
      </c>
      <c r="W874" s="149">
        <v>12600</v>
      </c>
      <c r="X874" s="149"/>
      <c r="Y874" s="149"/>
      <c r="Z874" s="149"/>
      <c r="AA874" s="149"/>
      <c r="AB874" s="149"/>
      <c r="AC874" s="149"/>
      <c r="AD874" s="149"/>
      <c r="AE874" s="149"/>
      <c r="AF874" s="149"/>
      <c r="AG874" s="149"/>
      <c r="AH874" s="149"/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  <c r="BI874" s="149"/>
      <c r="BJ874" s="232"/>
    </row>
    <row r="875" spans="1:62" x14ac:dyDescent="0.25">
      <c r="A875" s="165">
        <v>45402</v>
      </c>
      <c r="B875" s="127" t="s">
        <v>1094</v>
      </c>
      <c r="C875" s="128" t="s">
        <v>481</v>
      </c>
      <c r="D875" s="129" t="s">
        <v>336</v>
      </c>
      <c r="E875" s="128" t="s">
        <v>2325</v>
      </c>
      <c r="F875" s="165">
        <v>45402</v>
      </c>
      <c r="G875" s="148">
        <v>17250</v>
      </c>
      <c r="H875" s="148"/>
      <c r="I875" s="148">
        <v>20355</v>
      </c>
      <c r="J875" s="149">
        <v>17250</v>
      </c>
      <c r="K875" s="149">
        <v>1552.5</v>
      </c>
      <c r="L875" s="149">
        <v>1552.5</v>
      </c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  <c r="AA875" s="149"/>
      <c r="AB875" s="149"/>
      <c r="AC875" s="149"/>
      <c r="AD875" s="149"/>
      <c r="AE875" s="149"/>
      <c r="AF875" s="149"/>
      <c r="AG875" s="149"/>
      <c r="AH875" s="149"/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  <c r="BI875" s="149"/>
      <c r="BJ875" s="232"/>
    </row>
    <row r="876" spans="1:62" x14ac:dyDescent="0.25">
      <c r="A876" s="165">
        <v>45403</v>
      </c>
      <c r="B876" s="127" t="s">
        <v>487</v>
      </c>
      <c r="C876" s="128" t="s">
        <v>481</v>
      </c>
      <c r="D876" s="129" t="s">
        <v>337</v>
      </c>
      <c r="E876" s="128" t="s">
        <v>2326</v>
      </c>
      <c r="F876" s="165">
        <v>45403</v>
      </c>
      <c r="G876" s="148">
        <v>60000</v>
      </c>
      <c r="H876" s="148"/>
      <c r="I876" s="148">
        <v>76800</v>
      </c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>
        <v>60000</v>
      </c>
      <c r="V876" s="149">
        <v>8400</v>
      </c>
      <c r="W876" s="149">
        <v>8400</v>
      </c>
      <c r="X876" s="149"/>
      <c r="Y876" s="149"/>
      <c r="Z876" s="149"/>
      <c r="AA876" s="149"/>
      <c r="AB876" s="149"/>
      <c r="AC876" s="149"/>
      <c r="AD876" s="149"/>
      <c r="AE876" s="149"/>
      <c r="AF876" s="149"/>
      <c r="AG876" s="149"/>
      <c r="AH876" s="149"/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  <c r="BI876" s="149"/>
      <c r="BJ876" s="232"/>
    </row>
    <row r="877" spans="1:62" x14ac:dyDescent="0.25">
      <c r="A877" s="165">
        <v>45404</v>
      </c>
      <c r="B877" s="127" t="s">
        <v>487</v>
      </c>
      <c r="C877" s="128" t="s">
        <v>481</v>
      </c>
      <c r="D877" s="129" t="s">
        <v>338</v>
      </c>
      <c r="E877" s="128" t="s">
        <v>2327</v>
      </c>
      <c r="F877" s="165">
        <v>45404</v>
      </c>
      <c r="G877" s="148">
        <v>60000</v>
      </c>
      <c r="H877" s="148"/>
      <c r="I877" s="148">
        <v>76800</v>
      </c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>
        <v>60000</v>
      </c>
      <c r="V877" s="149">
        <v>8400</v>
      </c>
      <c r="W877" s="149">
        <v>8400</v>
      </c>
      <c r="X877" s="149"/>
      <c r="Y877" s="149"/>
      <c r="Z877" s="149"/>
      <c r="AA877" s="149"/>
      <c r="AB877" s="149"/>
      <c r="AC877" s="149"/>
      <c r="AD877" s="149"/>
      <c r="AE877" s="149"/>
      <c r="AF877" s="149"/>
      <c r="AG877" s="149"/>
      <c r="AH877" s="149"/>
      <c r="AI877" s="149"/>
      <c r="AJ877" s="149"/>
      <c r="AK877" s="149"/>
      <c r="AL877" s="149"/>
      <c r="AM877" s="149"/>
      <c r="AN877" s="149"/>
      <c r="AO877" s="149"/>
      <c r="AP877" s="149"/>
      <c r="AQ877" s="149"/>
      <c r="AR877" s="149"/>
      <c r="AS877" s="149"/>
      <c r="AT877" s="149"/>
      <c r="AU877" s="149"/>
      <c r="AV877" s="149"/>
      <c r="AW877" s="149"/>
      <c r="AX877" s="149"/>
      <c r="AY877" s="149"/>
      <c r="AZ877" s="149"/>
      <c r="BA877" s="149"/>
      <c r="BB877" s="149"/>
      <c r="BC877" s="149"/>
      <c r="BD877" s="149"/>
      <c r="BE877" s="149"/>
      <c r="BF877" s="149"/>
      <c r="BG877" s="149"/>
      <c r="BH877" s="149"/>
      <c r="BI877" s="149"/>
      <c r="BJ877" s="232"/>
    </row>
    <row r="878" spans="1:62" x14ac:dyDescent="0.25">
      <c r="A878" s="165">
        <v>45405</v>
      </c>
      <c r="B878" s="127" t="s">
        <v>1951</v>
      </c>
      <c r="C878" s="128" t="s">
        <v>481</v>
      </c>
      <c r="D878" s="129" t="s">
        <v>339</v>
      </c>
      <c r="E878" s="128" t="s">
        <v>2328</v>
      </c>
      <c r="F878" s="165">
        <v>45405</v>
      </c>
      <c r="G878" s="148">
        <v>402500</v>
      </c>
      <c r="H878" s="148"/>
      <c r="I878" s="148">
        <v>474950</v>
      </c>
      <c r="J878" s="149"/>
      <c r="K878" s="149">
        <v>36225</v>
      </c>
      <c r="L878" s="149">
        <v>36225</v>
      </c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  <c r="AA878" s="149"/>
      <c r="AB878" s="149"/>
      <c r="AC878" s="149"/>
      <c r="AD878" s="149"/>
      <c r="AE878" s="149"/>
      <c r="AF878" s="149"/>
      <c r="AG878" s="149"/>
      <c r="AH878" s="149"/>
      <c r="AI878" s="149"/>
      <c r="AJ878" s="149"/>
      <c r="AK878" s="149"/>
      <c r="AL878" s="149"/>
      <c r="AM878" s="149"/>
      <c r="AN878" s="149"/>
      <c r="AO878" s="149">
        <v>402500</v>
      </c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  <c r="BI878" s="149"/>
      <c r="BJ878" s="232"/>
    </row>
    <row r="879" spans="1:62" x14ac:dyDescent="0.25">
      <c r="A879" s="165">
        <v>45405</v>
      </c>
      <c r="B879" s="127" t="s">
        <v>1984</v>
      </c>
      <c r="C879" s="128" t="s">
        <v>481</v>
      </c>
      <c r="D879" s="129" t="s">
        <v>348</v>
      </c>
      <c r="E879" s="128" t="s">
        <v>2329</v>
      </c>
      <c r="F879" s="165">
        <v>45405</v>
      </c>
      <c r="G879" s="148">
        <v>57452.35</v>
      </c>
      <c r="H879" s="148"/>
      <c r="I879" s="148">
        <v>67794</v>
      </c>
      <c r="J879" s="149"/>
      <c r="K879" s="149">
        <v>5170.71</v>
      </c>
      <c r="L879" s="149">
        <v>5170.71</v>
      </c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>
        <v>0.23</v>
      </c>
      <c r="AA879" s="149"/>
      <c r="AB879" s="149"/>
      <c r="AC879" s="149"/>
      <c r="AD879" s="149"/>
      <c r="AE879" s="149"/>
      <c r="AF879" s="149"/>
      <c r="AG879" s="149"/>
      <c r="AH879" s="149"/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>
        <v>57452.35</v>
      </c>
      <c r="BI879" s="149"/>
      <c r="BJ879" s="232"/>
    </row>
    <row r="880" spans="1:62" x14ac:dyDescent="0.25">
      <c r="A880" s="165">
        <v>45405</v>
      </c>
      <c r="B880" s="127" t="s">
        <v>2024</v>
      </c>
      <c r="C880" s="128" t="s">
        <v>481</v>
      </c>
      <c r="D880" s="129" t="s">
        <v>340</v>
      </c>
      <c r="E880" s="128" t="s">
        <v>2330</v>
      </c>
      <c r="F880" s="165">
        <v>45405</v>
      </c>
      <c r="G880" s="148">
        <v>24944.92</v>
      </c>
      <c r="H880" s="148"/>
      <c r="I880" s="148">
        <v>29435</v>
      </c>
      <c r="J880" s="149"/>
      <c r="K880" s="149">
        <v>2245.04</v>
      </c>
      <c r="L880" s="149">
        <v>2245.04</v>
      </c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  <c r="AA880" s="149"/>
      <c r="AB880" s="149"/>
      <c r="AC880" s="149"/>
      <c r="AD880" s="149"/>
      <c r="AE880" s="149"/>
      <c r="AF880" s="149"/>
      <c r="AG880" s="149"/>
      <c r="AH880" s="149"/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>
        <v>24944.92</v>
      </c>
      <c r="BH880" s="149"/>
      <c r="BI880" s="149"/>
      <c r="BJ880" s="232"/>
    </row>
    <row r="881" spans="1:62" x14ac:dyDescent="0.25">
      <c r="A881" s="165">
        <v>45407</v>
      </c>
      <c r="B881" s="127" t="s">
        <v>2331</v>
      </c>
      <c r="C881" s="128" t="s">
        <v>481</v>
      </c>
      <c r="D881" s="129" t="s">
        <v>341</v>
      </c>
      <c r="E881" s="128" t="s">
        <v>2332</v>
      </c>
      <c r="F881" s="165">
        <v>45407</v>
      </c>
      <c r="G881" s="148">
        <v>33043</v>
      </c>
      <c r="H881" s="148"/>
      <c r="I881" s="148">
        <v>37008</v>
      </c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>
        <v>-0.16</v>
      </c>
      <c r="AA881" s="149"/>
      <c r="AB881" s="149"/>
      <c r="AC881" s="149"/>
      <c r="AD881" s="149"/>
      <c r="AE881" s="149">
        <v>1982.58</v>
      </c>
      <c r="AF881" s="149"/>
      <c r="AG881" s="149"/>
      <c r="AH881" s="149"/>
      <c r="AI881" s="149"/>
      <c r="AJ881" s="149"/>
      <c r="AK881" s="149"/>
      <c r="AL881" s="149"/>
      <c r="AM881" s="149">
        <v>1982.58</v>
      </c>
      <c r="AN881" s="149"/>
      <c r="AO881" s="149"/>
      <c r="AP881" s="149"/>
      <c r="AQ881" s="149"/>
      <c r="AR881" s="149"/>
      <c r="AS881" s="149"/>
      <c r="AT881" s="149"/>
      <c r="AU881" s="149"/>
      <c r="AV881" s="149">
        <v>33043</v>
      </c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  <c r="BI881" s="149"/>
      <c r="BJ881" s="232"/>
    </row>
    <row r="882" spans="1:62" x14ac:dyDescent="0.25">
      <c r="A882" s="165">
        <v>45407</v>
      </c>
      <c r="B882" s="127" t="s">
        <v>1909</v>
      </c>
      <c r="C882" s="128" t="s">
        <v>481</v>
      </c>
      <c r="D882" s="129" t="s">
        <v>349</v>
      </c>
      <c r="E882" s="128" t="s">
        <v>2333</v>
      </c>
      <c r="F882" s="165">
        <v>45407</v>
      </c>
      <c r="G882" s="148">
        <v>427528.75</v>
      </c>
      <c r="H882" s="148"/>
      <c r="I882" s="148">
        <v>504484</v>
      </c>
      <c r="J882" s="149"/>
      <c r="K882" s="149">
        <v>38477.589999999997</v>
      </c>
      <c r="L882" s="149">
        <v>38477.589999999997</v>
      </c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>
        <v>7.0000000000000007E-2</v>
      </c>
      <c r="AA882" s="149"/>
      <c r="AB882" s="149"/>
      <c r="AC882" s="149"/>
      <c r="AD882" s="149"/>
      <c r="AE882" s="149"/>
      <c r="AF882" s="149"/>
      <c r="AG882" s="149"/>
      <c r="AH882" s="149"/>
      <c r="AI882" s="149"/>
      <c r="AJ882" s="149">
        <v>427528.75</v>
      </c>
      <c r="AK882" s="149"/>
      <c r="AL882" s="149"/>
      <c r="AM882" s="149"/>
      <c r="AN882" s="149"/>
      <c r="AO882" s="149"/>
      <c r="AP882" s="149"/>
      <c r="AQ882" s="149"/>
      <c r="AR882" s="149"/>
      <c r="AS882" s="149"/>
      <c r="AT882" s="149"/>
      <c r="AU882" s="149"/>
      <c r="AV882" s="149"/>
      <c r="AW882" s="149"/>
      <c r="AX882" s="149"/>
      <c r="AY882" s="149"/>
      <c r="AZ882" s="149"/>
      <c r="BA882" s="149"/>
      <c r="BB882" s="149"/>
      <c r="BC882" s="149"/>
      <c r="BD882" s="149"/>
      <c r="BE882" s="149"/>
      <c r="BF882" s="149"/>
      <c r="BG882" s="149"/>
      <c r="BH882" s="149"/>
      <c r="BI882" s="149"/>
      <c r="BJ882" s="232"/>
    </row>
    <row r="883" spans="1:62" x14ac:dyDescent="0.25">
      <c r="A883" s="165">
        <v>45408</v>
      </c>
      <c r="B883" s="127" t="s">
        <v>1751</v>
      </c>
      <c r="C883" s="128" t="s">
        <v>481</v>
      </c>
      <c r="D883" s="129" t="s">
        <v>576</v>
      </c>
      <c r="E883" s="128" t="s">
        <v>2334</v>
      </c>
      <c r="F883" s="165">
        <v>45408</v>
      </c>
      <c r="G883" s="148">
        <v>334665</v>
      </c>
      <c r="H883" s="148"/>
      <c r="I883" s="148">
        <v>394905</v>
      </c>
      <c r="J883" s="149"/>
      <c r="K883" s="149">
        <v>30119.85</v>
      </c>
      <c r="L883" s="149">
        <v>30119.85</v>
      </c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>
        <v>0.3</v>
      </c>
      <c r="AA883" s="149"/>
      <c r="AB883" s="149"/>
      <c r="AC883" s="149"/>
      <c r="AD883" s="149"/>
      <c r="AE883" s="149"/>
      <c r="AF883" s="149"/>
      <c r="AG883" s="149"/>
      <c r="AH883" s="149"/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>
        <v>334665</v>
      </c>
      <c r="BD883" s="149"/>
      <c r="BE883" s="149"/>
      <c r="BF883" s="149"/>
      <c r="BG883" s="149"/>
      <c r="BH883" s="149"/>
      <c r="BI883" s="149"/>
      <c r="BJ883" s="232"/>
    </row>
    <row r="884" spans="1:62" x14ac:dyDescent="0.25">
      <c r="A884" s="165">
        <v>45408</v>
      </c>
      <c r="B884" s="127" t="s">
        <v>2072</v>
      </c>
      <c r="C884" s="128" t="s">
        <v>481</v>
      </c>
      <c r="D884" s="129" t="s">
        <v>350</v>
      </c>
      <c r="E884" s="128" t="s">
        <v>2157</v>
      </c>
      <c r="F884" s="165">
        <v>45408</v>
      </c>
      <c r="G884" s="148">
        <v>146395</v>
      </c>
      <c r="H884" s="148"/>
      <c r="I884" s="148">
        <v>153715</v>
      </c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>
        <v>0.24</v>
      </c>
      <c r="AA884" s="149"/>
      <c r="AB884" s="149"/>
      <c r="AC884" s="149"/>
      <c r="AD884" s="149"/>
      <c r="AE884" s="149"/>
      <c r="AF884" s="149"/>
      <c r="AG884" s="149"/>
      <c r="AH884" s="149"/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>
        <v>3659.88</v>
      </c>
      <c r="BB884" s="149">
        <v>3659.88</v>
      </c>
      <c r="BC884" s="149"/>
      <c r="BD884" s="149"/>
      <c r="BE884" s="149"/>
      <c r="BF884" s="149">
        <v>146395</v>
      </c>
      <c r="BG884" s="149"/>
      <c r="BH884" s="149"/>
      <c r="BI884" s="149"/>
      <c r="BJ884" s="232"/>
    </row>
    <row r="885" spans="1:62" x14ac:dyDescent="0.25">
      <c r="A885" s="165">
        <v>45411</v>
      </c>
      <c r="B885" s="127" t="s">
        <v>487</v>
      </c>
      <c r="C885" s="128" t="s">
        <v>481</v>
      </c>
      <c r="D885" s="129" t="s">
        <v>578</v>
      </c>
      <c r="E885" s="128" t="s">
        <v>2335</v>
      </c>
      <c r="F885" s="165">
        <v>45411</v>
      </c>
      <c r="G885" s="148">
        <v>81000</v>
      </c>
      <c r="H885" s="148"/>
      <c r="I885" s="148">
        <v>103680</v>
      </c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>
        <v>81000</v>
      </c>
      <c r="V885" s="149">
        <v>11340</v>
      </c>
      <c r="W885" s="149">
        <v>11340</v>
      </c>
      <c r="X885" s="149"/>
      <c r="Y885" s="149"/>
      <c r="Z885" s="149"/>
      <c r="AA885" s="149"/>
      <c r="AB885" s="149"/>
      <c r="AC885" s="149"/>
      <c r="AD885" s="149"/>
      <c r="AE885" s="149"/>
      <c r="AF885" s="149"/>
      <c r="AG885" s="149"/>
      <c r="AH885" s="149"/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  <c r="BI885" s="149"/>
      <c r="BJ885" s="232"/>
    </row>
    <row r="886" spans="1:62" x14ac:dyDescent="0.25">
      <c r="A886" s="165">
        <v>45412</v>
      </c>
      <c r="B886" s="127" t="s">
        <v>487</v>
      </c>
      <c r="C886" s="128" t="s">
        <v>481</v>
      </c>
      <c r="D886" s="129" t="s">
        <v>354</v>
      </c>
      <c r="E886" s="128" t="s">
        <v>2336</v>
      </c>
      <c r="F886" s="165">
        <v>45412</v>
      </c>
      <c r="G886" s="148">
        <v>54000</v>
      </c>
      <c r="H886" s="148"/>
      <c r="I886" s="148">
        <v>69120</v>
      </c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>
        <v>54000</v>
      </c>
      <c r="V886" s="149">
        <v>7560</v>
      </c>
      <c r="W886" s="149">
        <v>7560</v>
      </c>
      <c r="X886" s="149"/>
      <c r="Y886" s="149"/>
      <c r="Z886" s="149"/>
      <c r="AA886" s="149"/>
      <c r="AB886" s="149"/>
      <c r="AC886" s="149"/>
      <c r="AD886" s="149"/>
      <c r="AE886" s="149"/>
      <c r="AF886" s="149"/>
      <c r="AG886" s="149"/>
      <c r="AH886" s="149"/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  <c r="BI886" s="149"/>
      <c r="BJ886" s="232"/>
    </row>
    <row r="887" spans="1:62" x14ac:dyDescent="0.25">
      <c r="A887" s="165">
        <v>45412</v>
      </c>
      <c r="B887" s="127" t="s">
        <v>1951</v>
      </c>
      <c r="C887" s="128" t="s">
        <v>481</v>
      </c>
      <c r="D887" s="129" t="s">
        <v>351</v>
      </c>
      <c r="E887" s="128" t="s">
        <v>2337</v>
      </c>
      <c r="F887" s="165">
        <v>45412</v>
      </c>
      <c r="G887" s="148">
        <v>614450</v>
      </c>
      <c r="H887" s="148"/>
      <c r="I887" s="148">
        <v>725051</v>
      </c>
      <c r="J887" s="149"/>
      <c r="K887" s="149">
        <v>55300.5</v>
      </c>
      <c r="L887" s="149">
        <v>55300.5</v>
      </c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  <c r="AA887" s="149"/>
      <c r="AB887" s="149"/>
      <c r="AC887" s="149"/>
      <c r="AD887" s="149"/>
      <c r="AE887" s="149"/>
      <c r="AF887" s="149"/>
      <c r="AG887" s="149"/>
      <c r="AH887" s="149"/>
      <c r="AI887" s="149"/>
      <c r="AJ887" s="149"/>
      <c r="AK887" s="149"/>
      <c r="AL887" s="149"/>
      <c r="AM887" s="149"/>
      <c r="AN887" s="149"/>
      <c r="AO887" s="149">
        <v>614450</v>
      </c>
      <c r="AP887" s="149"/>
      <c r="AQ887" s="149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  <c r="BH887" s="149"/>
      <c r="BI887" s="149"/>
      <c r="BJ887" s="232"/>
    </row>
    <row r="888" spans="1:62" x14ac:dyDescent="0.25">
      <c r="A888" s="165">
        <v>45412</v>
      </c>
      <c r="B888" s="127" t="s">
        <v>2338</v>
      </c>
      <c r="C888" s="128" t="s">
        <v>481</v>
      </c>
      <c r="D888" s="129" t="s">
        <v>352</v>
      </c>
      <c r="E888" s="128" t="s">
        <v>2339</v>
      </c>
      <c r="F888" s="165">
        <v>45412</v>
      </c>
      <c r="G888" s="148">
        <v>563763.53</v>
      </c>
      <c r="H888" s="148"/>
      <c r="I888" s="148">
        <v>665241</v>
      </c>
      <c r="J888" s="149"/>
      <c r="K888" s="149">
        <v>50738.720000000001</v>
      </c>
      <c r="L888" s="149">
        <v>50738.720000000001</v>
      </c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>
        <v>0.03</v>
      </c>
      <c r="AA888" s="149"/>
      <c r="AB888" s="149"/>
      <c r="AC888" s="149"/>
      <c r="AD888" s="149"/>
      <c r="AE888" s="149"/>
      <c r="AF888" s="149"/>
      <c r="AG888" s="149"/>
      <c r="AH888" s="149"/>
      <c r="AI888" s="149"/>
      <c r="AJ888" s="149"/>
      <c r="AK888" s="149"/>
      <c r="AL888" s="149">
        <v>563763.53</v>
      </c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  <c r="BI888" s="149"/>
      <c r="BJ888" s="232"/>
    </row>
    <row r="889" spans="1:62" x14ac:dyDescent="0.25">
      <c r="A889" s="165">
        <v>45412</v>
      </c>
      <c r="B889" s="127" t="s">
        <v>2338</v>
      </c>
      <c r="C889" s="128" t="s">
        <v>481</v>
      </c>
      <c r="D889" s="129" t="s">
        <v>353</v>
      </c>
      <c r="E889" s="128" t="s">
        <v>2340</v>
      </c>
      <c r="F889" s="165">
        <v>45412</v>
      </c>
      <c r="G889" s="148">
        <v>25436.16</v>
      </c>
      <c r="H889" s="148"/>
      <c r="I889" s="148">
        <v>30015</v>
      </c>
      <c r="J889" s="149"/>
      <c r="K889" s="149">
        <v>2289.25</v>
      </c>
      <c r="L889" s="149">
        <v>2289.25</v>
      </c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>
        <v>0.34</v>
      </c>
      <c r="AA889" s="149"/>
      <c r="AB889" s="149"/>
      <c r="AC889" s="149"/>
      <c r="AD889" s="149"/>
      <c r="AE889" s="149"/>
      <c r="AF889" s="149"/>
      <c r="AG889" s="149"/>
      <c r="AH889" s="149"/>
      <c r="AI889" s="149"/>
      <c r="AJ889" s="149"/>
      <c r="AK889" s="149"/>
      <c r="AL889" s="149">
        <v>25436.16</v>
      </c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  <c r="BI889" s="149"/>
      <c r="BJ889" s="232"/>
    </row>
    <row r="890" spans="1:62" x14ac:dyDescent="0.25">
      <c r="A890" s="165">
        <v>45412</v>
      </c>
      <c r="B890" s="127" t="s">
        <v>2338</v>
      </c>
      <c r="C890" s="128" t="s">
        <v>481</v>
      </c>
      <c r="D890" s="129" t="s">
        <v>355</v>
      </c>
      <c r="E890" s="128" t="s">
        <v>2341</v>
      </c>
      <c r="F890" s="165">
        <v>45412</v>
      </c>
      <c r="G890" s="148">
        <v>47059.199999999997</v>
      </c>
      <c r="H890" s="148"/>
      <c r="I890" s="148">
        <v>55530</v>
      </c>
      <c r="J890" s="149"/>
      <c r="K890" s="149">
        <v>4235.33</v>
      </c>
      <c r="L890" s="149">
        <v>4235.33</v>
      </c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>
        <v>0.14000000000000001</v>
      </c>
      <c r="AA890" s="149"/>
      <c r="AB890" s="149"/>
      <c r="AC890" s="149"/>
      <c r="AD890" s="149"/>
      <c r="AE890" s="149"/>
      <c r="AF890" s="149"/>
      <c r="AG890" s="149"/>
      <c r="AH890" s="149"/>
      <c r="AI890" s="149"/>
      <c r="AJ890" s="149"/>
      <c r="AK890" s="149"/>
      <c r="AL890" s="149">
        <v>47059.199999999997</v>
      </c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  <c r="BI890" s="149"/>
      <c r="BJ890" s="232"/>
    </row>
    <row r="891" spans="1:62" x14ac:dyDescent="0.25">
      <c r="A891" s="165">
        <v>45412</v>
      </c>
      <c r="B891" s="127" t="s">
        <v>2342</v>
      </c>
      <c r="C891" s="128" t="s">
        <v>481</v>
      </c>
      <c r="D891" s="129" t="s">
        <v>584</v>
      </c>
      <c r="E891" s="128" t="s">
        <v>2343</v>
      </c>
      <c r="F891" s="165">
        <v>45412</v>
      </c>
      <c r="G891" s="148">
        <v>189062.3</v>
      </c>
      <c r="H891" s="148"/>
      <c r="I891" s="148">
        <v>223094</v>
      </c>
      <c r="J891" s="149"/>
      <c r="K891" s="149">
        <v>17015.61</v>
      </c>
      <c r="L891" s="149">
        <v>17015.61</v>
      </c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>
        <v>0.48</v>
      </c>
      <c r="AA891" s="149"/>
      <c r="AB891" s="149"/>
      <c r="AC891" s="149"/>
      <c r="AD891" s="149"/>
      <c r="AE891" s="149"/>
      <c r="AF891" s="149"/>
      <c r="AG891" s="149"/>
      <c r="AH891" s="149"/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>
        <v>189062.3</v>
      </c>
      <c r="BI891" s="149"/>
      <c r="BJ891" s="232"/>
    </row>
    <row r="892" spans="1:62" x14ac:dyDescent="0.25">
      <c r="A892" s="165">
        <v>45412</v>
      </c>
      <c r="B892" s="127" t="s">
        <v>2342</v>
      </c>
      <c r="C892" s="128" t="s">
        <v>481</v>
      </c>
      <c r="D892" s="129" t="s">
        <v>356</v>
      </c>
      <c r="E892" s="128" t="s">
        <v>2344</v>
      </c>
      <c r="F892" s="165">
        <v>45412</v>
      </c>
      <c r="G892" s="148">
        <v>254534.5</v>
      </c>
      <c r="H892" s="148"/>
      <c r="I892" s="148">
        <v>300351</v>
      </c>
      <c r="J892" s="149"/>
      <c r="K892" s="149">
        <v>22908.11</v>
      </c>
      <c r="L892" s="149">
        <v>22908.11</v>
      </c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>
        <v>0.28000000000000003</v>
      </c>
      <c r="AA892" s="149"/>
      <c r="AB892" s="149"/>
      <c r="AC892" s="149"/>
      <c r="AD892" s="149"/>
      <c r="AE892" s="149"/>
      <c r="AF892" s="149"/>
      <c r="AG892" s="149"/>
      <c r="AH892" s="149"/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>
        <v>254534.5</v>
      </c>
      <c r="BI892" s="149"/>
      <c r="BJ892" s="232"/>
    </row>
    <row r="893" spans="1:62" x14ac:dyDescent="0.25">
      <c r="A893" s="165">
        <v>45412</v>
      </c>
      <c r="B893" s="127" t="s">
        <v>2072</v>
      </c>
      <c r="C893" s="128" t="s">
        <v>481</v>
      </c>
      <c r="D893" s="129" t="s">
        <v>587</v>
      </c>
      <c r="E893" s="128" t="s">
        <v>2119</v>
      </c>
      <c r="F893" s="165">
        <v>45412</v>
      </c>
      <c r="G893" s="148">
        <v>110684</v>
      </c>
      <c r="H893" s="148"/>
      <c r="I893" s="148">
        <v>116219</v>
      </c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>
        <v>0.8</v>
      </c>
      <c r="AA893" s="149"/>
      <c r="AB893" s="149"/>
      <c r="AC893" s="149"/>
      <c r="AD893" s="149"/>
      <c r="AE893" s="149"/>
      <c r="AF893" s="149"/>
      <c r="AG893" s="149"/>
      <c r="AH893" s="149"/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>
        <v>2767.1</v>
      </c>
      <c r="BB893" s="149">
        <v>2767.1</v>
      </c>
      <c r="BC893" s="149"/>
      <c r="BD893" s="149"/>
      <c r="BE893" s="149"/>
      <c r="BF893" s="149">
        <v>110684</v>
      </c>
      <c r="BG893" s="149"/>
      <c r="BH893" s="149"/>
      <c r="BI893" s="149"/>
      <c r="BJ893" s="232"/>
    </row>
    <row r="894" spans="1:62" x14ac:dyDescent="0.25">
      <c r="A894" s="165">
        <v>45413</v>
      </c>
      <c r="B894" s="127" t="s">
        <v>2345</v>
      </c>
      <c r="C894" s="128" t="s">
        <v>481</v>
      </c>
      <c r="D894" s="129" t="s">
        <v>357</v>
      </c>
      <c r="E894" s="128" t="s">
        <v>2346</v>
      </c>
      <c r="F894" s="165">
        <v>45413</v>
      </c>
      <c r="G894" s="148">
        <v>435540</v>
      </c>
      <c r="H894" s="148"/>
      <c r="I894" s="148">
        <v>435540</v>
      </c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  <c r="AA894" s="149"/>
      <c r="AB894" s="149"/>
      <c r="AC894" s="149"/>
      <c r="AD894" s="149"/>
      <c r="AE894" s="149"/>
      <c r="AF894" s="149"/>
      <c r="AG894" s="149"/>
      <c r="AH894" s="149"/>
      <c r="AI894" s="149"/>
      <c r="AJ894" s="149">
        <v>435540</v>
      </c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  <c r="BI894" s="149"/>
      <c r="BJ894" s="232"/>
    </row>
    <row r="895" spans="1:62" x14ac:dyDescent="0.25">
      <c r="A895" s="165">
        <v>45413</v>
      </c>
      <c r="B895" s="127" t="s">
        <v>2024</v>
      </c>
      <c r="C895" s="128" t="s">
        <v>481</v>
      </c>
      <c r="D895" s="129" t="s">
        <v>386</v>
      </c>
      <c r="E895" s="128" t="s">
        <v>2347</v>
      </c>
      <c r="F895" s="165">
        <v>45413</v>
      </c>
      <c r="G895" s="148">
        <v>126271.18</v>
      </c>
      <c r="H895" s="148"/>
      <c r="I895" s="148">
        <v>149000</v>
      </c>
      <c r="J895" s="149"/>
      <c r="K895" s="149">
        <v>11364.41</v>
      </c>
      <c r="L895" s="149">
        <v>11364.41</v>
      </c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  <c r="AA895" s="149"/>
      <c r="AB895" s="149"/>
      <c r="AC895" s="149"/>
      <c r="AD895" s="149"/>
      <c r="AE895" s="149"/>
      <c r="AF895" s="149"/>
      <c r="AG895" s="149"/>
      <c r="AH895" s="149"/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>
        <v>126271.18</v>
      </c>
      <c r="BH895" s="149"/>
      <c r="BI895" s="149"/>
      <c r="BJ895" s="232"/>
    </row>
    <row r="896" spans="1:62" x14ac:dyDescent="0.25">
      <c r="A896" s="165">
        <v>45414</v>
      </c>
      <c r="B896" s="127" t="s">
        <v>2348</v>
      </c>
      <c r="C896" s="128" t="s">
        <v>481</v>
      </c>
      <c r="D896" s="129" t="s">
        <v>358</v>
      </c>
      <c r="E896" s="128" t="s">
        <v>2349</v>
      </c>
      <c r="F896" s="165">
        <v>45414</v>
      </c>
      <c r="G896" s="148">
        <v>1360555</v>
      </c>
      <c r="H896" s="148"/>
      <c r="I896" s="148">
        <v>1605455</v>
      </c>
      <c r="J896" s="149"/>
      <c r="K896" s="149">
        <v>122449.95</v>
      </c>
      <c r="L896" s="149">
        <v>122449.95</v>
      </c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>
        <v>0.1</v>
      </c>
      <c r="AA896" s="149"/>
      <c r="AB896" s="149"/>
      <c r="AC896" s="149"/>
      <c r="AD896" s="149"/>
      <c r="AE896" s="149"/>
      <c r="AF896" s="149"/>
      <c r="AG896" s="149"/>
      <c r="AH896" s="149"/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  <c r="BI896" s="149">
        <v>1360555</v>
      </c>
      <c r="BJ896" s="232"/>
    </row>
    <row r="897" spans="1:62" x14ac:dyDescent="0.25">
      <c r="A897" s="165">
        <v>45414</v>
      </c>
      <c r="B897" s="127" t="s">
        <v>2348</v>
      </c>
      <c r="C897" s="128" t="s">
        <v>481</v>
      </c>
      <c r="D897" s="129" t="s">
        <v>593</v>
      </c>
      <c r="E897" s="128" t="s">
        <v>2350</v>
      </c>
      <c r="F897" s="165">
        <v>45414</v>
      </c>
      <c r="G897" s="148">
        <v>1959445</v>
      </c>
      <c r="H897" s="148"/>
      <c r="I897" s="148">
        <v>2312145</v>
      </c>
      <c r="J897" s="149"/>
      <c r="K897" s="149">
        <v>176350.05</v>
      </c>
      <c r="L897" s="149">
        <v>176350.05</v>
      </c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>
        <v>-0.1</v>
      </c>
      <c r="AA897" s="149"/>
      <c r="AB897" s="149"/>
      <c r="AC897" s="149"/>
      <c r="AD897" s="149"/>
      <c r="AE897" s="149"/>
      <c r="AF897" s="149"/>
      <c r="AG897" s="149"/>
      <c r="AH897" s="149"/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  <c r="BI897" s="149">
        <v>1959445</v>
      </c>
      <c r="BJ897" s="232"/>
    </row>
    <row r="898" spans="1:62" x14ac:dyDescent="0.25">
      <c r="A898" s="165">
        <v>45415</v>
      </c>
      <c r="B898" s="127" t="s">
        <v>2024</v>
      </c>
      <c r="C898" s="128" t="s">
        <v>481</v>
      </c>
      <c r="D898" s="129" t="s">
        <v>359</v>
      </c>
      <c r="E898" s="128" t="s">
        <v>2351</v>
      </c>
      <c r="F898" s="165">
        <v>45415</v>
      </c>
      <c r="G898" s="148">
        <v>35635.599999999999</v>
      </c>
      <c r="H898" s="148"/>
      <c r="I898" s="148">
        <v>42050</v>
      </c>
      <c r="J898" s="149"/>
      <c r="K898" s="149">
        <v>3207.2</v>
      </c>
      <c r="L898" s="149">
        <v>3207.2</v>
      </c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  <c r="AA898" s="149"/>
      <c r="AB898" s="149"/>
      <c r="AC898" s="149"/>
      <c r="AD898" s="149"/>
      <c r="AE898" s="149"/>
      <c r="AF898" s="149"/>
      <c r="AG898" s="149"/>
      <c r="AH898" s="149"/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>
        <v>35635.599999999999</v>
      </c>
      <c r="BH898" s="149"/>
      <c r="BI898" s="149"/>
      <c r="BJ898" s="232"/>
    </row>
    <row r="899" spans="1:62" x14ac:dyDescent="0.25">
      <c r="A899" s="165">
        <v>45416</v>
      </c>
      <c r="B899" s="127" t="s">
        <v>487</v>
      </c>
      <c r="C899" s="128" t="s">
        <v>481</v>
      </c>
      <c r="D899" s="129" t="s">
        <v>387</v>
      </c>
      <c r="E899" s="128" t="s">
        <v>2352</v>
      </c>
      <c r="F899" s="165">
        <v>45416</v>
      </c>
      <c r="G899" s="148">
        <v>57000</v>
      </c>
      <c r="H899" s="148"/>
      <c r="I899" s="148">
        <v>72960</v>
      </c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>
        <v>57000</v>
      </c>
      <c r="V899" s="149">
        <v>7980</v>
      </c>
      <c r="W899" s="149">
        <v>7980</v>
      </c>
      <c r="X899" s="149"/>
      <c r="Y899" s="149"/>
      <c r="Z899" s="149"/>
      <c r="AA899" s="149"/>
      <c r="AB899" s="149"/>
      <c r="AC899" s="149"/>
      <c r="AD899" s="149"/>
      <c r="AE899" s="149"/>
      <c r="AF899" s="149"/>
      <c r="AG899" s="149"/>
      <c r="AH899" s="149"/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  <c r="BI899" s="149"/>
      <c r="BJ899" s="232"/>
    </row>
    <row r="900" spans="1:62" x14ac:dyDescent="0.25">
      <c r="A900" s="165">
        <v>45416</v>
      </c>
      <c r="B900" s="127" t="s">
        <v>487</v>
      </c>
      <c r="C900" s="128" t="s">
        <v>481</v>
      </c>
      <c r="D900" s="129" t="s">
        <v>360</v>
      </c>
      <c r="E900" s="128" t="s">
        <v>2353</v>
      </c>
      <c r="F900" s="165">
        <v>45416</v>
      </c>
      <c r="G900" s="148">
        <v>57000</v>
      </c>
      <c r="H900" s="148"/>
      <c r="I900" s="148">
        <v>72960</v>
      </c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>
        <v>57000</v>
      </c>
      <c r="V900" s="149">
        <v>7980</v>
      </c>
      <c r="W900" s="149">
        <v>7980</v>
      </c>
      <c r="X900" s="149"/>
      <c r="Y900" s="149"/>
      <c r="Z900" s="149"/>
      <c r="AA900" s="149"/>
      <c r="AB900" s="149"/>
      <c r="AC900" s="149"/>
      <c r="AD900" s="149"/>
      <c r="AE900" s="149"/>
      <c r="AF900" s="149"/>
      <c r="AG900" s="149"/>
      <c r="AH900" s="149"/>
      <c r="AI900" s="149"/>
      <c r="AJ900" s="149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  <c r="BI900" s="149"/>
      <c r="BJ900" s="232"/>
    </row>
    <row r="901" spans="1:62" x14ac:dyDescent="0.25">
      <c r="A901" s="165">
        <v>45416</v>
      </c>
      <c r="B901" s="127" t="s">
        <v>487</v>
      </c>
      <c r="C901" s="128" t="s">
        <v>481</v>
      </c>
      <c r="D901" s="129" t="s">
        <v>388</v>
      </c>
      <c r="E901" s="128" t="s">
        <v>2354</v>
      </c>
      <c r="F901" s="165">
        <v>45416</v>
      </c>
      <c r="G901" s="148">
        <v>57000</v>
      </c>
      <c r="H901" s="148"/>
      <c r="I901" s="148">
        <v>72960</v>
      </c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>
        <v>57000</v>
      </c>
      <c r="V901" s="149">
        <v>7980</v>
      </c>
      <c r="W901" s="149">
        <v>7980</v>
      </c>
      <c r="X901" s="149"/>
      <c r="Y901" s="149"/>
      <c r="Z901" s="149"/>
      <c r="AA901" s="149"/>
      <c r="AB901" s="149"/>
      <c r="AC901" s="149"/>
      <c r="AD901" s="149"/>
      <c r="AE901" s="149"/>
      <c r="AF901" s="149"/>
      <c r="AG901" s="149"/>
      <c r="AH901" s="149"/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  <c r="BI901" s="149"/>
      <c r="BJ901" s="232"/>
    </row>
    <row r="902" spans="1:62" x14ac:dyDescent="0.25">
      <c r="A902" s="165">
        <v>45416</v>
      </c>
      <c r="B902" s="127" t="s">
        <v>487</v>
      </c>
      <c r="C902" s="128" t="s">
        <v>481</v>
      </c>
      <c r="D902" s="129" t="s">
        <v>361</v>
      </c>
      <c r="E902" s="128" t="s">
        <v>2355</v>
      </c>
      <c r="F902" s="165">
        <v>45416</v>
      </c>
      <c r="G902" s="148">
        <v>71250</v>
      </c>
      <c r="H902" s="148"/>
      <c r="I902" s="148">
        <v>91200</v>
      </c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>
        <v>71250</v>
      </c>
      <c r="V902" s="149">
        <v>9975</v>
      </c>
      <c r="W902" s="149">
        <v>9975</v>
      </c>
      <c r="X902" s="149"/>
      <c r="Y902" s="149"/>
      <c r="Z902" s="149"/>
      <c r="AA902" s="149"/>
      <c r="AB902" s="149"/>
      <c r="AC902" s="149"/>
      <c r="AD902" s="149"/>
      <c r="AE902" s="149"/>
      <c r="AF902" s="149"/>
      <c r="AG902" s="149"/>
      <c r="AH902" s="149"/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  <c r="BI902" s="149"/>
      <c r="BJ902" s="232"/>
    </row>
    <row r="903" spans="1:62" x14ac:dyDescent="0.25">
      <c r="A903" s="165">
        <v>45416</v>
      </c>
      <c r="B903" s="127" t="s">
        <v>1094</v>
      </c>
      <c r="C903" s="128" t="s">
        <v>481</v>
      </c>
      <c r="D903" s="129" t="s">
        <v>389</v>
      </c>
      <c r="E903" s="128" t="s">
        <v>1406</v>
      </c>
      <c r="F903" s="165">
        <v>45416</v>
      </c>
      <c r="G903" s="148">
        <v>58356</v>
      </c>
      <c r="H903" s="148"/>
      <c r="I903" s="148">
        <v>68860</v>
      </c>
      <c r="J903" s="149">
        <v>58356</v>
      </c>
      <c r="K903" s="149">
        <v>5252.04</v>
      </c>
      <c r="L903" s="149">
        <v>5252.04</v>
      </c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>
        <v>-0.08</v>
      </c>
      <c r="AA903" s="149"/>
      <c r="AB903" s="149"/>
      <c r="AC903" s="149"/>
      <c r="AD903" s="149"/>
      <c r="AE903" s="149"/>
      <c r="AF903" s="149"/>
      <c r="AG903" s="149"/>
      <c r="AH903" s="149"/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  <c r="BI903" s="149"/>
      <c r="BJ903" s="232"/>
    </row>
    <row r="904" spans="1:62" x14ac:dyDescent="0.25">
      <c r="A904" s="165">
        <v>45417</v>
      </c>
      <c r="B904" s="127" t="s">
        <v>487</v>
      </c>
      <c r="C904" s="128" t="s">
        <v>481</v>
      </c>
      <c r="D904" s="129" t="s">
        <v>362</v>
      </c>
      <c r="E904" s="128" t="s">
        <v>2356</v>
      </c>
      <c r="F904" s="165">
        <v>45417</v>
      </c>
      <c r="G904" s="148">
        <v>57000</v>
      </c>
      <c r="H904" s="148"/>
      <c r="I904" s="148">
        <v>72960</v>
      </c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>
        <v>57000</v>
      </c>
      <c r="V904" s="149">
        <v>7980</v>
      </c>
      <c r="W904" s="149">
        <v>7980</v>
      </c>
      <c r="X904" s="149"/>
      <c r="Y904" s="149"/>
      <c r="Z904" s="149"/>
      <c r="AA904" s="149"/>
      <c r="AB904" s="149"/>
      <c r="AC904" s="149"/>
      <c r="AD904" s="149"/>
      <c r="AE904" s="149"/>
      <c r="AF904" s="149"/>
      <c r="AG904" s="149"/>
      <c r="AH904" s="149"/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  <c r="BI904" s="149"/>
      <c r="BJ904" s="232"/>
    </row>
    <row r="905" spans="1:62" x14ac:dyDescent="0.25">
      <c r="A905" s="165">
        <v>45417</v>
      </c>
      <c r="B905" s="127" t="s">
        <v>487</v>
      </c>
      <c r="C905" s="128" t="s">
        <v>481</v>
      </c>
      <c r="D905" s="129" t="s">
        <v>390</v>
      </c>
      <c r="E905" s="128" t="s">
        <v>2357</v>
      </c>
      <c r="F905" s="165">
        <v>45417</v>
      </c>
      <c r="G905" s="148">
        <v>57000</v>
      </c>
      <c r="H905" s="148"/>
      <c r="I905" s="148">
        <v>72960</v>
      </c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>
        <v>57000</v>
      </c>
      <c r="V905" s="149">
        <v>7980</v>
      </c>
      <c r="W905" s="149">
        <v>7980</v>
      </c>
      <c r="X905" s="149"/>
      <c r="Y905" s="149"/>
      <c r="Z905" s="149"/>
      <c r="AA905" s="149"/>
      <c r="AB905" s="149"/>
      <c r="AC905" s="149"/>
      <c r="AD905" s="149"/>
      <c r="AE905" s="149"/>
      <c r="AF905" s="149"/>
      <c r="AG905" s="149"/>
      <c r="AH905" s="149"/>
      <c r="AI905" s="149"/>
      <c r="AJ905" s="149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  <c r="BI905" s="149"/>
      <c r="BJ905" s="232"/>
    </row>
    <row r="906" spans="1:62" x14ac:dyDescent="0.25">
      <c r="A906" s="165">
        <v>45417</v>
      </c>
      <c r="B906" s="127" t="s">
        <v>487</v>
      </c>
      <c r="C906" s="128" t="s">
        <v>481</v>
      </c>
      <c r="D906" s="129" t="s">
        <v>363</v>
      </c>
      <c r="E906" s="128" t="s">
        <v>2358</v>
      </c>
      <c r="F906" s="165">
        <v>45417</v>
      </c>
      <c r="G906" s="148">
        <v>57000</v>
      </c>
      <c r="H906" s="148"/>
      <c r="I906" s="148">
        <v>72960</v>
      </c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>
        <v>57000</v>
      </c>
      <c r="V906" s="149">
        <v>7980</v>
      </c>
      <c r="W906" s="149">
        <v>7980</v>
      </c>
      <c r="X906" s="149"/>
      <c r="Y906" s="149"/>
      <c r="Z906" s="149"/>
      <c r="AA906" s="149"/>
      <c r="AB906" s="149"/>
      <c r="AC906" s="149"/>
      <c r="AD906" s="149"/>
      <c r="AE906" s="149"/>
      <c r="AF906" s="149"/>
      <c r="AG906" s="149"/>
      <c r="AH906" s="149"/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  <c r="BI906" s="149"/>
      <c r="BJ906" s="232"/>
    </row>
    <row r="907" spans="1:62" x14ac:dyDescent="0.25">
      <c r="A907" s="165">
        <v>45417</v>
      </c>
      <c r="B907" s="127" t="s">
        <v>487</v>
      </c>
      <c r="C907" s="128" t="s">
        <v>481</v>
      </c>
      <c r="D907" s="129" t="s">
        <v>391</v>
      </c>
      <c r="E907" s="128" t="s">
        <v>2359</v>
      </c>
      <c r="F907" s="165">
        <v>45417</v>
      </c>
      <c r="G907" s="148">
        <v>14250</v>
      </c>
      <c r="H907" s="148"/>
      <c r="I907" s="148">
        <v>18240</v>
      </c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>
        <v>14250</v>
      </c>
      <c r="V907" s="149">
        <v>1995</v>
      </c>
      <c r="W907" s="149">
        <v>1995</v>
      </c>
      <c r="X907" s="149"/>
      <c r="Y907" s="149"/>
      <c r="Z907" s="149"/>
      <c r="AA907" s="149"/>
      <c r="AB907" s="149"/>
      <c r="AC907" s="149"/>
      <c r="AD907" s="149"/>
      <c r="AE907" s="149"/>
      <c r="AF907" s="149"/>
      <c r="AG907" s="149"/>
      <c r="AH907" s="149"/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  <c r="BI907" s="149"/>
      <c r="BJ907" s="232"/>
    </row>
    <row r="908" spans="1:62" x14ac:dyDescent="0.25">
      <c r="A908" s="165">
        <v>45418</v>
      </c>
      <c r="B908" s="127" t="s">
        <v>2360</v>
      </c>
      <c r="C908" s="128" t="s">
        <v>481</v>
      </c>
      <c r="D908" s="129" t="s">
        <v>605</v>
      </c>
      <c r="E908" s="128" t="s">
        <v>2361</v>
      </c>
      <c r="F908" s="165">
        <v>45418</v>
      </c>
      <c r="G908" s="148">
        <v>114458.6</v>
      </c>
      <c r="H908" s="148"/>
      <c r="I908" s="148">
        <v>135061</v>
      </c>
      <c r="J908" s="149"/>
      <c r="K908" s="149">
        <v>10301.27</v>
      </c>
      <c r="L908" s="149">
        <v>10301.27</v>
      </c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>
        <v>-0.14000000000000001</v>
      </c>
      <c r="AA908" s="149"/>
      <c r="AB908" s="149"/>
      <c r="AC908" s="149"/>
      <c r="AD908" s="149"/>
      <c r="AE908" s="149"/>
      <c r="AF908" s="149"/>
      <c r="AG908" s="149"/>
      <c r="AH908" s="149"/>
      <c r="AI908" s="149"/>
      <c r="AJ908" s="149"/>
      <c r="AK908" s="149"/>
      <c r="AL908" s="149">
        <v>114458.6</v>
      </c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  <c r="BI908" s="149"/>
      <c r="BJ908" s="232"/>
    </row>
    <row r="909" spans="1:62" x14ac:dyDescent="0.25">
      <c r="A909" s="165">
        <v>45419</v>
      </c>
      <c r="B909" s="127" t="s">
        <v>2362</v>
      </c>
      <c r="C909" s="128" t="s">
        <v>481</v>
      </c>
      <c r="D909" s="129" t="s">
        <v>392</v>
      </c>
      <c r="E909" s="128" t="s">
        <v>2363</v>
      </c>
      <c r="F909" s="165">
        <v>45419</v>
      </c>
      <c r="G909" s="148">
        <v>46373.01</v>
      </c>
      <c r="H909" s="148"/>
      <c r="I909" s="148">
        <v>54720</v>
      </c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>
        <v>4173.57</v>
      </c>
      <c r="W909" s="149">
        <v>4173.57</v>
      </c>
      <c r="X909" s="149"/>
      <c r="Y909" s="149"/>
      <c r="Z909" s="149">
        <v>-0.15</v>
      </c>
      <c r="AA909" s="149"/>
      <c r="AB909" s="149"/>
      <c r="AC909" s="149"/>
      <c r="AD909" s="149"/>
      <c r="AE909" s="149"/>
      <c r="AF909" s="149"/>
      <c r="AG909" s="149"/>
      <c r="AH909" s="149"/>
      <c r="AI909" s="149"/>
      <c r="AJ909" s="149">
        <v>46373.01</v>
      </c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  <c r="BI909" s="149"/>
      <c r="BJ909" s="232"/>
    </row>
    <row r="910" spans="1:62" x14ac:dyDescent="0.25">
      <c r="A910" s="165">
        <v>45421</v>
      </c>
      <c r="B910" s="127" t="s">
        <v>1751</v>
      </c>
      <c r="C910" s="128" t="s">
        <v>481</v>
      </c>
      <c r="D910" s="129" t="s">
        <v>608</v>
      </c>
      <c r="E910" s="128" t="s">
        <v>2364</v>
      </c>
      <c r="F910" s="165">
        <v>45421</v>
      </c>
      <c r="G910" s="148">
        <v>107748</v>
      </c>
      <c r="H910" s="148"/>
      <c r="I910" s="148">
        <v>127143</v>
      </c>
      <c r="J910" s="149"/>
      <c r="K910" s="149">
        <v>9697.32</v>
      </c>
      <c r="L910" s="149">
        <v>9697.32</v>
      </c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>
        <v>0.36</v>
      </c>
      <c r="AA910" s="149"/>
      <c r="AB910" s="149"/>
      <c r="AC910" s="149"/>
      <c r="AD910" s="149"/>
      <c r="AE910" s="149"/>
      <c r="AF910" s="149"/>
      <c r="AG910" s="149"/>
      <c r="AH910" s="149"/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>
        <v>107748</v>
      </c>
      <c r="BD910" s="149"/>
      <c r="BE910" s="149"/>
      <c r="BF910" s="149"/>
      <c r="BG910" s="149"/>
      <c r="BH910" s="149"/>
      <c r="BI910" s="149"/>
      <c r="BJ910" s="232"/>
    </row>
    <row r="911" spans="1:62" x14ac:dyDescent="0.25">
      <c r="A911" s="165">
        <v>45421</v>
      </c>
      <c r="B911" s="127" t="s">
        <v>1094</v>
      </c>
      <c r="C911" s="128" t="s">
        <v>481</v>
      </c>
      <c r="D911" s="129" t="s">
        <v>393</v>
      </c>
      <c r="E911" s="128" t="s">
        <v>1456</v>
      </c>
      <c r="F911" s="165">
        <v>45421</v>
      </c>
      <c r="G911" s="148">
        <v>72143</v>
      </c>
      <c r="H911" s="148"/>
      <c r="I911" s="148">
        <v>85129</v>
      </c>
      <c r="J911" s="149">
        <v>72143</v>
      </c>
      <c r="K911" s="149">
        <v>6492.87</v>
      </c>
      <c r="L911" s="149">
        <v>6492.87</v>
      </c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>
        <v>0.26</v>
      </c>
      <c r="AA911" s="149"/>
      <c r="AB911" s="149"/>
      <c r="AC911" s="149"/>
      <c r="AD911" s="149"/>
      <c r="AE911" s="149"/>
      <c r="AF911" s="149"/>
      <c r="AG911" s="149"/>
      <c r="AH911" s="149"/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  <c r="BI911" s="149"/>
      <c r="BJ911" s="232"/>
    </row>
    <row r="912" spans="1:62" x14ac:dyDescent="0.25">
      <c r="A912" s="165">
        <v>45421</v>
      </c>
      <c r="B912" s="127" t="s">
        <v>2365</v>
      </c>
      <c r="C912" s="128" t="s">
        <v>481</v>
      </c>
      <c r="D912" s="129" t="s">
        <v>611</v>
      </c>
      <c r="E912" s="128" t="s">
        <v>2366</v>
      </c>
      <c r="F912" s="165">
        <v>45421</v>
      </c>
      <c r="G912" s="148">
        <v>16269.6</v>
      </c>
      <c r="H912" s="148"/>
      <c r="I912" s="148">
        <v>19198</v>
      </c>
      <c r="J912" s="149"/>
      <c r="K912" s="149">
        <v>1464.26</v>
      </c>
      <c r="L912" s="149">
        <v>1464.26</v>
      </c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>
        <v>-0.12</v>
      </c>
      <c r="AA912" s="149"/>
      <c r="AB912" s="149"/>
      <c r="AC912" s="149"/>
      <c r="AD912" s="149"/>
      <c r="AE912" s="149"/>
      <c r="AF912" s="149"/>
      <c r="AG912" s="149"/>
      <c r="AH912" s="149"/>
      <c r="AI912" s="149"/>
      <c r="AJ912" s="149"/>
      <c r="AK912" s="149"/>
      <c r="AL912" s="149"/>
      <c r="AM912" s="149"/>
      <c r="AN912" s="149">
        <v>16269.6</v>
      </c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  <c r="BI912" s="149"/>
      <c r="BJ912" s="232"/>
    </row>
    <row r="913" spans="1:62" x14ac:dyDescent="0.25">
      <c r="A913" s="165">
        <v>45422</v>
      </c>
      <c r="B913" s="127" t="s">
        <v>2342</v>
      </c>
      <c r="C913" s="128" t="s">
        <v>481</v>
      </c>
      <c r="D913" s="129" t="s">
        <v>394</v>
      </c>
      <c r="E913" s="128" t="s">
        <v>2367</v>
      </c>
      <c r="F913" s="165">
        <v>45422</v>
      </c>
      <c r="G913" s="148">
        <v>198440.4</v>
      </c>
      <c r="H913" s="148"/>
      <c r="I913" s="148">
        <v>234160</v>
      </c>
      <c r="J913" s="149"/>
      <c r="K913" s="149">
        <v>17859.64</v>
      </c>
      <c r="L913" s="149">
        <v>17859.64</v>
      </c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>
        <v>0.32</v>
      </c>
      <c r="AA913" s="149"/>
      <c r="AB913" s="149"/>
      <c r="AC913" s="149"/>
      <c r="AD913" s="149"/>
      <c r="AE913" s="149"/>
      <c r="AF913" s="149"/>
      <c r="AG913" s="149"/>
      <c r="AH913" s="149"/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>
        <v>198440.4</v>
      </c>
      <c r="BI913" s="149"/>
      <c r="BJ913" s="232"/>
    </row>
    <row r="914" spans="1:62" x14ac:dyDescent="0.25">
      <c r="A914" s="165">
        <v>45422</v>
      </c>
      <c r="B914" s="127" t="s">
        <v>2342</v>
      </c>
      <c r="C914" s="128" t="s">
        <v>481</v>
      </c>
      <c r="D914" s="129" t="s">
        <v>614</v>
      </c>
      <c r="E914" s="128" t="s">
        <v>2368</v>
      </c>
      <c r="F914" s="165">
        <v>45422</v>
      </c>
      <c r="G914" s="148">
        <v>24992.400000000001</v>
      </c>
      <c r="H914" s="148"/>
      <c r="I914" s="148">
        <v>29491</v>
      </c>
      <c r="J914" s="149"/>
      <c r="K914" s="149">
        <v>2249.3200000000002</v>
      </c>
      <c r="L914" s="149">
        <v>2249.3200000000002</v>
      </c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>
        <v>-0.04</v>
      </c>
      <c r="AA914" s="149"/>
      <c r="AB914" s="149"/>
      <c r="AC914" s="149"/>
      <c r="AD914" s="149"/>
      <c r="AE914" s="149"/>
      <c r="AF914" s="149"/>
      <c r="AG914" s="149"/>
      <c r="AH914" s="149"/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>
        <v>24992.400000000001</v>
      </c>
      <c r="BI914" s="149"/>
      <c r="BJ914" s="232"/>
    </row>
    <row r="915" spans="1:62" x14ac:dyDescent="0.25">
      <c r="A915" s="165">
        <v>45423</v>
      </c>
      <c r="B915" s="127" t="s">
        <v>1094</v>
      </c>
      <c r="C915" s="128" t="s">
        <v>481</v>
      </c>
      <c r="D915" s="129" t="s">
        <v>395</v>
      </c>
      <c r="E915" s="128" t="s">
        <v>1458</v>
      </c>
      <c r="F915" s="165">
        <v>45423</v>
      </c>
      <c r="G915" s="148">
        <v>82397</v>
      </c>
      <c r="H915" s="148"/>
      <c r="I915" s="148">
        <v>97229</v>
      </c>
      <c r="J915" s="149">
        <v>82397</v>
      </c>
      <c r="K915" s="149">
        <v>7415.73</v>
      </c>
      <c r="L915" s="149">
        <v>7415.73</v>
      </c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>
        <v>0.54</v>
      </c>
      <c r="AA915" s="149"/>
      <c r="AB915" s="149"/>
      <c r="AC915" s="149"/>
      <c r="AD915" s="149"/>
      <c r="AE915" s="149"/>
      <c r="AF915" s="149"/>
      <c r="AG915" s="149"/>
      <c r="AH915" s="149"/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  <c r="BI915" s="149"/>
      <c r="BJ915" s="232"/>
    </row>
    <row r="916" spans="1:62" x14ac:dyDescent="0.25">
      <c r="A916" s="165">
        <v>45423</v>
      </c>
      <c r="B916" s="127" t="s">
        <v>1094</v>
      </c>
      <c r="C916" s="128" t="s">
        <v>481</v>
      </c>
      <c r="D916" s="129" t="s">
        <v>617</v>
      </c>
      <c r="E916" s="128" t="s">
        <v>1429</v>
      </c>
      <c r="F916" s="165">
        <v>45423</v>
      </c>
      <c r="G916" s="148">
        <v>30005</v>
      </c>
      <c r="H916" s="148"/>
      <c r="I916" s="148">
        <v>35406</v>
      </c>
      <c r="J916" s="149">
        <v>30005</v>
      </c>
      <c r="K916" s="149">
        <v>2700.45</v>
      </c>
      <c r="L916" s="149">
        <v>2700.45</v>
      </c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>
        <v>0.1</v>
      </c>
      <c r="AA916" s="149"/>
      <c r="AB916" s="149"/>
      <c r="AC916" s="149"/>
      <c r="AD916" s="149"/>
      <c r="AE916" s="149"/>
      <c r="AF916" s="149"/>
      <c r="AG916" s="149"/>
      <c r="AH916" s="149"/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  <c r="BI916" s="149"/>
      <c r="BJ916" s="232"/>
    </row>
    <row r="917" spans="1:62" x14ac:dyDescent="0.25">
      <c r="A917" s="165">
        <v>45425</v>
      </c>
      <c r="B917" s="127" t="s">
        <v>1094</v>
      </c>
      <c r="C917" s="128" t="s">
        <v>481</v>
      </c>
      <c r="D917" s="129" t="s">
        <v>396</v>
      </c>
      <c r="E917" s="128" t="s">
        <v>917</v>
      </c>
      <c r="F917" s="165">
        <v>45425</v>
      </c>
      <c r="G917" s="148">
        <v>52188</v>
      </c>
      <c r="H917" s="148"/>
      <c r="I917" s="148">
        <v>61582</v>
      </c>
      <c r="J917" s="149">
        <v>52188</v>
      </c>
      <c r="K917" s="149">
        <v>4696.92</v>
      </c>
      <c r="L917" s="149">
        <v>4696.92</v>
      </c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>
        <v>0.16</v>
      </c>
      <c r="AA917" s="149"/>
      <c r="AB917" s="149"/>
      <c r="AC917" s="149"/>
      <c r="AD917" s="149"/>
      <c r="AE917" s="149"/>
      <c r="AF917" s="149"/>
      <c r="AG917" s="149"/>
      <c r="AH917" s="149"/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  <c r="BI917" s="149"/>
      <c r="BJ917" s="232"/>
    </row>
    <row r="918" spans="1:62" x14ac:dyDescent="0.25">
      <c r="A918" s="165">
        <v>45425</v>
      </c>
      <c r="B918" s="127" t="s">
        <v>1094</v>
      </c>
      <c r="C918" s="128" t="s">
        <v>481</v>
      </c>
      <c r="D918" s="129" t="s">
        <v>620</v>
      </c>
      <c r="E918" s="128" t="s">
        <v>1620</v>
      </c>
      <c r="F918" s="165">
        <v>45425</v>
      </c>
      <c r="G918" s="148">
        <v>6606</v>
      </c>
      <c r="H918" s="148"/>
      <c r="I918" s="148">
        <v>7795</v>
      </c>
      <c r="J918" s="149">
        <v>6606</v>
      </c>
      <c r="K918" s="149">
        <v>594.54</v>
      </c>
      <c r="L918" s="149">
        <v>594.54</v>
      </c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>
        <v>-0.08</v>
      </c>
      <c r="AA918" s="149"/>
      <c r="AB918" s="149"/>
      <c r="AC918" s="149"/>
      <c r="AD918" s="149"/>
      <c r="AE918" s="149"/>
      <c r="AF918" s="149"/>
      <c r="AG918" s="149"/>
      <c r="AH918" s="149"/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  <c r="BI918" s="149"/>
      <c r="BJ918" s="232"/>
    </row>
    <row r="919" spans="1:62" x14ac:dyDescent="0.25">
      <c r="A919" s="165">
        <v>45427</v>
      </c>
      <c r="B919" s="127" t="s">
        <v>2369</v>
      </c>
      <c r="C919" s="128" t="s">
        <v>481</v>
      </c>
      <c r="D919" s="129" t="s">
        <v>397</v>
      </c>
      <c r="E919" s="128" t="s">
        <v>2370</v>
      </c>
      <c r="F919" s="165">
        <v>45427</v>
      </c>
      <c r="G919" s="148">
        <v>399432</v>
      </c>
      <c r="H919" s="148"/>
      <c r="I919" s="148">
        <v>471330</v>
      </c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>
        <v>0.24</v>
      </c>
      <c r="AA919" s="149"/>
      <c r="AB919" s="149"/>
      <c r="AC919" s="149"/>
      <c r="AD919" s="149"/>
      <c r="AE919" s="149">
        <v>35948.879999999997</v>
      </c>
      <c r="AF919" s="149"/>
      <c r="AG919" s="149"/>
      <c r="AH919" s="149"/>
      <c r="AI919" s="149"/>
      <c r="AJ919" s="149"/>
      <c r="AK919" s="149"/>
      <c r="AL919" s="149">
        <v>399432</v>
      </c>
      <c r="AM919" s="149">
        <v>35948.879999999997</v>
      </c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  <c r="BI919" s="149"/>
      <c r="BJ919" s="232"/>
    </row>
    <row r="920" spans="1:62" x14ac:dyDescent="0.25">
      <c r="A920" s="165">
        <v>45427</v>
      </c>
      <c r="B920" s="127" t="s">
        <v>2371</v>
      </c>
      <c r="C920" s="128" t="s">
        <v>481</v>
      </c>
      <c r="D920" s="129" t="s">
        <v>364</v>
      </c>
      <c r="E920" s="128" t="s">
        <v>2372</v>
      </c>
      <c r="F920" s="165">
        <v>45427</v>
      </c>
      <c r="G920" s="148">
        <v>305664</v>
      </c>
      <c r="H920" s="148"/>
      <c r="I920" s="148">
        <v>360684</v>
      </c>
      <c r="J920" s="149"/>
      <c r="K920" s="149">
        <v>27509.759999999998</v>
      </c>
      <c r="L920" s="149">
        <v>27509.759999999998</v>
      </c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>
        <v>0.48</v>
      </c>
      <c r="AA920" s="149"/>
      <c r="AB920" s="149"/>
      <c r="AC920" s="149"/>
      <c r="AD920" s="149"/>
      <c r="AE920" s="149"/>
      <c r="AF920" s="149"/>
      <c r="AG920" s="149"/>
      <c r="AH920" s="149"/>
      <c r="AI920" s="149"/>
      <c r="AJ920" s="149">
        <v>305664</v>
      </c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  <c r="BI920" s="149"/>
      <c r="BJ920" s="232"/>
    </row>
    <row r="921" spans="1:62" x14ac:dyDescent="0.25">
      <c r="A921" s="165">
        <v>45427</v>
      </c>
      <c r="B921" s="127" t="s">
        <v>2024</v>
      </c>
      <c r="C921" s="128" t="s">
        <v>481</v>
      </c>
      <c r="D921" s="129" t="s">
        <v>398</v>
      </c>
      <c r="E921" s="128" t="s">
        <v>2373</v>
      </c>
      <c r="F921" s="165">
        <v>45427</v>
      </c>
      <c r="G921" s="148">
        <v>24944.92</v>
      </c>
      <c r="H921" s="148"/>
      <c r="I921" s="148">
        <v>29435</v>
      </c>
      <c r="J921" s="149"/>
      <c r="K921" s="149">
        <v>2245.04</v>
      </c>
      <c r="L921" s="149">
        <v>2245.04</v>
      </c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  <c r="AA921" s="149"/>
      <c r="AB921" s="149"/>
      <c r="AC921" s="149"/>
      <c r="AD921" s="149"/>
      <c r="AE921" s="149"/>
      <c r="AF921" s="149"/>
      <c r="AG921" s="149"/>
      <c r="AH921" s="149"/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>
        <v>24944.92</v>
      </c>
      <c r="BH921" s="149"/>
      <c r="BI921" s="149"/>
      <c r="BJ921" s="232"/>
    </row>
    <row r="922" spans="1:62" x14ac:dyDescent="0.25">
      <c r="A922" s="165">
        <v>45427</v>
      </c>
      <c r="B922" s="127" t="s">
        <v>2342</v>
      </c>
      <c r="C922" s="128" t="s">
        <v>481</v>
      </c>
      <c r="D922" s="129" t="s">
        <v>365</v>
      </c>
      <c r="E922" s="128" t="s">
        <v>2374</v>
      </c>
      <c r="F922" s="165">
        <v>45427</v>
      </c>
      <c r="G922" s="148">
        <v>20026.8</v>
      </c>
      <c r="H922" s="148"/>
      <c r="I922" s="148">
        <v>23632</v>
      </c>
      <c r="J922" s="149"/>
      <c r="K922" s="149">
        <v>1802.41</v>
      </c>
      <c r="L922" s="149">
        <v>1802.41</v>
      </c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>
        <v>0.38</v>
      </c>
      <c r="AA922" s="149"/>
      <c r="AB922" s="149"/>
      <c r="AC922" s="149"/>
      <c r="AD922" s="149"/>
      <c r="AE922" s="149"/>
      <c r="AF922" s="149"/>
      <c r="AG922" s="149"/>
      <c r="AH922" s="149"/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>
        <v>20026.8</v>
      </c>
      <c r="BI922" s="149"/>
      <c r="BJ922" s="232"/>
    </row>
    <row r="923" spans="1:62" x14ac:dyDescent="0.25">
      <c r="A923" s="165">
        <v>45428</v>
      </c>
      <c r="B923" s="127" t="s">
        <v>2345</v>
      </c>
      <c r="C923" s="128" t="s">
        <v>481</v>
      </c>
      <c r="D923" s="129" t="s">
        <v>399</v>
      </c>
      <c r="E923" s="128" t="s">
        <v>2375</v>
      </c>
      <c r="F923" s="165">
        <v>45428</v>
      </c>
      <c r="G923" s="148">
        <v>53872</v>
      </c>
      <c r="H923" s="148"/>
      <c r="I923" s="148">
        <v>53872</v>
      </c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  <c r="AA923" s="149"/>
      <c r="AB923" s="149"/>
      <c r="AC923" s="149"/>
      <c r="AD923" s="149"/>
      <c r="AE923" s="149"/>
      <c r="AF923" s="149"/>
      <c r="AG923" s="149"/>
      <c r="AH923" s="149"/>
      <c r="AI923" s="149"/>
      <c r="AJ923" s="149">
        <v>53872</v>
      </c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  <c r="BI923" s="149"/>
      <c r="BJ923" s="232"/>
    </row>
    <row r="924" spans="1:62" x14ac:dyDescent="0.25">
      <c r="A924" s="165">
        <v>45429</v>
      </c>
      <c r="B924" s="127" t="s">
        <v>2024</v>
      </c>
      <c r="C924" s="128" t="s">
        <v>481</v>
      </c>
      <c r="D924" s="129" t="s">
        <v>366</v>
      </c>
      <c r="E924" s="128" t="s">
        <v>2376</v>
      </c>
      <c r="F924" s="165">
        <v>45429</v>
      </c>
      <c r="G924" s="148">
        <v>126271.18</v>
      </c>
      <c r="H924" s="148"/>
      <c r="I924" s="148">
        <v>149000</v>
      </c>
      <c r="J924" s="149"/>
      <c r="K924" s="149">
        <v>11364.41</v>
      </c>
      <c r="L924" s="149">
        <v>11364.41</v>
      </c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  <c r="AA924" s="149"/>
      <c r="AB924" s="149"/>
      <c r="AC924" s="149"/>
      <c r="AD924" s="149"/>
      <c r="AE924" s="149"/>
      <c r="AF924" s="149"/>
      <c r="AG924" s="149"/>
      <c r="AH924" s="149"/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>
        <v>126271.18</v>
      </c>
      <c r="BH924" s="149"/>
      <c r="BI924" s="149"/>
      <c r="BJ924" s="232"/>
    </row>
    <row r="925" spans="1:62" x14ac:dyDescent="0.25">
      <c r="A925" s="165">
        <v>45432</v>
      </c>
      <c r="B925" s="127" t="s">
        <v>1094</v>
      </c>
      <c r="C925" s="128" t="s">
        <v>481</v>
      </c>
      <c r="D925" s="129" t="s">
        <v>628</v>
      </c>
      <c r="E925" s="128" t="s">
        <v>2377</v>
      </c>
      <c r="F925" s="165">
        <v>45432</v>
      </c>
      <c r="G925" s="148">
        <v>17783</v>
      </c>
      <c r="H925" s="148"/>
      <c r="I925" s="148">
        <v>20984</v>
      </c>
      <c r="J925" s="149">
        <v>17783</v>
      </c>
      <c r="K925" s="149">
        <v>1600.47</v>
      </c>
      <c r="L925" s="149">
        <v>1600.47</v>
      </c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>
        <v>0.06</v>
      </c>
      <c r="AA925" s="149"/>
      <c r="AB925" s="149"/>
      <c r="AC925" s="149"/>
      <c r="AD925" s="149"/>
      <c r="AE925" s="149"/>
      <c r="AF925" s="149"/>
      <c r="AG925" s="149"/>
      <c r="AH925" s="149"/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  <c r="BI925" s="149"/>
      <c r="BJ925" s="232"/>
    </row>
    <row r="926" spans="1:62" x14ac:dyDescent="0.25">
      <c r="A926" s="165">
        <v>45432</v>
      </c>
      <c r="B926" s="127" t="s">
        <v>1094</v>
      </c>
      <c r="C926" s="128" t="s">
        <v>481</v>
      </c>
      <c r="D926" s="129" t="s">
        <v>367</v>
      </c>
      <c r="E926" s="128" t="s">
        <v>1407</v>
      </c>
      <c r="F926" s="165">
        <v>45432</v>
      </c>
      <c r="G926" s="148">
        <v>6198</v>
      </c>
      <c r="H926" s="148"/>
      <c r="I926" s="148">
        <v>7314</v>
      </c>
      <c r="J926" s="149">
        <v>6198</v>
      </c>
      <c r="K926" s="149">
        <v>557.82000000000005</v>
      </c>
      <c r="L926" s="149">
        <v>557.82000000000005</v>
      </c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>
        <v>0.36</v>
      </c>
      <c r="AA926" s="149"/>
      <c r="AB926" s="149"/>
      <c r="AC926" s="149"/>
      <c r="AD926" s="149"/>
      <c r="AE926" s="149"/>
      <c r="AF926" s="149"/>
      <c r="AG926" s="149"/>
      <c r="AH926" s="149"/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  <c r="BI926" s="149"/>
      <c r="BJ926" s="232"/>
    </row>
    <row r="927" spans="1:62" x14ac:dyDescent="0.25">
      <c r="A927" s="165">
        <v>45433</v>
      </c>
      <c r="B927" s="127" t="s">
        <v>1778</v>
      </c>
      <c r="C927" s="128" t="s">
        <v>481</v>
      </c>
      <c r="D927" s="129" t="s">
        <v>541</v>
      </c>
      <c r="E927" s="128" t="s">
        <v>2378</v>
      </c>
      <c r="F927" s="165">
        <v>45433</v>
      </c>
      <c r="G927" s="148">
        <v>8150</v>
      </c>
      <c r="H927" s="148"/>
      <c r="I927" s="148">
        <v>9617</v>
      </c>
      <c r="J927" s="149"/>
      <c r="K927" s="149">
        <v>733.5</v>
      </c>
      <c r="L927" s="149">
        <v>733.5</v>
      </c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  <c r="AA927" s="149"/>
      <c r="AB927" s="149"/>
      <c r="AC927" s="149"/>
      <c r="AD927" s="149"/>
      <c r="AE927" s="149"/>
      <c r="AF927" s="149"/>
      <c r="AG927" s="149"/>
      <c r="AH927" s="149"/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>
        <v>8150</v>
      </c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  <c r="BI927" s="149"/>
      <c r="BJ927" s="232"/>
    </row>
    <row r="928" spans="1:62" x14ac:dyDescent="0.25">
      <c r="A928" s="165">
        <v>45435</v>
      </c>
      <c r="B928" s="127" t="s">
        <v>1094</v>
      </c>
      <c r="C928" s="128" t="s">
        <v>481</v>
      </c>
      <c r="D928" s="129" t="s">
        <v>368</v>
      </c>
      <c r="E928" s="128" t="s">
        <v>2379</v>
      </c>
      <c r="F928" s="165">
        <v>45435</v>
      </c>
      <c r="G928" s="148">
        <v>16101</v>
      </c>
      <c r="H928" s="148"/>
      <c r="I928" s="148">
        <v>19000</v>
      </c>
      <c r="J928" s="149">
        <v>16101</v>
      </c>
      <c r="K928" s="149">
        <v>1449.09</v>
      </c>
      <c r="L928" s="149">
        <v>1449.09</v>
      </c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>
        <v>0.82</v>
      </c>
      <c r="AA928" s="149"/>
      <c r="AB928" s="149"/>
      <c r="AC928" s="149"/>
      <c r="AD928" s="149"/>
      <c r="AE928" s="149"/>
      <c r="AF928" s="149"/>
      <c r="AG928" s="149"/>
      <c r="AH928" s="149"/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  <c r="BI928" s="149"/>
      <c r="BJ928" s="232"/>
    </row>
    <row r="929" spans="1:62" x14ac:dyDescent="0.25">
      <c r="A929" s="165">
        <v>45435</v>
      </c>
      <c r="B929" s="127" t="s">
        <v>2302</v>
      </c>
      <c r="C929" s="128" t="s">
        <v>481</v>
      </c>
      <c r="D929" s="129" t="s">
        <v>633</v>
      </c>
      <c r="E929" s="128" t="s">
        <v>2380</v>
      </c>
      <c r="F929" s="165">
        <v>45435</v>
      </c>
      <c r="G929" s="148">
        <v>93000</v>
      </c>
      <c r="H929" s="148"/>
      <c r="I929" s="148">
        <v>97650</v>
      </c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  <c r="AE929" s="149"/>
      <c r="AF929" s="149"/>
      <c r="AG929" s="149"/>
      <c r="AH929" s="149">
        <v>93000</v>
      </c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>
        <v>2325</v>
      </c>
      <c r="BB929" s="149">
        <v>2325</v>
      </c>
      <c r="BC929" s="149"/>
      <c r="BD929" s="149"/>
      <c r="BE929" s="149"/>
      <c r="BF929" s="149"/>
      <c r="BG929" s="149"/>
      <c r="BH929" s="149"/>
      <c r="BI929" s="149"/>
      <c r="BJ929" s="232"/>
    </row>
    <row r="930" spans="1:62" x14ac:dyDescent="0.25">
      <c r="A930" s="165">
        <v>45435</v>
      </c>
      <c r="B930" s="127" t="s">
        <v>2302</v>
      </c>
      <c r="C930" s="128" t="s">
        <v>481</v>
      </c>
      <c r="D930" s="129" t="s">
        <v>10</v>
      </c>
      <c r="E930" s="128" t="s">
        <v>2381</v>
      </c>
      <c r="F930" s="165">
        <v>45435</v>
      </c>
      <c r="G930" s="148">
        <v>4750</v>
      </c>
      <c r="H930" s="148"/>
      <c r="I930" s="148">
        <v>4990</v>
      </c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>
        <v>2.5</v>
      </c>
      <c r="AA930" s="149"/>
      <c r="AB930" s="149"/>
      <c r="AC930" s="149"/>
      <c r="AD930" s="149"/>
      <c r="AE930" s="149"/>
      <c r="AF930" s="149"/>
      <c r="AG930" s="149"/>
      <c r="AH930" s="149">
        <v>4750</v>
      </c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>
        <v>118.75</v>
      </c>
      <c r="BB930" s="149">
        <v>118.75</v>
      </c>
      <c r="BC930" s="149"/>
      <c r="BD930" s="149"/>
      <c r="BE930" s="149"/>
      <c r="BF930" s="149"/>
      <c r="BG930" s="149"/>
      <c r="BH930" s="149"/>
      <c r="BI930" s="149"/>
      <c r="BJ930" s="232"/>
    </row>
    <row r="931" spans="1:62" x14ac:dyDescent="0.25">
      <c r="A931" s="165">
        <v>45435</v>
      </c>
      <c r="B931" s="127" t="s">
        <v>2302</v>
      </c>
      <c r="C931" s="128" t="s">
        <v>481</v>
      </c>
      <c r="D931" s="129" t="s">
        <v>636</v>
      </c>
      <c r="E931" s="128" t="s">
        <v>2382</v>
      </c>
      <c r="F931" s="165">
        <v>45435</v>
      </c>
      <c r="G931" s="148">
        <v>4500</v>
      </c>
      <c r="H931" s="148"/>
      <c r="I931" s="148">
        <v>5310</v>
      </c>
      <c r="J931" s="149"/>
      <c r="K931" s="149">
        <v>405</v>
      </c>
      <c r="L931" s="149">
        <v>405</v>
      </c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  <c r="AA931" s="149"/>
      <c r="AB931" s="149"/>
      <c r="AC931" s="149"/>
      <c r="AD931" s="149"/>
      <c r="AE931" s="149"/>
      <c r="AF931" s="149"/>
      <c r="AG931" s="149"/>
      <c r="AH931" s="149">
        <v>4500</v>
      </c>
      <c r="AI931" s="149"/>
      <c r="AJ931" s="149"/>
      <c r="AK931" s="149"/>
      <c r="AL931" s="149"/>
      <c r="AM931" s="149"/>
      <c r="AN931" s="149"/>
      <c r="AO931" s="149"/>
      <c r="AP931" s="149"/>
      <c r="AQ931" s="149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  <c r="BH931" s="149"/>
      <c r="BI931" s="149"/>
      <c r="BJ931" s="232"/>
    </row>
    <row r="932" spans="1:62" x14ac:dyDescent="0.25">
      <c r="A932" s="165">
        <v>45435</v>
      </c>
      <c r="B932" s="127" t="s">
        <v>2342</v>
      </c>
      <c r="C932" s="128" t="s">
        <v>481</v>
      </c>
      <c r="D932" s="129" t="s">
        <v>369</v>
      </c>
      <c r="E932" s="128" t="s">
        <v>2383</v>
      </c>
      <c r="F932" s="165">
        <v>45435</v>
      </c>
      <c r="G932" s="148">
        <v>28010.400000000001</v>
      </c>
      <c r="H932" s="148"/>
      <c r="I932" s="148">
        <v>33052</v>
      </c>
      <c r="J932" s="149"/>
      <c r="K932" s="149">
        <v>2520.94</v>
      </c>
      <c r="L932" s="149">
        <v>2520.94</v>
      </c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>
        <v>-0.28000000000000003</v>
      </c>
      <c r="AA932" s="149"/>
      <c r="AB932" s="149"/>
      <c r="AC932" s="149"/>
      <c r="AD932" s="149"/>
      <c r="AE932" s="149"/>
      <c r="AF932" s="149"/>
      <c r="AG932" s="149"/>
      <c r="AH932" s="149"/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>
        <v>28010.400000000001</v>
      </c>
      <c r="BI932" s="149"/>
      <c r="BJ932" s="232"/>
    </row>
    <row r="933" spans="1:62" x14ac:dyDescent="0.25">
      <c r="A933" s="165">
        <v>45437</v>
      </c>
      <c r="B933" s="127" t="s">
        <v>2384</v>
      </c>
      <c r="C933" s="128" t="s">
        <v>481</v>
      </c>
      <c r="D933" s="129" t="s">
        <v>370</v>
      </c>
      <c r="E933" s="128" t="s">
        <v>2385</v>
      </c>
      <c r="F933" s="165">
        <v>45437</v>
      </c>
      <c r="G933" s="148">
        <v>116760</v>
      </c>
      <c r="H933" s="148"/>
      <c r="I933" s="148">
        <v>137777</v>
      </c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>
        <v>0.2</v>
      </c>
      <c r="AA933" s="149"/>
      <c r="AB933" s="149"/>
      <c r="AC933" s="149"/>
      <c r="AD933" s="149"/>
      <c r="AE933" s="149">
        <v>10508.4</v>
      </c>
      <c r="AF933" s="149"/>
      <c r="AG933" s="149"/>
      <c r="AH933" s="149"/>
      <c r="AI933" s="149"/>
      <c r="AJ933" s="149"/>
      <c r="AK933" s="149"/>
      <c r="AL933" s="149">
        <v>116760</v>
      </c>
      <c r="AM933" s="149">
        <v>10508.4</v>
      </c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  <c r="BI933" s="149"/>
      <c r="BJ933" s="232"/>
    </row>
    <row r="934" spans="1:62" x14ac:dyDescent="0.25">
      <c r="A934" s="165">
        <v>45437</v>
      </c>
      <c r="B934" s="127" t="s">
        <v>1094</v>
      </c>
      <c r="C934" s="128" t="s">
        <v>481</v>
      </c>
      <c r="D934" s="129" t="s">
        <v>640</v>
      </c>
      <c r="E934" s="128" t="s">
        <v>1384</v>
      </c>
      <c r="F934" s="165">
        <v>45437</v>
      </c>
      <c r="G934" s="148">
        <v>15825</v>
      </c>
      <c r="H934" s="148"/>
      <c r="I934" s="148">
        <v>18674</v>
      </c>
      <c r="J934" s="149">
        <v>15825</v>
      </c>
      <c r="K934" s="149">
        <v>1424.25</v>
      </c>
      <c r="L934" s="149">
        <v>1424.25</v>
      </c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>
        <v>0.5</v>
      </c>
      <c r="AA934" s="149"/>
      <c r="AB934" s="149"/>
      <c r="AC934" s="149"/>
      <c r="AD934" s="149"/>
      <c r="AE934" s="149"/>
      <c r="AF934" s="149"/>
      <c r="AG934" s="149"/>
      <c r="AH934" s="149"/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  <c r="BI934" s="149"/>
      <c r="BJ934" s="232"/>
    </row>
    <row r="935" spans="1:62" x14ac:dyDescent="0.25">
      <c r="A935" s="165">
        <v>45437</v>
      </c>
      <c r="B935" s="127" t="s">
        <v>2360</v>
      </c>
      <c r="C935" s="128" t="s">
        <v>481</v>
      </c>
      <c r="D935" s="129" t="s">
        <v>371</v>
      </c>
      <c r="E935" s="128" t="s">
        <v>2386</v>
      </c>
      <c r="F935" s="165">
        <v>45437</v>
      </c>
      <c r="G935" s="148">
        <v>12637.9</v>
      </c>
      <c r="H935" s="148"/>
      <c r="I935" s="148">
        <v>14913</v>
      </c>
      <c r="J935" s="149"/>
      <c r="K935" s="149">
        <v>1137.4100000000001</v>
      </c>
      <c r="L935" s="149">
        <v>1137.4100000000001</v>
      </c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>
        <v>0.28000000000000003</v>
      </c>
      <c r="AA935" s="149"/>
      <c r="AB935" s="149"/>
      <c r="AC935" s="149"/>
      <c r="AD935" s="149"/>
      <c r="AE935" s="149"/>
      <c r="AF935" s="149"/>
      <c r="AG935" s="149"/>
      <c r="AH935" s="149"/>
      <c r="AI935" s="149"/>
      <c r="AJ935" s="149"/>
      <c r="AK935" s="149"/>
      <c r="AL935" s="149">
        <v>12637.9</v>
      </c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  <c r="BI935" s="149"/>
      <c r="BJ935" s="232"/>
    </row>
    <row r="936" spans="1:62" x14ac:dyDescent="0.25">
      <c r="A936" s="165">
        <v>45439</v>
      </c>
      <c r="B936" s="127" t="s">
        <v>1094</v>
      </c>
      <c r="C936" s="128" t="s">
        <v>481</v>
      </c>
      <c r="D936" s="129" t="s">
        <v>643</v>
      </c>
      <c r="E936" s="128" t="s">
        <v>2387</v>
      </c>
      <c r="F936" s="165">
        <v>45439</v>
      </c>
      <c r="G936" s="148">
        <v>48009</v>
      </c>
      <c r="H936" s="148"/>
      <c r="I936" s="148">
        <v>56651</v>
      </c>
      <c r="J936" s="149">
        <v>48009</v>
      </c>
      <c r="K936" s="149">
        <v>4320.8100000000004</v>
      </c>
      <c r="L936" s="149">
        <v>4320.8100000000004</v>
      </c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>
        <v>0.38</v>
      </c>
      <c r="AA936" s="149"/>
      <c r="AB936" s="149"/>
      <c r="AC936" s="149"/>
      <c r="AD936" s="149"/>
      <c r="AE936" s="149"/>
      <c r="AF936" s="149"/>
      <c r="AG936" s="149"/>
      <c r="AH936" s="149"/>
      <c r="AI936" s="149"/>
      <c r="AJ936" s="149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  <c r="BI936" s="149"/>
      <c r="BJ936" s="232"/>
    </row>
    <row r="937" spans="1:62" x14ac:dyDescent="0.25">
      <c r="A937" s="165">
        <v>45439</v>
      </c>
      <c r="B937" s="127" t="s">
        <v>2342</v>
      </c>
      <c r="C937" s="128" t="s">
        <v>481</v>
      </c>
      <c r="D937" s="129" t="s">
        <v>372</v>
      </c>
      <c r="E937" s="128" t="s">
        <v>2388</v>
      </c>
      <c r="F937" s="165">
        <v>45439</v>
      </c>
      <c r="G937" s="148">
        <v>39072</v>
      </c>
      <c r="H937" s="148"/>
      <c r="I937" s="148">
        <v>46105</v>
      </c>
      <c r="J937" s="149"/>
      <c r="K937" s="149">
        <v>3516.48</v>
      </c>
      <c r="L937" s="149">
        <v>3516.48</v>
      </c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>
        <v>0.04</v>
      </c>
      <c r="AA937" s="149"/>
      <c r="AB937" s="149"/>
      <c r="AC937" s="149"/>
      <c r="AD937" s="149"/>
      <c r="AE937" s="149"/>
      <c r="AF937" s="149"/>
      <c r="AG937" s="149"/>
      <c r="AH937" s="149"/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>
        <v>39072</v>
      </c>
      <c r="BI937" s="149"/>
      <c r="BJ937" s="232"/>
    </row>
    <row r="938" spans="1:62" x14ac:dyDescent="0.25">
      <c r="A938" s="165">
        <v>45440</v>
      </c>
      <c r="B938" s="127" t="s">
        <v>1100</v>
      </c>
      <c r="C938" s="128" t="s">
        <v>481</v>
      </c>
      <c r="D938" s="129" t="s">
        <v>646</v>
      </c>
      <c r="E938" s="128" t="s">
        <v>2389</v>
      </c>
      <c r="F938" s="165">
        <v>45440</v>
      </c>
      <c r="G938" s="148">
        <v>1295</v>
      </c>
      <c r="H938" s="148"/>
      <c r="I938" s="148">
        <v>1528</v>
      </c>
      <c r="J938" s="149"/>
      <c r="K938" s="149">
        <v>116.55</v>
      </c>
      <c r="L938" s="149">
        <v>116.55</v>
      </c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>
        <v>-0.1</v>
      </c>
      <c r="AA938" s="149"/>
      <c r="AB938" s="149"/>
      <c r="AC938" s="149"/>
      <c r="AD938" s="149"/>
      <c r="AE938" s="149"/>
      <c r="AF938" s="149"/>
      <c r="AG938" s="149"/>
      <c r="AH938" s="149"/>
      <c r="AI938" s="149"/>
      <c r="AJ938" s="149"/>
      <c r="AK938" s="149"/>
      <c r="AL938" s="149">
        <v>1295</v>
      </c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  <c r="BI938" s="149"/>
      <c r="BJ938" s="232"/>
    </row>
    <row r="939" spans="1:62" x14ac:dyDescent="0.25">
      <c r="A939" s="165">
        <v>45440</v>
      </c>
      <c r="B939" s="127" t="s">
        <v>1100</v>
      </c>
      <c r="C939" s="128" t="s">
        <v>481</v>
      </c>
      <c r="D939" s="129" t="s">
        <v>373</v>
      </c>
      <c r="E939" s="128" t="s">
        <v>2390</v>
      </c>
      <c r="F939" s="165">
        <v>45440</v>
      </c>
      <c r="G939" s="148">
        <v>1730.93</v>
      </c>
      <c r="H939" s="148"/>
      <c r="I939" s="148">
        <v>2042</v>
      </c>
      <c r="J939" s="149"/>
      <c r="K939" s="149">
        <v>155.78</v>
      </c>
      <c r="L939" s="149">
        <v>155.78</v>
      </c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>
        <v>-0.49</v>
      </c>
      <c r="AA939" s="149"/>
      <c r="AB939" s="149"/>
      <c r="AC939" s="149"/>
      <c r="AD939" s="149"/>
      <c r="AE939" s="149"/>
      <c r="AF939" s="149"/>
      <c r="AG939" s="149"/>
      <c r="AH939" s="149"/>
      <c r="AI939" s="149"/>
      <c r="AJ939" s="149"/>
      <c r="AK939" s="149"/>
      <c r="AL939" s="149">
        <v>1730.93</v>
      </c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  <c r="BI939" s="149"/>
      <c r="BJ939" s="232"/>
    </row>
    <row r="940" spans="1:62" x14ac:dyDescent="0.25">
      <c r="A940" s="165">
        <v>45441</v>
      </c>
      <c r="B940" s="127" t="s">
        <v>545</v>
      </c>
      <c r="C940" s="128" t="s">
        <v>481</v>
      </c>
      <c r="D940" s="129" t="s">
        <v>649</v>
      </c>
      <c r="E940" s="128" t="s">
        <v>2391</v>
      </c>
      <c r="F940" s="165">
        <v>45441</v>
      </c>
      <c r="G940" s="148">
        <v>63600</v>
      </c>
      <c r="H940" s="148"/>
      <c r="I940" s="148">
        <v>81408</v>
      </c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>
        <v>63600</v>
      </c>
      <c r="V940" s="149">
        <v>8904</v>
      </c>
      <c r="W940" s="149">
        <v>8904</v>
      </c>
      <c r="X940" s="149"/>
      <c r="Y940" s="149"/>
      <c r="Z940" s="149"/>
      <c r="AA940" s="149"/>
      <c r="AB940" s="149"/>
      <c r="AC940" s="149"/>
      <c r="AD940" s="149"/>
      <c r="AE940" s="149"/>
      <c r="AF940" s="149"/>
      <c r="AG940" s="149"/>
      <c r="AH940" s="149"/>
      <c r="AI940" s="149"/>
      <c r="AJ940" s="149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  <c r="BI940" s="149"/>
      <c r="BJ940" s="232"/>
    </row>
    <row r="941" spans="1:62" x14ac:dyDescent="0.25">
      <c r="A941" s="165">
        <v>45442</v>
      </c>
      <c r="B941" s="127" t="s">
        <v>2392</v>
      </c>
      <c r="C941" s="128" t="s">
        <v>481</v>
      </c>
      <c r="D941" s="129" t="s">
        <v>374</v>
      </c>
      <c r="E941" s="128" t="s">
        <v>342</v>
      </c>
      <c r="F941" s="165">
        <v>45442</v>
      </c>
      <c r="G941" s="148">
        <v>510574.5</v>
      </c>
      <c r="H941" s="148"/>
      <c r="I941" s="148">
        <v>602478</v>
      </c>
      <c r="J941" s="149"/>
      <c r="K941" s="149">
        <v>45951.71</v>
      </c>
      <c r="L941" s="149">
        <v>45951.71</v>
      </c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>
        <v>0.08</v>
      </c>
      <c r="AA941" s="149"/>
      <c r="AB941" s="149"/>
      <c r="AC941" s="149"/>
      <c r="AD941" s="149"/>
      <c r="AE941" s="149"/>
      <c r="AF941" s="149"/>
      <c r="AG941" s="149"/>
      <c r="AH941" s="149">
        <v>510574.5</v>
      </c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  <c r="BI941" s="149"/>
      <c r="BJ941" s="232"/>
    </row>
    <row r="942" spans="1:62" x14ac:dyDescent="0.25">
      <c r="A942" s="165">
        <v>45442</v>
      </c>
      <c r="B942" s="127" t="s">
        <v>2393</v>
      </c>
      <c r="C942" s="128" t="s">
        <v>481</v>
      </c>
      <c r="D942" s="129" t="s">
        <v>652</v>
      </c>
      <c r="E942" s="128" t="s">
        <v>2394</v>
      </c>
      <c r="F942" s="165">
        <v>45442</v>
      </c>
      <c r="G942" s="148">
        <v>25945</v>
      </c>
      <c r="H942" s="148"/>
      <c r="I942" s="148">
        <v>30615</v>
      </c>
      <c r="J942" s="149"/>
      <c r="K942" s="149">
        <v>2335.0500000000002</v>
      </c>
      <c r="L942" s="149">
        <v>2335.0500000000002</v>
      </c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>
        <v>-0.1</v>
      </c>
      <c r="AA942" s="149"/>
      <c r="AB942" s="149"/>
      <c r="AC942" s="149"/>
      <c r="AD942" s="149"/>
      <c r="AE942" s="149"/>
      <c r="AF942" s="149"/>
      <c r="AG942" s="149"/>
      <c r="AH942" s="149">
        <v>25945</v>
      </c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  <c r="BI942" s="149"/>
      <c r="BJ942" s="232"/>
    </row>
    <row r="943" spans="1:62" x14ac:dyDescent="0.25">
      <c r="A943" s="165">
        <v>45443</v>
      </c>
      <c r="B943" s="127" t="s">
        <v>2395</v>
      </c>
      <c r="C943" s="128" t="s">
        <v>481</v>
      </c>
      <c r="D943" s="129" t="s">
        <v>375</v>
      </c>
      <c r="E943" s="128" t="s">
        <v>343</v>
      </c>
      <c r="F943" s="165">
        <v>45443</v>
      </c>
      <c r="G943" s="148">
        <v>354391</v>
      </c>
      <c r="H943" s="148"/>
      <c r="I943" s="148">
        <v>418181</v>
      </c>
      <c r="J943" s="149"/>
      <c r="K943" s="149">
        <v>31895.19</v>
      </c>
      <c r="L943" s="149">
        <v>31895.19</v>
      </c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>
        <v>-0.38</v>
      </c>
      <c r="AA943" s="149"/>
      <c r="AB943" s="149"/>
      <c r="AC943" s="149"/>
      <c r="AD943" s="149"/>
      <c r="AE943" s="149"/>
      <c r="AF943" s="149"/>
      <c r="AG943" s="149"/>
      <c r="AH943" s="149"/>
      <c r="AI943" s="149"/>
      <c r="AJ943" s="149">
        <v>354391</v>
      </c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  <c r="BI943" s="149"/>
      <c r="BJ943" s="232"/>
    </row>
    <row r="944" spans="1:62" x14ac:dyDescent="0.25">
      <c r="A944" s="165">
        <v>45443</v>
      </c>
      <c r="B944" s="127" t="s">
        <v>451</v>
      </c>
      <c r="C944" s="128" t="s">
        <v>481</v>
      </c>
      <c r="D944" s="129" t="s">
        <v>655</v>
      </c>
      <c r="E944" s="128" t="s">
        <v>2396</v>
      </c>
      <c r="F944" s="165">
        <v>45443</v>
      </c>
      <c r="G944" s="148">
        <v>35259.68</v>
      </c>
      <c r="H944" s="148"/>
      <c r="I944" s="148">
        <v>41606</v>
      </c>
      <c r="J944" s="149"/>
      <c r="K944" s="149">
        <v>3173.37</v>
      </c>
      <c r="L944" s="149">
        <v>3173.37</v>
      </c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>
        <v>-0.42</v>
      </c>
      <c r="AA944" s="149"/>
      <c r="AB944" s="149"/>
      <c r="AC944" s="149"/>
      <c r="AD944" s="149"/>
      <c r="AE944" s="149"/>
      <c r="AF944" s="149"/>
      <c r="AG944" s="149"/>
      <c r="AH944" s="149"/>
      <c r="AI944" s="149"/>
      <c r="AJ944" s="149"/>
      <c r="AK944" s="149"/>
      <c r="AL944" s="149">
        <v>35259.68</v>
      </c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  <c r="BI944" s="149"/>
      <c r="BJ944" s="232"/>
    </row>
    <row r="945" spans="1:62" x14ac:dyDescent="0.25">
      <c r="A945" s="165">
        <v>45444</v>
      </c>
      <c r="B945" s="127" t="s">
        <v>1734</v>
      </c>
      <c r="C945" s="128" t="s">
        <v>481</v>
      </c>
      <c r="D945" s="129" t="s">
        <v>376</v>
      </c>
      <c r="E945" s="128" t="s">
        <v>1203</v>
      </c>
      <c r="F945" s="165">
        <v>45395</v>
      </c>
      <c r="G945" s="148">
        <v>14000</v>
      </c>
      <c r="H945" s="148"/>
      <c r="I945" s="148">
        <v>14700</v>
      </c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  <c r="AA945" s="149"/>
      <c r="AB945" s="149"/>
      <c r="AC945" s="149"/>
      <c r="AD945" s="149"/>
      <c r="AE945" s="149"/>
      <c r="AF945" s="149"/>
      <c r="AG945" s="149"/>
      <c r="AH945" s="149"/>
      <c r="AI945" s="149"/>
      <c r="AJ945" s="149"/>
      <c r="AK945" s="149"/>
      <c r="AL945" s="149">
        <v>14000</v>
      </c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>
        <v>350</v>
      </c>
      <c r="BB945" s="149">
        <v>350</v>
      </c>
      <c r="BC945" s="149"/>
      <c r="BD945" s="149"/>
      <c r="BE945" s="149"/>
      <c r="BF945" s="149"/>
      <c r="BG945" s="149"/>
      <c r="BH945" s="149"/>
      <c r="BI945" s="149"/>
      <c r="BJ945" s="232"/>
    </row>
    <row r="946" spans="1:62" x14ac:dyDescent="0.25">
      <c r="A946" s="165">
        <v>45444</v>
      </c>
      <c r="B946" s="127" t="s">
        <v>1734</v>
      </c>
      <c r="C946" s="128" t="s">
        <v>481</v>
      </c>
      <c r="D946" s="129" t="s">
        <v>658</v>
      </c>
      <c r="E946" s="128" t="s">
        <v>2084</v>
      </c>
      <c r="F946" s="165">
        <v>45395</v>
      </c>
      <c r="G946" s="148">
        <v>16702</v>
      </c>
      <c r="H946" s="148"/>
      <c r="I946" s="148">
        <v>19708</v>
      </c>
      <c r="J946" s="149"/>
      <c r="K946" s="149">
        <v>1503.18</v>
      </c>
      <c r="L946" s="149">
        <v>1503.18</v>
      </c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>
        <v>-0.36</v>
      </c>
      <c r="AA946" s="149"/>
      <c r="AB946" s="149"/>
      <c r="AC946" s="149"/>
      <c r="AD946" s="149"/>
      <c r="AE946" s="149"/>
      <c r="AF946" s="149"/>
      <c r="AG946" s="149"/>
      <c r="AH946" s="149"/>
      <c r="AI946" s="149"/>
      <c r="AJ946" s="149"/>
      <c r="AK946" s="149"/>
      <c r="AL946" s="149">
        <v>16702</v>
      </c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  <c r="BI946" s="149"/>
      <c r="BJ946" s="232"/>
    </row>
    <row r="947" spans="1:62" x14ac:dyDescent="0.25">
      <c r="A947" s="165">
        <v>45444</v>
      </c>
      <c r="B947" s="127" t="s">
        <v>1734</v>
      </c>
      <c r="C947" s="128" t="s">
        <v>481</v>
      </c>
      <c r="D947" s="129" t="s">
        <v>377</v>
      </c>
      <c r="E947" s="128" t="s">
        <v>2135</v>
      </c>
      <c r="F947" s="165">
        <v>45395</v>
      </c>
      <c r="G947" s="148">
        <v>10285</v>
      </c>
      <c r="H947" s="148"/>
      <c r="I947" s="148">
        <v>12136</v>
      </c>
      <c r="J947" s="149"/>
      <c r="K947" s="149">
        <v>925.65</v>
      </c>
      <c r="L947" s="149">
        <v>925.65</v>
      </c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>
        <v>-0.3</v>
      </c>
      <c r="AA947" s="149"/>
      <c r="AB947" s="149"/>
      <c r="AC947" s="149"/>
      <c r="AD947" s="149"/>
      <c r="AE947" s="149"/>
      <c r="AF947" s="149"/>
      <c r="AG947" s="149"/>
      <c r="AH947" s="149"/>
      <c r="AI947" s="149"/>
      <c r="AJ947" s="149"/>
      <c r="AK947" s="149"/>
      <c r="AL947" s="149">
        <v>10285</v>
      </c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  <c r="BI947" s="149"/>
      <c r="BJ947" s="232"/>
    </row>
    <row r="948" spans="1:62" x14ac:dyDescent="0.25">
      <c r="A948" s="165">
        <v>45444</v>
      </c>
      <c r="B948" s="127" t="s">
        <v>1100</v>
      </c>
      <c r="C948" s="128" t="s">
        <v>481</v>
      </c>
      <c r="D948" s="129" t="s">
        <v>661</v>
      </c>
      <c r="E948" s="128" t="s">
        <v>2397</v>
      </c>
      <c r="F948" s="165">
        <v>45433</v>
      </c>
      <c r="G948" s="148">
        <v>5634</v>
      </c>
      <c r="H948" s="148"/>
      <c r="I948" s="148">
        <v>6648</v>
      </c>
      <c r="J948" s="149"/>
      <c r="K948" s="149">
        <v>507.06</v>
      </c>
      <c r="L948" s="149">
        <v>507.06</v>
      </c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>
        <v>-0.12</v>
      </c>
      <c r="AA948" s="149"/>
      <c r="AB948" s="149"/>
      <c r="AC948" s="149"/>
      <c r="AD948" s="149"/>
      <c r="AE948" s="149"/>
      <c r="AF948" s="149"/>
      <c r="AG948" s="149"/>
      <c r="AH948" s="149"/>
      <c r="AI948" s="149"/>
      <c r="AJ948" s="149"/>
      <c r="AK948" s="149"/>
      <c r="AL948" s="149">
        <v>5634</v>
      </c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  <c r="BI948" s="149"/>
      <c r="BJ948" s="232"/>
    </row>
    <row r="949" spans="1:62" x14ac:dyDescent="0.25">
      <c r="A949" s="165">
        <v>45445</v>
      </c>
      <c r="B949" s="127" t="s">
        <v>1909</v>
      </c>
      <c r="C949" s="128" t="s">
        <v>481</v>
      </c>
      <c r="D949" s="129" t="s">
        <v>378</v>
      </c>
      <c r="E949" s="128" t="s">
        <v>2398</v>
      </c>
      <c r="F949" s="165">
        <v>45445</v>
      </c>
      <c r="G949" s="148">
        <v>290719.55</v>
      </c>
      <c r="H949" s="148"/>
      <c r="I949" s="148">
        <v>343049</v>
      </c>
      <c r="J949" s="149"/>
      <c r="K949" s="149">
        <v>26164.76</v>
      </c>
      <c r="L949" s="149">
        <v>26164.76</v>
      </c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>
        <v>-7.0000000000000007E-2</v>
      </c>
      <c r="AA949" s="149"/>
      <c r="AB949" s="149"/>
      <c r="AC949" s="149"/>
      <c r="AD949" s="149"/>
      <c r="AE949" s="149"/>
      <c r="AF949" s="149"/>
      <c r="AG949" s="149"/>
      <c r="AH949" s="149"/>
      <c r="AI949" s="149"/>
      <c r="AJ949" s="149">
        <v>290719.55</v>
      </c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  <c r="BI949" s="149"/>
      <c r="BJ949" s="232"/>
    </row>
    <row r="950" spans="1:62" x14ac:dyDescent="0.25">
      <c r="A950" s="165">
        <v>45445</v>
      </c>
      <c r="B950" s="127" t="s">
        <v>2019</v>
      </c>
      <c r="C950" s="128" t="s">
        <v>481</v>
      </c>
      <c r="D950" s="129" t="s">
        <v>664</v>
      </c>
      <c r="E950" s="128" t="s">
        <v>2399</v>
      </c>
      <c r="F950" s="165">
        <v>45445</v>
      </c>
      <c r="G950" s="148">
        <v>312354.09999999998</v>
      </c>
      <c r="H950" s="148"/>
      <c r="I950" s="148">
        <v>368578</v>
      </c>
      <c r="J950" s="149"/>
      <c r="K950" s="149">
        <v>28111.87</v>
      </c>
      <c r="L950" s="149">
        <v>28111.87</v>
      </c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9">
        <v>0.16</v>
      </c>
      <c r="AA950" s="149"/>
      <c r="AB950" s="149"/>
      <c r="AC950" s="149"/>
      <c r="AD950" s="149"/>
      <c r="AE950" s="149"/>
      <c r="AF950" s="149"/>
      <c r="AG950" s="149"/>
      <c r="AH950" s="149"/>
      <c r="AI950" s="149"/>
      <c r="AJ950" s="149">
        <v>312354.09999999998</v>
      </c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  <c r="BI950" s="149"/>
      <c r="BJ950" s="232"/>
    </row>
    <row r="951" spans="1:62" ht="24" x14ac:dyDescent="0.25">
      <c r="A951" s="165">
        <v>45446</v>
      </c>
      <c r="B951" s="127" t="s">
        <v>1792</v>
      </c>
      <c r="C951" s="128" t="s">
        <v>481</v>
      </c>
      <c r="D951" s="129" t="s">
        <v>379</v>
      </c>
      <c r="E951" s="233" t="s">
        <v>2400</v>
      </c>
      <c r="F951" s="165">
        <v>45446</v>
      </c>
      <c r="G951" s="148">
        <v>572034</v>
      </c>
      <c r="H951" s="148"/>
      <c r="I951" s="148">
        <v>675000</v>
      </c>
      <c r="J951" s="149"/>
      <c r="K951" s="149">
        <v>51483.06</v>
      </c>
      <c r="L951" s="149">
        <v>51483.06</v>
      </c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9">
        <v>-0.12</v>
      </c>
      <c r="AA951" s="149"/>
      <c r="AB951" s="149"/>
      <c r="AC951" s="149"/>
      <c r="AD951" s="149"/>
      <c r="AE951" s="149"/>
      <c r="AF951" s="149"/>
      <c r="AG951" s="149"/>
      <c r="AH951" s="149"/>
      <c r="AI951" s="149"/>
      <c r="AJ951" s="149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>
        <v>572034</v>
      </c>
      <c r="BF951" s="149"/>
      <c r="BG951" s="149"/>
      <c r="BH951" s="149"/>
      <c r="BI951" s="149"/>
      <c r="BJ951" s="232"/>
    </row>
    <row r="952" spans="1:62" ht="24" x14ac:dyDescent="0.25">
      <c r="A952" s="165">
        <v>45446</v>
      </c>
      <c r="B952" s="127" t="s">
        <v>1792</v>
      </c>
      <c r="C952" s="128" t="s">
        <v>481</v>
      </c>
      <c r="D952" s="129" t="s">
        <v>667</v>
      </c>
      <c r="E952" s="233" t="s">
        <v>2401</v>
      </c>
      <c r="F952" s="165">
        <v>45446</v>
      </c>
      <c r="G952" s="148">
        <v>572034</v>
      </c>
      <c r="H952" s="148"/>
      <c r="I952" s="148">
        <v>675000</v>
      </c>
      <c r="J952" s="149"/>
      <c r="K952" s="149">
        <v>51483.06</v>
      </c>
      <c r="L952" s="149">
        <v>51483.06</v>
      </c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9">
        <v>-0.12</v>
      </c>
      <c r="AA952" s="149"/>
      <c r="AB952" s="149"/>
      <c r="AC952" s="149"/>
      <c r="AD952" s="149"/>
      <c r="AE952" s="149"/>
      <c r="AF952" s="149"/>
      <c r="AG952" s="149"/>
      <c r="AH952" s="149"/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>
        <v>572034</v>
      </c>
      <c r="BF952" s="149"/>
      <c r="BG952" s="149"/>
      <c r="BH952" s="149"/>
      <c r="BI952" s="149"/>
      <c r="BJ952" s="232"/>
    </row>
    <row r="953" spans="1:62" x14ac:dyDescent="0.25">
      <c r="A953" s="165">
        <v>45448</v>
      </c>
      <c r="B953" s="127" t="s">
        <v>1736</v>
      </c>
      <c r="C953" s="128" t="s">
        <v>481</v>
      </c>
      <c r="D953" s="129" t="s">
        <v>380</v>
      </c>
      <c r="E953" s="128" t="s">
        <v>751</v>
      </c>
      <c r="F953" s="165">
        <v>45448</v>
      </c>
      <c r="G953" s="148">
        <v>17200</v>
      </c>
      <c r="H953" s="148"/>
      <c r="I953" s="148">
        <v>20296</v>
      </c>
      <c r="J953" s="149"/>
      <c r="K953" s="149">
        <v>1548</v>
      </c>
      <c r="L953" s="149">
        <v>1548</v>
      </c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9"/>
      <c r="AA953" s="149"/>
      <c r="AB953" s="149"/>
      <c r="AC953" s="149"/>
      <c r="AD953" s="149"/>
      <c r="AE953" s="149"/>
      <c r="AF953" s="149"/>
      <c r="AG953" s="149"/>
      <c r="AH953" s="149">
        <v>17200</v>
      </c>
      <c r="AI953" s="149"/>
      <c r="AJ953" s="149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  <c r="BI953" s="149"/>
      <c r="BJ953" s="232"/>
    </row>
    <row r="954" spans="1:62" x14ac:dyDescent="0.25">
      <c r="A954" s="165">
        <v>45449</v>
      </c>
      <c r="B954" s="127" t="s">
        <v>1736</v>
      </c>
      <c r="C954" s="128" t="s">
        <v>481</v>
      </c>
      <c r="D954" s="129" t="s">
        <v>670</v>
      </c>
      <c r="E954" s="128" t="s">
        <v>2184</v>
      </c>
      <c r="F954" s="165">
        <v>45448</v>
      </c>
      <c r="G954" s="148">
        <v>17181</v>
      </c>
      <c r="H954" s="148"/>
      <c r="I954" s="148">
        <v>20274</v>
      </c>
      <c r="J954" s="149"/>
      <c r="K954" s="149">
        <v>1546.29</v>
      </c>
      <c r="L954" s="149">
        <v>1546.29</v>
      </c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9">
        <v>0.42</v>
      </c>
      <c r="AA954" s="149"/>
      <c r="AB954" s="149"/>
      <c r="AC954" s="149"/>
      <c r="AD954" s="149"/>
      <c r="AE954" s="149"/>
      <c r="AF954" s="149"/>
      <c r="AG954" s="149"/>
      <c r="AH954" s="149">
        <v>17181</v>
      </c>
      <c r="AI954" s="149"/>
      <c r="AJ954" s="149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  <c r="BI954" s="149"/>
      <c r="BJ954" s="232"/>
    </row>
    <row r="955" spans="1:62" x14ac:dyDescent="0.25">
      <c r="A955" s="165">
        <v>45449</v>
      </c>
      <c r="B955" s="127" t="s">
        <v>2402</v>
      </c>
      <c r="C955" s="128" t="s">
        <v>481</v>
      </c>
      <c r="D955" s="129" t="s">
        <v>381</v>
      </c>
      <c r="E955" s="128" t="s">
        <v>2403</v>
      </c>
      <c r="F955" s="165">
        <v>45449</v>
      </c>
      <c r="G955" s="148">
        <v>36422.400000000001</v>
      </c>
      <c r="H955" s="148"/>
      <c r="I955" s="148">
        <v>42978</v>
      </c>
      <c r="J955" s="149"/>
      <c r="K955" s="149">
        <v>3278.02</v>
      </c>
      <c r="L955" s="149">
        <v>3278.02</v>
      </c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9">
        <v>-0.44</v>
      </c>
      <c r="AA955" s="149"/>
      <c r="AB955" s="149"/>
      <c r="AC955" s="149"/>
      <c r="AD955" s="149"/>
      <c r="AE955" s="149"/>
      <c r="AF955" s="149"/>
      <c r="AG955" s="149"/>
      <c r="AH955" s="149">
        <v>36422.400000000001</v>
      </c>
      <c r="AI955" s="149"/>
      <c r="AJ955" s="149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  <c r="BI955" s="149"/>
      <c r="BJ955" s="232"/>
    </row>
    <row r="956" spans="1:62" x14ac:dyDescent="0.25">
      <c r="A956" s="165">
        <v>45450</v>
      </c>
      <c r="B956" s="127" t="s">
        <v>451</v>
      </c>
      <c r="C956" s="128" t="s">
        <v>481</v>
      </c>
      <c r="D956" s="129" t="s">
        <v>674</v>
      </c>
      <c r="E956" s="128" t="s">
        <v>2404</v>
      </c>
      <c r="F956" s="165">
        <v>45450</v>
      </c>
      <c r="G956" s="148">
        <v>38285.97</v>
      </c>
      <c r="H956" s="148"/>
      <c r="I956" s="148">
        <v>45177</v>
      </c>
      <c r="J956" s="149"/>
      <c r="K956" s="149">
        <v>3445.74</v>
      </c>
      <c r="L956" s="149">
        <v>3445.74</v>
      </c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9">
        <v>-0.45</v>
      </c>
      <c r="AA956" s="149"/>
      <c r="AB956" s="149"/>
      <c r="AC956" s="149"/>
      <c r="AD956" s="149"/>
      <c r="AE956" s="149"/>
      <c r="AF956" s="149"/>
      <c r="AG956" s="149"/>
      <c r="AH956" s="149"/>
      <c r="AI956" s="149"/>
      <c r="AJ956" s="149"/>
      <c r="AK956" s="149"/>
      <c r="AL956" s="149">
        <v>38285.97</v>
      </c>
      <c r="AM956" s="149"/>
      <c r="AN956" s="149"/>
      <c r="AO956" s="149"/>
      <c r="AP956" s="149"/>
      <c r="AQ956" s="149"/>
      <c r="AR956" s="149"/>
      <c r="AS956" s="149"/>
      <c r="AT956" s="149"/>
      <c r="AU956" s="149"/>
      <c r="AV956" s="149"/>
      <c r="AW956" s="149"/>
      <c r="AX956" s="149"/>
      <c r="AY956" s="149"/>
      <c r="AZ956" s="149"/>
      <c r="BA956" s="149"/>
      <c r="BB956" s="149"/>
      <c r="BC956" s="149"/>
      <c r="BD956" s="149"/>
      <c r="BE956" s="149"/>
      <c r="BF956" s="149"/>
      <c r="BG956" s="149"/>
      <c r="BH956" s="149"/>
      <c r="BI956" s="149"/>
      <c r="BJ956" s="232"/>
    </row>
    <row r="957" spans="1:62" x14ac:dyDescent="0.25">
      <c r="A957" s="165">
        <v>45450</v>
      </c>
      <c r="B957" s="127" t="s">
        <v>2402</v>
      </c>
      <c r="C957" s="128" t="s">
        <v>481</v>
      </c>
      <c r="D957" s="129" t="s">
        <v>382</v>
      </c>
      <c r="E957" s="128" t="s">
        <v>2405</v>
      </c>
      <c r="F957" s="165">
        <v>45450</v>
      </c>
      <c r="G957" s="148">
        <v>16234.8</v>
      </c>
      <c r="H957" s="148"/>
      <c r="I957" s="148">
        <v>19157</v>
      </c>
      <c r="J957" s="149"/>
      <c r="K957" s="149">
        <v>1461.13</v>
      </c>
      <c r="L957" s="149">
        <v>1461.13</v>
      </c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9">
        <v>-0.06</v>
      </c>
      <c r="AA957" s="149"/>
      <c r="AB957" s="149"/>
      <c r="AC957" s="149"/>
      <c r="AD957" s="149"/>
      <c r="AE957" s="149"/>
      <c r="AF957" s="149"/>
      <c r="AG957" s="149"/>
      <c r="AH957" s="149">
        <v>16234.8</v>
      </c>
      <c r="AI957" s="149"/>
      <c r="AJ957" s="149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  <c r="BI957" s="149"/>
      <c r="BJ957" s="232"/>
    </row>
    <row r="958" spans="1:62" x14ac:dyDescent="0.25">
      <c r="A958" s="165">
        <v>45450</v>
      </c>
      <c r="B958" s="127" t="s">
        <v>1094</v>
      </c>
      <c r="C958" s="128" t="s">
        <v>481</v>
      </c>
      <c r="D958" s="129" t="s">
        <v>677</v>
      </c>
      <c r="E958" s="128" t="s">
        <v>928</v>
      </c>
      <c r="F958" s="165">
        <v>45450</v>
      </c>
      <c r="G958" s="148">
        <v>51192</v>
      </c>
      <c r="H958" s="148"/>
      <c r="I958" s="148">
        <v>60407</v>
      </c>
      <c r="J958" s="149">
        <v>51192</v>
      </c>
      <c r="K958" s="149">
        <v>4607.28</v>
      </c>
      <c r="L958" s="149">
        <v>4607.28</v>
      </c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9">
        <v>0.44</v>
      </c>
      <c r="AA958" s="149"/>
      <c r="AB958" s="149"/>
      <c r="AC958" s="149"/>
      <c r="AD958" s="149"/>
      <c r="AE958" s="149"/>
      <c r="AF958" s="149"/>
      <c r="AG958" s="149"/>
      <c r="AH958" s="149"/>
      <c r="AI958" s="149"/>
      <c r="AJ958" s="149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  <c r="BI958" s="149"/>
      <c r="BJ958" s="232"/>
    </row>
    <row r="959" spans="1:62" x14ac:dyDescent="0.25">
      <c r="A959" s="165">
        <v>45452</v>
      </c>
      <c r="B959" s="127" t="s">
        <v>2402</v>
      </c>
      <c r="C959" s="128" t="s">
        <v>481</v>
      </c>
      <c r="D959" s="129" t="s">
        <v>383</v>
      </c>
      <c r="E959" s="128" t="s">
        <v>2406</v>
      </c>
      <c r="F959" s="165">
        <v>45452</v>
      </c>
      <c r="G959" s="148">
        <v>21902.2</v>
      </c>
      <c r="H959" s="148"/>
      <c r="I959" s="148">
        <v>25845</v>
      </c>
      <c r="J959" s="149"/>
      <c r="K959" s="149">
        <v>1971.2</v>
      </c>
      <c r="L959" s="149">
        <v>1971.2</v>
      </c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9">
        <v>0.4</v>
      </c>
      <c r="AA959" s="149"/>
      <c r="AB959" s="149"/>
      <c r="AC959" s="149"/>
      <c r="AD959" s="149"/>
      <c r="AE959" s="149"/>
      <c r="AF959" s="149"/>
      <c r="AG959" s="149"/>
      <c r="AH959" s="149">
        <v>21902.2</v>
      </c>
      <c r="AI959" s="149"/>
      <c r="AJ959" s="149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  <c r="BI959" s="149"/>
      <c r="BJ959" s="232"/>
    </row>
    <row r="960" spans="1:62" x14ac:dyDescent="0.25">
      <c r="A960" s="165">
        <v>45452</v>
      </c>
      <c r="B960" s="127" t="s">
        <v>1094</v>
      </c>
      <c r="C960" s="128" t="s">
        <v>481</v>
      </c>
      <c r="D960" s="129" t="s">
        <v>680</v>
      </c>
      <c r="E960" s="128" t="s">
        <v>2257</v>
      </c>
      <c r="F960" s="165">
        <v>45452</v>
      </c>
      <c r="G960" s="148">
        <v>84643</v>
      </c>
      <c r="H960" s="148"/>
      <c r="I960" s="148">
        <v>99879</v>
      </c>
      <c r="J960" s="149">
        <v>84643</v>
      </c>
      <c r="K960" s="149">
        <v>7617.87</v>
      </c>
      <c r="L960" s="149">
        <v>7617.87</v>
      </c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9">
        <v>0.26</v>
      </c>
      <c r="AA960" s="149"/>
      <c r="AB960" s="149"/>
      <c r="AC960" s="149"/>
      <c r="AD960" s="149"/>
      <c r="AE960" s="149"/>
      <c r="AF960" s="149"/>
      <c r="AG960" s="149"/>
      <c r="AH960" s="149"/>
      <c r="AI960" s="149"/>
      <c r="AJ960" s="149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  <c r="BI960" s="149"/>
      <c r="BJ960" s="232"/>
    </row>
    <row r="961" spans="1:62" x14ac:dyDescent="0.25">
      <c r="A961" s="165">
        <v>45453</v>
      </c>
      <c r="B961" s="127" t="s">
        <v>487</v>
      </c>
      <c r="C961" s="128" t="s">
        <v>481</v>
      </c>
      <c r="D961" s="129" t="s">
        <v>384</v>
      </c>
      <c r="E961" s="128" t="s">
        <v>2407</v>
      </c>
      <c r="F961" s="165">
        <v>45453</v>
      </c>
      <c r="G961" s="148">
        <v>112000</v>
      </c>
      <c r="H961" s="148"/>
      <c r="I961" s="148">
        <v>143360</v>
      </c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>
        <v>112000</v>
      </c>
      <c r="V961" s="149">
        <v>15680</v>
      </c>
      <c r="W961" s="149">
        <v>15680</v>
      </c>
      <c r="X961" s="149"/>
      <c r="Y961" s="149"/>
      <c r="Z961" s="149"/>
      <c r="AA961" s="149"/>
      <c r="AB961" s="149"/>
      <c r="AC961" s="149"/>
      <c r="AD961" s="149"/>
      <c r="AE961" s="149"/>
      <c r="AF961" s="149"/>
      <c r="AG961" s="149"/>
      <c r="AH961" s="149"/>
      <c r="AI961" s="149"/>
      <c r="AJ961" s="149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  <c r="BI961" s="149"/>
      <c r="BJ961" s="232"/>
    </row>
    <row r="962" spans="1:62" x14ac:dyDescent="0.25">
      <c r="A962" s="165">
        <v>45453</v>
      </c>
      <c r="B962" s="127" t="s">
        <v>1100</v>
      </c>
      <c r="C962" s="128" t="s">
        <v>481</v>
      </c>
      <c r="D962" s="129" t="s">
        <v>683</v>
      </c>
      <c r="E962" s="128" t="s">
        <v>2408</v>
      </c>
      <c r="F962" s="165">
        <v>45453</v>
      </c>
      <c r="G962" s="148">
        <v>7225</v>
      </c>
      <c r="H962" s="148"/>
      <c r="I962" s="148">
        <v>8526</v>
      </c>
      <c r="J962" s="149"/>
      <c r="K962" s="149">
        <v>650.25</v>
      </c>
      <c r="L962" s="149">
        <v>650.25</v>
      </c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>
        <v>0.5</v>
      </c>
      <c r="AA962" s="149"/>
      <c r="AB962" s="149"/>
      <c r="AC962" s="149"/>
      <c r="AD962" s="149"/>
      <c r="AE962" s="149"/>
      <c r="AF962" s="149"/>
      <c r="AG962" s="149"/>
      <c r="AH962" s="149"/>
      <c r="AI962" s="149"/>
      <c r="AJ962" s="149"/>
      <c r="AK962" s="149"/>
      <c r="AL962" s="149">
        <v>7225</v>
      </c>
      <c r="AM962" s="149"/>
      <c r="AN962" s="149"/>
      <c r="AO962" s="149"/>
      <c r="AP962" s="149"/>
      <c r="AQ962" s="149"/>
      <c r="AR962" s="149"/>
      <c r="AS962" s="149"/>
      <c r="AT962" s="149"/>
      <c r="AU962" s="149"/>
      <c r="AV962" s="149"/>
      <c r="AW962" s="149"/>
      <c r="AX962" s="149"/>
      <c r="AY962" s="149"/>
      <c r="AZ962" s="149"/>
      <c r="BA962" s="149"/>
      <c r="BB962" s="149"/>
      <c r="BC962" s="149"/>
      <c r="BD962" s="149"/>
      <c r="BE962" s="149"/>
      <c r="BF962" s="149"/>
      <c r="BG962" s="149"/>
      <c r="BH962" s="149"/>
      <c r="BI962" s="149"/>
      <c r="BJ962" s="232"/>
    </row>
    <row r="963" spans="1:62" x14ac:dyDescent="0.25">
      <c r="A963" s="165">
        <v>45454</v>
      </c>
      <c r="B963" s="127" t="s">
        <v>487</v>
      </c>
      <c r="C963" s="128" t="s">
        <v>481</v>
      </c>
      <c r="D963" s="129" t="s">
        <v>385</v>
      </c>
      <c r="E963" s="128" t="s">
        <v>2409</v>
      </c>
      <c r="F963" s="165">
        <v>45454</v>
      </c>
      <c r="G963" s="148">
        <v>66250</v>
      </c>
      <c r="H963" s="148"/>
      <c r="I963" s="148">
        <v>84800</v>
      </c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>
        <v>66250</v>
      </c>
      <c r="V963" s="149">
        <v>9275</v>
      </c>
      <c r="W963" s="149">
        <v>9275</v>
      </c>
      <c r="X963" s="149"/>
      <c r="Y963" s="149"/>
      <c r="Z963" s="149"/>
      <c r="AA963" s="149"/>
      <c r="AB963" s="149"/>
      <c r="AC963" s="149"/>
      <c r="AD963" s="149"/>
      <c r="AE963" s="149"/>
      <c r="AF963" s="149"/>
      <c r="AG963" s="149"/>
      <c r="AH963" s="149"/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  <c r="BI963" s="149"/>
      <c r="BJ963" s="232"/>
    </row>
    <row r="964" spans="1:62" x14ac:dyDescent="0.25">
      <c r="A964" s="165">
        <v>45454</v>
      </c>
      <c r="B964" s="127" t="s">
        <v>2024</v>
      </c>
      <c r="C964" s="128" t="s">
        <v>481</v>
      </c>
      <c r="D964" s="129" t="s">
        <v>686</v>
      </c>
      <c r="E964" s="128" t="s">
        <v>2410</v>
      </c>
      <c r="F964" s="165">
        <v>45454</v>
      </c>
      <c r="G964" s="148">
        <v>63135.6</v>
      </c>
      <c r="H964" s="148"/>
      <c r="I964" s="148">
        <v>74500</v>
      </c>
      <c r="J964" s="149"/>
      <c r="K964" s="149">
        <v>5682.2</v>
      </c>
      <c r="L964" s="149">
        <v>5682.2</v>
      </c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9"/>
      <c r="AA964" s="149"/>
      <c r="AB964" s="149"/>
      <c r="AC964" s="149"/>
      <c r="AD964" s="149"/>
      <c r="AE964" s="149"/>
      <c r="AF964" s="149"/>
      <c r="AG964" s="149"/>
      <c r="AH964" s="149"/>
      <c r="AI964" s="149"/>
      <c r="AJ964" s="149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>
        <v>63135.6</v>
      </c>
      <c r="BH964" s="149"/>
      <c r="BI964" s="149"/>
      <c r="BJ964" s="232"/>
    </row>
    <row r="965" spans="1:62" x14ac:dyDescent="0.25">
      <c r="A965" s="165">
        <v>45454</v>
      </c>
      <c r="B965" s="127" t="s">
        <v>1094</v>
      </c>
      <c r="C965" s="128" t="s">
        <v>481</v>
      </c>
      <c r="D965" s="129" t="s">
        <v>688</v>
      </c>
      <c r="E965" s="128" t="s">
        <v>2411</v>
      </c>
      <c r="F965" s="165">
        <v>45454</v>
      </c>
      <c r="G965" s="148">
        <v>64662</v>
      </c>
      <c r="H965" s="148"/>
      <c r="I965" s="148">
        <v>76301</v>
      </c>
      <c r="J965" s="149">
        <v>64662</v>
      </c>
      <c r="K965" s="149">
        <v>5819.58</v>
      </c>
      <c r="L965" s="149">
        <v>5819.58</v>
      </c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>
        <v>-0.16</v>
      </c>
      <c r="AA965" s="149"/>
      <c r="AB965" s="149"/>
      <c r="AC965" s="149"/>
      <c r="AD965" s="149"/>
      <c r="AE965" s="149"/>
      <c r="AF965" s="149"/>
      <c r="AG965" s="149"/>
      <c r="AH965" s="149"/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  <c r="BI965" s="149"/>
      <c r="BJ965" s="232"/>
    </row>
    <row r="966" spans="1:62" x14ac:dyDescent="0.25">
      <c r="A966" s="165">
        <v>45454</v>
      </c>
      <c r="B966" s="127" t="s">
        <v>2024</v>
      </c>
      <c r="C966" s="128" t="s">
        <v>481</v>
      </c>
      <c r="D966" s="129" t="s">
        <v>690</v>
      </c>
      <c r="E966" s="128" t="s">
        <v>2412</v>
      </c>
      <c r="F966" s="165">
        <v>45454</v>
      </c>
      <c r="G966" s="148">
        <v>30216</v>
      </c>
      <c r="H966" s="148"/>
      <c r="I966" s="148">
        <v>35655</v>
      </c>
      <c r="J966" s="149"/>
      <c r="K966" s="149">
        <v>2719.44</v>
      </c>
      <c r="L966" s="149">
        <v>2719.44</v>
      </c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9">
        <v>0.12</v>
      </c>
      <c r="AA966" s="149"/>
      <c r="AB966" s="149"/>
      <c r="AC966" s="149"/>
      <c r="AD966" s="149"/>
      <c r="AE966" s="149"/>
      <c r="AF966" s="149"/>
      <c r="AG966" s="149"/>
      <c r="AH966" s="149"/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>
        <v>30216</v>
      </c>
      <c r="BH966" s="149"/>
      <c r="BI966" s="149"/>
      <c r="BJ966" s="232"/>
    </row>
    <row r="967" spans="1:62" x14ac:dyDescent="0.25">
      <c r="A967" s="165">
        <v>45455</v>
      </c>
      <c r="B967" s="127" t="s">
        <v>487</v>
      </c>
      <c r="C967" s="128" t="s">
        <v>481</v>
      </c>
      <c r="D967" s="129" t="s">
        <v>692</v>
      </c>
      <c r="E967" s="128" t="s">
        <v>2413</v>
      </c>
      <c r="F967" s="165">
        <v>45455</v>
      </c>
      <c r="G967" s="148">
        <v>84000</v>
      </c>
      <c r="H967" s="148"/>
      <c r="I967" s="148">
        <v>107520</v>
      </c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>
        <v>84000</v>
      </c>
      <c r="V967" s="149">
        <v>11760</v>
      </c>
      <c r="W967" s="149">
        <v>11760</v>
      </c>
      <c r="X967" s="149"/>
      <c r="Y967" s="149"/>
      <c r="Z967" s="149"/>
      <c r="AA967" s="149"/>
      <c r="AB967" s="149"/>
      <c r="AC967" s="149"/>
      <c r="AD967" s="149"/>
      <c r="AE967" s="149"/>
      <c r="AF967" s="149"/>
      <c r="AG967" s="149"/>
      <c r="AH967" s="149"/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  <c r="BI967" s="149"/>
      <c r="BJ967" s="232"/>
    </row>
    <row r="968" spans="1:62" x14ac:dyDescent="0.25">
      <c r="A968" s="165">
        <v>45455</v>
      </c>
      <c r="B968" s="127" t="s">
        <v>1785</v>
      </c>
      <c r="C968" s="128" t="s">
        <v>481</v>
      </c>
      <c r="D968" s="129" t="s">
        <v>694</v>
      </c>
      <c r="E968" s="128" t="s">
        <v>2414</v>
      </c>
      <c r="F968" s="165">
        <v>45455</v>
      </c>
      <c r="G968" s="148">
        <v>81852.960000000006</v>
      </c>
      <c r="H968" s="148"/>
      <c r="I968" s="148">
        <v>96587</v>
      </c>
      <c r="J968" s="149"/>
      <c r="K968" s="149">
        <v>7366.77</v>
      </c>
      <c r="L968" s="149">
        <v>7366.77</v>
      </c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9">
        <v>0.5</v>
      </c>
      <c r="AA968" s="149"/>
      <c r="AB968" s="149"/>
      <c r="AC968" s="149"/>
      <c r="AD968" s="149"/>
      <c r="AE968" s="149"/>
      <c r="AF968" s="149"/>
      <c r="AG968" s="149"/>
      <c r="AH968" s="149"/>
      <c r="AI968" s="149"/>
      <c r="AJ968" s="149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>
        <v>81852.960000000006</v>
      </c>
      <c r="BE968" s="149"/>
      <c r="BF968" s="149"/>
      <c r="BG968" s="149"/>
      <c r="BH968" s="149"/>
      <c r="BI968" s="149"/>
      <c r="BJ968" s="232"/>
    </row>
    <row r="969" spans="1:62" x14ac:dyDescent="0.25">
      <c r="A969" s="165">
        <v>45455</v>
      </c>
      <c r="B969" s="127" t="s">
        <v>1094</v>
      </c>
      <c r="C969" s="128" t="s">
        <v>481</v>
      </c>
      <c r="D969" s="129" t="s">
        <v>696</v>
      </c>
      <c r="E969" s="128" t="s">
        <v>1205</v>
      </c>
      <c r="F969" s="165">
        <v>45455</v>
      </c>
      <c r="G969" s="148">
        <v>48254</v>
      </c>
      <c r="H969" s="148"/>
      <c r="I969" s="148">
        <v>56940</v>
      </c>
      <c r="J969" s="149">
        <v>48254</v>
      </c>
      <c r="K969" s="149">
        <v>4342.8599999999997</v>
      </c>
      <c r="L969" s="149">
        <v>4342.8599999999997</v>
      </c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9">
        <v>0.28000000000000003</v>
      </c>
      <c r="AA969" s="149"/>
      <c r="AB969" s="149"/>
      <c r="AC969" s="149"/>
      <c r="AD969" s="149"/>
      <c r="AE969" s="149"/>
      <c r="AF969" s="149"/>
      <c r="AG969" s="149"/>
      <c r="AH969" s="149"/>
      <c r="AI969" s="149"/>
      <c r="AJ969" s="149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  <c r="BI969" s="149"/>
      <c r="BJ969" s="232"/>
    </row>
    <row r="970" spans="1:62" x14ac:dyDescent="0.25">
      <c r="A970" s="165">
        <v>45457</v>
      </c>
      <c r="B970" s="127" t="s">
        <v>2069</v>
      </c>
      <c r="C970" s="128" t="s">
        <v>481</v>
      </c>
      <c r="D970" s="129" t="s">
        <v>698</v>
      </c>
      <c r="E970" s="128" t="s">
        <v>2415</v>
      </c>
      <c r="F970" s="165">
        <v>45457</v>
      </c>
      <c r="G970" s="148">
        <v>172717.86</v>
      </c>
      <c r="H970" s="148"/>
      <c r="I970" s="148">
        <v>203807</v>
      </c>
      <c r="J970" s="149"/>
      <c r="K970" s="149">
        <v>15544.61</v>
      </c>
      <c r="L970" s="149">
        <v>15544.61</v>
      </c>
      <c r="M970" s="149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9">
        <v>-0.08</v>
      </c>
      <c r="AA970" s="149"/>
      <c r="AB970" s="149"/>
      <c r="AC970" s="149"/>
      <c r="AD970" s="149"/>
      <c r="AE970" s="149"/>
      <c r="AF970" s="149"/>
      <c r="AG970" s="149"/>
      <c r="AH970" s="149"/>
      <c r="AI970" s="149"/>
      <c r="AJ970" s="149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>
        <v>172717.86</v>
      </c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  <c r="BI970" s="149"/>
      <c r="BJ970" s="232"/>
    </row>
    <row r="971" spans="1:62" x14ac:dyDescent="0.25">
      <c r="A971" s="165">
        <v>45457</v>
      </c>
      <c r="B971" s="127" t="s">
        <v>2069</v>
      </c>
      <c r="C971" s="128" t="s">
        <v>481</v>
      </c>
      <c r="D971" s="129" t="s">
        <v>700</v>
      </c>
      <c r="E971" s="128" t="s">
        <v>2416</v>
      </c>
      <c r="F971" s="165">
        <v>45457</v>
      </c>
      <c r="G971" s="148">
        <v>92754.01</v>
      </c>
      <c r="H971" s="148"/>
      <c r="I971" s="148">
        <v>109450</v>
      </c>
      <c r="J971" s="149"/>
      <c r="K971" s="149">
        <v>8347.86</v>
      </c>
      <c r="L971" s="149">
        <v>8347.86</v>
      </c>
      <c r="M971" s="149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9">
        <v>0.27</v>
      </c>
      <c r="AA971" s="149"/>
      <c r="AB971" s="149"/>
      <c r="AC971" s="149"/>
      <c r="AD971" s="149"/>
      <c r="AE971" s="149"/>
      <c r="AF971" s="149"/>
      <c r="AG971" s="149"/>
      <c r="AH971" s="149"/>
      <c r="AI971" s="149"/>
      <c r="AJ971" s="149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>
        <v>92754.01</v>
      </c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  <c r="BI971" s="149"/>
      <c r="BJ971" s="232"/>
    </row>
    <row r="972" spans="1:62" x14ac:dyDescent="0.25">
      <c r="A972" s="165">
        <v>45457</v>
      </c>
      <c r="B972" s="127" t="s">
        <v>2069</v>
      </c>
      <c r="C972" s="128" t="s">
        <v>481</v>
      </c>
      <c r="D972" s="129" t="s">
        <v>702</v>
      </c>
      <c r="E972" s="128" t="s">
        <v>2417</v>
      </c>
      <c r="F972" s="165">
        <v>45457</v>
      </c>
      <c r="G972" s="148">
        <v>20178.599999999999</v>
      </c>
      <c r="H972" s="148"/>
      <c r="I972" s="148">
        <v>23811</v>
      </c>
      <c r="J972" s="149"/>
      <c r="K972" s="149">
        <v>1816.07</v>
      </c>
      <c r="L972" s="149">
        <v>1816.07</v>
      </c>
      <c r="M972" s="149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9">
        <v>0.26</v>
      </c>
      <c r="AA972" s="149"/>
      <c r="AB972" s="149"/>
      <c r="AC972" s="149"/>
      <c r="AD972" s="149"/>
      <c r="AE972" s="149"/>
      <c r="AF972" s="149"/>
      <c r="AG972" s="149"/>
      <c r="AH972" s="149"/>
      <c r="AI972" s="149"/>
      <c r="AJ972" s="149"/>
      <c r="AK972" s="149"/>
      <c r="AL972" s="149"/>
      <c r="AM972" s="149"/>
      <c r="AN972" s="149"/>
      <c r="AO972" s="149"/>
      <c r="AP972" s="149"/>
      <c r="AQ972" s="149"/>
      <c r="AR972" s="149"/>
      <c r="AS972" s="149"/>
      <c r="AT972" s="149"/>
      <c r="AU972" s="149">
        <v>20178.599999999999</v>
      </c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  <c r="BH972" s="149"/>
      <c r="BI972" s="149"/>
      <c r="BJ972" s="232"/>
    </row>
    <row r="973" spans="1:62" x14ac:dyDescent="0.25">
      <c r="A973" s="165">
        <v>45457</v>
      </c>
      <c r="B973" s="127" t="s">
        <v>1094</v>
      </c>
      <c r="C973" s="128" t="s">
        <v>481</v>
      </c>
      <c r="D973" s="129" t="s">
        <v>704</v>
      </c>
      <c r="E973" s="128" t="s">
        <v>1207</v>
      </c>
      <c r="F973" s="165">
        <v>45457</v>
      </c>
      <c r="G973" s="148">
        <v>80378</v>
      </c>
      <c r="H973" s="148"/>
      <c r="I973" s="148">
        <v>94846</v>
      </c>
      <c r="J973" s="149">
        <v>80378</v>
      </c>
      <c r="K973" s="149">
        <v>7234.02</v>
      </c>
      <c r="L973" s="149">
        <v>7234.02</v>
      </c>
      <c r="M973" s="149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9">
        <v>-0.04</v>
      </c>
      <c r="AA973" s="149"/>
      <c r="AB973" s="149"/>
      <c r="AC973" s="149"/>
      <c r="AD973" s="149"/>
      <c r="AE973" s="149"/>
      <c r="AF973" s="149"/>
      <c r="AG973" s="149"/>
      <c r="AH973" s="149"/>
      <c r="AI973" s="149"/>
      <c r="AJ973" s="149"/>
      <c r="AK973" s="149"/>
      <c r="AL973" s="149"/>
      <c r="AM973" s="149"/>
      <c r="AN973" s="149"/>
      <c r="AO973" s="149"/>
      <c r="AP973" s="149"/>
      <c r="AQ973" s="149"/>
      <c r="AR973" s="149"/>
      <c r="AS973" s="149"/>
      <c r="AT973" s="149"/>
      <c r="AU973" s="149"/>
      <c r="AV973" s="149"/>
      <c r="AW973" s="149"/>
      <c r="AX973" s="149"/>
      <c r="AY973" s="149"/>
      <c r="AZ973" s="149"/>
      <c r="BA973" s="149"/>
      <c r="BB973" s="149"/>
      <c r="BC973" s="149"/>
      <c r="BD973" s="149"/>
      <c r="BE973" s="149"/>
      <c r="BF973" s="149"/>
      <c r="BG973" s="149"/>
      <c r="BH973" s="149"/>
      <c r="BI973" s="149"/>
      <c r="BJ973" s="232"/>
    </row>
    <row r="974" spans="1:62" x14ac:dyDescent="0.25">
      <c r="A974" s="165">
        <v>45458</v>
      </c>
      <c r="B974" s="127" t="s">
        <v>2418</v>
      </c>
      <c r="C974" s="128" t="s">
        <v>481</v>
      </c>
      <c r="D974" s="129" t="s">
        <v>706</v>
      </c>
      <c r="E974" s="128" t="s">
        <v>2419</v>
      </c>
      <c r="F974" s="165">
        <v>45458</v>
      </c>
      <c r="G974" s="148">
        <v>88000</v>
      </c>
      <c r="H974" s="148"/>
      <c r="I974" s="148">
        <v>92400</v>
      </c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9"/>
      <c r="AA974" s="149"/>
      <c r="AB974" s="149"/>
      <c r="AC974" s="149"/>
      <c r="AD974" s="149"/>
      <c r="AE974" s="149"/>
      <c r="AF974" s="149"/>
      <c r="AG974" s="149"/>
      <c r="AH974" s="149"/>
      <c r="AI974" s="149"/>
      <c r="AJ974" s="149"/>
      <c r="AK974" s="149"/>
      <c r="AL974" s="149"/>
      <c r="AM974" s="149"/>
      <c r="AN974" s="149"/>
      <c r="AO974" s="149"/>
      <c r="AP974" s="149"/>
      <c r="AQ974" s="149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>
        <v>2200</v>
      </c>
      <c r="BB974" s="149">
        <v>2200</v>
      </c>
      <c r="BC974" s="149"/>
      <c r="BD974" s="149"/>
      <c r="BE974" s="149"/>
      <c r="BF974" s="149"/>
      <c r="BG974" s="149"/>
      <c r="BH974" s="149"/>
      <c r="BI974" s="149"/>
      <c r="BJ974" s="232">
        <v>88000</v>
      </c>
    </row>
    <row r="975" spans="1:62" x14ac:dyDescent="0.25">
      <c r="A975" s="165">
        <v>45458</v>
      </c>
      <c r="B975" s="127" t="s">
        <v>1094</v>
      </c>
      <c r="C975" s="128" t="s">
        <v>481</v>
      </c>
      <c r="D975" s="129" t="s">
        <v>708</v>
      </c>
      <c r="E975" s="128" t="s">
        <v>1621</v>
      </c>
      <c r="F975" s="165">
        <v>45458</v>
      </c>
      <c r="G975" s="148">
        <v>27173</v>
      </c>
      <c r="H975" s="148"/>
      <c r="I975" s="148">
        <v>32065</v>
      </c>
      <c r="J975" s="149">
        <v>27173</v>
      </c>
      <c r="K975" s="149">
        <v>2445.5700000000002</v>
      </c>
      <c r="L975" s="149">
        <v>2445.5700000000002</v>
      </c>
      <c r="M975" s="149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9">
        <v>0.86</v>
      </c>
      <c r="AA975" s="149"/>
      <c r="AB975" s="149"/>
      <c r="AC975" s="149"/>
      <c r="AD975" s="149"/>
      <c r="AE975" s="149"/>
      <c r="AF975" s="149"/>
      <c r="AG975" s="149"/>
      <c r="AH975" s="149"/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  <c r="BI975" s="149"/>
      <c r="BJ975" s="232"/>
    </row>
    <row r="976" spans="1:62" x14ac:dyDescent="0.25">
      <c r="A976" s="165">
        <v>45459</v>
      </c>
      <c r="B976" s="127" t="s">
        <v>2418</v>
      </c>
      <c r="C976" s="128" t="s">
        <v>481</v>
      </c>
      <c r="D976" s="129" t="s">
        <v>710</v>
      </c>
      <c r="E976" s="128" t="s">
        <v>2420</v>
      </c>
      <c r="F976" s="165">
        <v>45458</v>
      </c>
      <c r="G976" s="148">
        <v>88000</v>
      </c>
      <c r="H976" s="148"/>
      <c r="I976" s="148">
        <v>92400</v>
      </c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9"/>
      <c r="AA976" s="149"/>
      <c r="AB976" s="149"/>
      <c r="AC976" s="149"/>
      <c r="AD976" s="149"/>
      <c r="AE976" s="149"/>
      <c r="AF976" s="149"/>
      <c r="AG976" s="149"/>
      <c r="AH976" s="149"/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>
        <v>2200</v>
      </c>
      <c r="BB976" s="149">
        <v>2200</v>
      </c>
      <c r="BC976" s="149"/>
      <c r="BD976" s="149"/>
      <c r="BE976" s="149"/>
      <c r="BF976" s="149"/>
      <c r="BG976" s="149"/>
      <c r="BH976" s="149"/>
      <c r="BI976" s="149"/>
      <c r="BJ976" s="232">
        <v>88000</v>
      </c>
    </row>
    <row r="977" spans="1:62" x14ac:dyDescent="0.25">
      <c r="A977" s="165">
        <v>45460</v>
      </c>
      <c r="B977" s="127" t="s">
        <v>2418</v>
      </c>
      <c r="C977" s="128" t="s">
        <v>481</v>
      </c>
      <c r="D977" s="129" t="s">
        <v>521</v>
      </c>
      <c r="E977" s="128" t="s">
        <v>318</v>
      </c>
      <c r="F977" s="165">
        <v>45460</v>
      </c>
      <c r="G977" s="148">
        <v>62000</v>
      </c>
      <c r="H977" s="148"/>
      <c r="I977" s="148">
        <v>65100</v>
      </c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9"/>
      <c r="AA977" s="149"/>
      <c r="AB977" s="149"/>
      <c r="AC977" s="149"/>
      <c r="AD977" s="149"/>
      <c r="AE977" s="149"/>
      <c r="AF977" s="149"/>
      <c r="AG977" s="149"/>
      <c r="AH977" s="149"/>
      <c r="AI977" s="149"/>
      <c r="AJ977" s="149"/>
      <c r="AK977" s="149"/>
      <c r="AL977" s="149"/>
      <c r="AM977" s="149"/>
      <c r="AN977" s="149"/>
      <c r="AO977" s="149"/>
      <c r="AP977" s="149"/>
      <c r="AQ977" s="149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>
        <v>1550</v>
      </c>
      <c r="BB977" s="149">
        <v>1550</v>
      </c>
      <c r="BC977" s="149"/>
      <c r="BD977" s="149"/>
      <c r="BE977" s="149"/>
      <c r="BF977" s="149"/>
      <c r="BG977" s="149"/>
      <c r="BH977" s="149"/>
      <c r="BI977" s="149"/>
      <c r="BJ977" s="232">
        <v>62000</v>
      </c>
    </row>
    <row r="978" spans="1:62" x14ac:dyDescent="0.25">
      <c r="A978" s="165">
        <v>45460</v>
      </c>
      <c r="B978" s="127" t="s">
        <v>2024</v>
      </c>
      <c r="C978" s="128" t="s">
        <v>481</v>
      </c>
      <c r="D978" s="129" t="s">
        <v>522</v>
      </c>
      <c r="E978" s="128" t="s">
        <v>2421</v>
      </c>
      <c r="F978" s="165">
        <v>45460</v>
      </c>
      <c r="G978" s="148">
        <v>2330.5</v>
      </c>
      <c r="H978" s="148"/>
      <c r="I978" s="148">
        <v>2750</v>
      </c>
      <c r="J978" s="149"/>
      <c r="K978" s="149">
        <v>209.75</v>
      </c>
      <c r="L978" s="149">
        <v>209.75</v>
      </c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  <c r="AA978" s="149"/>
      <c r="AB978" s="149"/>
      <c r="AC978" s="149"/>
      <c r="AD978" s="149"/>
      <c r="AE978" s="149"/>
      <c r="AF978" s="149"/>
      <c r="AG978" s="149"/>
      <c r="AH978" s="149"/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>
        <v>2330.5</v>
      </c>
      <c r="BH978" s="149"/>
      <c r="BI978" s="149"/>
      <c r="BJ978" s="232"/>
    </row>
    <row r="979" spans="1:62" x14ac:dyDescent="0.25">
      <c r="A979" s="165">
        <v>45460</v>
      </c>
      <c r="B979" s="127" t="s">
        <v>2024</v>
      </c>
      <c r="C979" s="128" t="s">
        <v>481</v>
      </c>
      <c r="D979" s="129" t="s">
        <v>715</v>
      </c>
      <c r="E979" s="128" t="s">
        <v>2422</v>
      </c>
      <c r="F979" s="165">
        <v>45460</v>
      </c>
      <c r="G979" s="148">
        <v>44194.92</v>
      </c>
      <c r="H979" s="148"/>
      <c r="I979" s="148">
        <v>52150</v>
      </c>
      <c r="J979" s="149"/>
      <c r="K979" s="149">
        <v>3977.54</v>
      </c>
      <c r="L979" s="149">
        <v>3977.54</v>
      </c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  <c r="AA979" s="149"/>
      <c r="AB979" s="149"/>
      <c r="AC979" s="149"/>
      <c r="AD979" s="149"/>
      <c r="AE979" s="149"/>
      <c r="AF979" s="149"/>
      <c r="AG979" s="149"/>
      <c r="AH979" s="149"/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>
        <v>44194.92</v>
      </c>
      <c r="BH979" s="149"/>
      <c r="BI979" s="149"/>
      <c r="BJ979" s="232"/>
    </row>
    <row r="980" spans="1:62" x14ac:dyDescent="0.25">
      <c r="A980" s="165">
        <v>45460</v>
      </c>
      <c r="B980" s="127" t="s">
        <v>1094</v>
      </c>
      <c r="C980" s="128" t="s">
        <v>481</v>
      </c>
      <c r="D980" s="129" t="s">
        <v>717</v>
      </c>
      <c r="E980" s="128" t="s">
        <v>1631</v>
      </c>
      <c r="F980" s="165">
        <v>45460</v>
      </c>
      <c r="G980" s="148">
        <v>79555</v>
      </c>
      <c r="H980" s="148"/>
      <c r="I980" s="148">
        <v>93875</v>
      </c>
      <c r="J980" s="149">
        <v>79555</v>
      </c>
      <c r="K980" s="149">
        <v>7159.95</v>
      </c>
      <c r="L980" s="149">
        <v>7159.95</v>
      </c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>
        <v>0.1</v>
      </c>
      <c r="AA980" s="149"/>
      <c r="AB980" s="149"/>
      <c r="AC980" s="149"/>
      <c r="AD980" s="149"/>
      <c r="AE980" s="149"/>
      <c r="AF980" s="149"/>
      <c r="AG980" s="149"/>
      <c r="AH980" s="149"/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  <c r="BI980" s="149"/>
      <c r="BJ980" s="232"/>
    </row>
    <row r="981" spans="1:62" x14ac:dyDescent="0.25">
      <c r="A981" s="165">
        <v>45462</v>
      </c>
      <c r="B981" s="127" t="s">
        <v>1094</v>
      </c>
      <c r="C981" s="128" t="s">
        <v>481</v>
      </c>
      <c r="D981" s="129" t="s">
        <v>719</v>
      </c>
      <c r="E981" s="128" t="s">
        <v>936</v>
      </c>
      <c r="F981" s="165">
        <v>45462</v>
      </c>
      <c r="G981" s="148">
        <v>82030</v>
      </c>
      <c r="H981" s="148"/>
      <c r="I981" s="148">
        <v>96796</v>
      </c>
      <c r="J981" s="149">
        <v>82030</v>
      </c>
      <c r="K981" s="149">
        <v>7382.7</v>
      </c>
      <c r="L981" s="149">
        <v>7382.7</v>
      </c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>
        <v>0.6</v>
      </c>
      <c r="AA981" s="149"/>
      <c r="AB981" s="149"/>
      <c r="AC981" s="149"/>
      <c r="AD981" s="149"/>
      <c r="AE981" s="149"/>
      <c r="AF981" s="149"/>
      <c r="AG981" s="149"/>
      <c r="AH981" s="149"/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  <c r="BI981" s="149"/>
      <c r="BJ981" s="232"/>
    </row>
    <row r="982" spans="1:62" x14ac:dyDescent="0.25">
      <c r="A982" s="165">
        <v>45462</v>
      </c>
      <c r="B982" s="127" t="s">
        <v>451</v>
      </c>
      <c r="C982" s="128" t="s">
        <v>481</v>
      </c>
      <c r="D982" s="129" t="s">
        <v>604</v>
      </c>
      <c r="E982" s="128" t="s">
        <v>2423</v>
      </c>
      <c r="F982" s="165">
        <v>45462</v>
      </c>
      <c r="G982" s="148">
        <v>25526.67</v>
      </c>
      <c r="H982" s="148"/>
      <c r="I982" s="148">
        <v>30121</v>
      </c>
      <c r="J982" s="149"/>
      <c r="K982" s="149">
        <v>2297.4</v>
      </c>
      <c r="L982" s="149">
        <v>2297.4</v>
      </c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>
        <v>-0.47</v>
      </c>
      <c r="AA982" s="149"/>
      <c r="AB982" s="149"/>
      <c r="AC982" s="149"/>
      <c r="AD982" s="149"/>
      <c r="AE982" s="149"/>
      <c r="AF982" s="149"/>
      <c r="AG982" s="149"/>
      <c r="AH982" s="149"/>
      <c r="AI982" s="149"/>
      <c r="AJ982" s="149"/>
      <c r="AK982" s="149"/>
      <c r="AL982" s="149">
        <v>25526.67</v>
      </c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  <c r="BI982" s="149"/>
      <c r="BJ982" s="232"/>
    </row>
    <row r="983" spans="1:62" x14ac:dyDescent="0.25">
      <c r="A983" s="165">
        <v>45463</v>
      </c>
      <c r="B983" s="127" t="s">
        <v>1094</v>
      </c>
      <c r="C983" s="128" t="s">
        <v>481</v>
      </c>
      <c r="D983" s="129" t="s">
        <v>722</v>
      </c>
      <c r="E983" s="128" t="s">
        <v>2424</v>
      </c>
      <c r="F983" s="165">
        <v>45463</v>
      </c>
      <c r="G983" s="148">
        <v>16886</v>
      </c>
      <c r="H983" s="148"/>
      <c r="I983" s="148">
        <v>19926</v>
      </c>
      <c r="J983" s="149">
        <v>16886</v>
      </c>
      <c r="K983" s="149">
        <v>1519.74</v>
      </c>
      <c r="L983" s="149">
        <v>1519.74</v>
      </c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>
        <v>0.52</v>
      </c>
      <c r="AA983" s="149"/>
      <c r="AB983" s="149"/>
      <c r="AC983" s="149"/>
      <c r="AD983" s="149"/>
      <c r="AE983" s="149"/>
      <c r="AF983" s="149"/>
      <c r="AG983" s="149"/>
      <c r="AH983" s="149"/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  <c r="BI983" s="149"/>
      <c r="BJ983" s="232"/>
    </row>
    <row r="984" spans="1:62" x14ac:dyDescent="0.25">
      <c r="A984" s="165">
        <v>45464</v>
      </c>
      <c r="B984" s="127" t="s">
        <v>1951</v>
      </c>
      <c r="C984" s="128" t="s">
        <v>481</v>
      </c>
      <c r="D984" s="129" t="s">
        <v>724</v>
      </c>
      <c r="E984" s="128" t="s">
        <v>2425</v>
      </c>
      <c r="F984" s="165">
        <v>45464</v>
      </c>
      <c r="G984" s="148">
        <v>569492</v>
      </c>
      <c r="H984" s="148"/>
      <c r="I984" s="148">
        <v>672001</v>
      </c>
      <c r="J984" s="149"/>
      <c r="K984" s="149">
        <v>51254.28</v>
      </c>
      <c r="L984" s="149">
        <v>51254.28</v>
      </c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>
        <v>0.44</v>
      </c>
      <c r="AA984" s="149"/>
      <c r="AB984" s="149"/>
      <c r="AC984" s="149"/>
      <c r="AD984" s="149"/>
      <c r="AE984" s="149"/>
      <c r="AF984" s="149"/>
      <c r="AG984" s="149"/>
      <c r="AH984" s="149"/>
      <c r="AI984" s="149"/>
      <c r="AJ984" s="149"/>
      <c r="AK984" s="149"/>
      <c r="AL984" s="149"/>
      <c r="AM984" s="149"/>
      <c r="AN984" s="149"/>
      <c r="AO984" s="149">
        <v>569492</v>
      </c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  <c r="BI984" s="149"/>
      <c r="BJ984" s="232"/>
    </row>
    <row r="985" spans="1:62" x14ac:dyDescent="0.25">
      <c r="A985" s="165">
        <v>45465</v>
      </c>
      <c r="B985" s="127" t="s">
        <v>2369</v>
      </c>
      <c r="C985" s="128" t="s">
        <v>481</v>
      </c>
      <c r="D985" s="129" t="s">
        <v>727</v>
      </c>
      <c r="E985" s="128" t="s">
        <v>2426</v>
      </c>
      <c r="F985" s="165">
        <v>45465</v>
      </c>
      <c r="G985" s="148">
        <v>3720</v>
      </c>
      <c r="H985" s="148"/>
      <c r="I985" s="148">
        <v>4390</v>
      </c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>
        <v>0.4</v>
      </c>
      <c r="AA985" s="149"/>
      <c r="AB985" s="149"/>
      <c r="AC985" s="149"/>
      <c r="AD985" s="149"/>
      <c r="AE985" s="149">
        <v>334.8</v>
      </c>
      <c r="AF985" s="149"/>
      <c r="AG985" s="149"/>
      <c r="AH985" s="149"/>
      <c r="AI985" s="149"/>
      <c r="AJ985" s="149"/>
      <c r="AK985" s="149"/>
      <c r="AL985" s="149">
        <v>3720</v>
      </c>
      <c r="AM985" s="149">
        <v>334.8</v>
      </c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  <c r="BI985" s="149"/>
      <c r="BJ985" s="232"/>
    </row>
    <row r="986" spans="1:62" x14ac:dyDescent="0.25">
      <c r="A986" s="165">
        <v>45465</v>
      </c>
      <c r="B986" s="127" t="s">
        <v>1100</v>
      </c>
      <c r="C986" s="128" t="s">
        <v>481</v>
      </c>
      <c r="D986" s="129" t="s">
        <v>729</v>
      </c>
      <c r="E986" s="128" t="s">
        <v>2427</v>
      </c>
      <c r="F986" s="165">
        <v>45465</v>
      </c>
      <c r="G986" s="148">
        <v>11416</v>
      </c>
      <c r="H986" s="148"/>
      <c r="I986" s="148">
        <v>13471</v>
      </c>
      <c r="J986" s="149"/>
      <c r="K986" s="149">
        <v>1027.44</v>
      </c>
      <c r="L986" s="149">
        <v>1027.44</v>
      </c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>
        <v>0.12</v>
      </c>
      <c r="AA986" s="149"/>
      <c r="AB986" s="149"/>
      <c r="AC986" s="149"/>
      <c r="AD986" s="149"/>
      <c r="AE986" s="149"/>
      <c r="AF986" s="149"/>
      <c r="AG986" s="149"/>
      <c r="AH986" s="149"/>
      <c r="AI986" s="149"/>
      <c r="AJ986" s="149"/>
      <c r="AK986" s="149"/>
      <c r="AL986" s="149">
        <v>11416</v>
      </c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  <c r="BI986" s="149"/>
      <c r="BJ986" s="232"/>
    </row>
    <row r="987" spans="1:62" x14ac:dyDescent="0.25">
      <c r="A987" s="165">
        <v>45465</v>
      </c>
      <c r="B987" s="127" t="s">
        <v>2024</v>
      </c>
      <c r="C987" s="128" t="s">
        <v>481</v>
      </c>
      <c r="D987" s="129" t="s">
        <v>731</v>
      </c>
      <c r="E987" s="128" t="s">
        <v>2428</v>
      </c>
      <c r="F987" s="165">
        <v>45465</v>
      </c>
      <c r="G987" s="148">
        <v>43296.06</v>
      </c>
      <c r="H987" s="148"/>
      <c r="I987" s="148">
        <v>51089</v>
      </c>
      <c r="J987" s="149"/>
      <c r="K987" s="149">
        <v>3896.65</v>
      </c>
      <c r="L987" s="149">
        <v>3896.65</v>
      </c>
      <c r="M987" s="149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9">
        <v>-0.36</v>
      </c>
      <c r="AA987" s="149"/>
      <c r="AB987" s="149"/>
      <c r="AC987" s="149"/>
      <c r="AD987" s="149"/>
      <c r="AE987" s="149"/>
      <c r="AF987" s="149"/>
      <c r="AG987" s="149"/>
      <c r="AH987" s="149"/>
      <c r="AI987" s="149"/>
      <c r="AJ987" s="149"/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>
        <v>43296.06</v>
      </c>
      <c r="BH987" s="149"/>
      <c r="BI987" s="149"/>
      <c r="BJ987" s="232"/>
    </row>
    <row r="988" spans="1:62" x14ac:dyDescent="0.25">
      <c r="A988" s="165">
        <v>45467</v>
      </c>
      <c r="B988" s="127" t="s">
        <v>487</v>
      </c>
      <c r="C988" s="128" t="s">
        <v>481</v>
      </c>
      <c r="D988" s="129" t="s">
        <v>606</v>
      </c>
      <c r="E988" s="128" t="s">
        <v>2429</v>
      </c>
      <c r="F988" s="165">
        <v>45467</v>
      </c>
      <c r="G988" s="148">
        <v>66250</v>
      </c>
      <c r="H988" s="148"/>
      <c r="I988" s="148">
        <v>84800</v>
      </c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>
        <v>66250</v>
      </c>
      <c r="V988" s="149">
        <v>9275</v>
      </c>
      <c r="W988" s="149">
        <v>9275</v>
      </c>
      <c r="X988" s="149"/>
      <c r="Y988" s="149"/>
      <c r="Z988" s="149"/>
      <c r="AA988" s="149"/>
      <c r="AB988" s="149"/>
      <c r="AC988" s="149"/>
      <c r="AD988" s="149"/>
      <c r="AE988" s="149"/>
      <c r="AF988" s="149"/>
      <c r="AG988" s="149"/>
      <c r="AH988" s="149"/>
      <c r="AI988" s="149"/>
      <c r="AJ988" s="149"/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  <c r="BI988" s="149"/>
      <c r="BJ988" s="232"/>
    </row>
    <row r="989" spans="1:62" x14ac:dyDescent="0.25">
      <c r="A989" s="165">
        <v>45467</v>
      </c>
      <c r="B989" s="127" t="s">
        <v>487</v>
      </c>
      <c r="C989" s="128" t="s">
        <v>481</v>
      </c>
      <c r="D989" s="129" t="s">
        <v>734</v>
      </c>
      <c r="E989" s="128" t="s">
        <v>2430</v>
      </c>
      <c r="F989" s="165">
        <v>45467</v>
      </c>
      <c r="G989" s="148">
        <v>66250</v>
      </c>
      <c r="H989" s="148"/>
      <c r="I989" s="148">
        <v>84800</v>
      </c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>
        <v>66250</v>
      </c>
      <c r="V989" s="149">
        <v>9275</v>
      </c>
      <c r="W989" s="149">
        <v>9275</v>
      </c>
      <c r="X989" s="149"/>
      <c r="Y989" s="149"/>
      <c r="Z989" s="149"/>
      <c r="AA989" s="149"/>
      <c r="AB989" s="149"/>
      <c r="AC989" s="149"/>
      <c r="AD989" s="149"/>
      <c r="AE989" s="149"/>
      <c r="AF989" s="149"/>
      <c r="AG989" s="149"/>
      <c r="AH989" s="149"/>
      <c r="AI989" s="149"/>
      <c r="AJ989" s="149"/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  <c r="BI989" s="149"/>
      <c r="BJ989" s="232"/>
    </row>
    <row r="990" spans="1:62" x14ac:dyDescent="0.25">
      <c r="A990" s="165">
        <v>45470</v>
      </c>
      <c r="B990" s="127" t="s">
        <v>1984</v>
      </c>
      <c r="C990" s="128" t="s">
        <v>481</v>
      </c>
      <c r="D990" s="129" t="s">
        <v>736</v>
      </c>
      <c r="E990" s="128" t="s">
        <v>2431</v>
      </c>
      <c r="F990" s="165">
        <v>45470</v>
      </c>
      <c r="G990" s="148">
        <v>51658.5</v>
      </c>
      <c r="H990" s="148"/>
      <c r="I990" s="148">
        <v>60957</v>
      </c>
      <c r="J990" s="149"/>
      <c r="K990" s="149">
        <v>4649.2700000000004</v>
      </c>
      <c r="L990" s="149">
        <v>4649.2700000000004</v>
      </c>
      <c r="M990" s="149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9">
        <v>-0.04</v>
      </c>
      <c r="AA990" s="149"/>
      <c r="AB990" s="149"/>
      <c r="AC990" s="149"/>
      <c r="AD990" s="149"/>
      <c r="AE990" s="149"/>
      <c r="AF990" s="149"/>
      <c r="AG990" s="149"/>
      <c r="AH990" s="149"/>
      <c r="AI990" s="149"/>
      <c r="AJ990" s="149"/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>
        <v>51658.5</v>
      </c>
      <c r="BI990" s="149"/>
      <c r="BJ990" s="232"/>
    </row>
    <row r="991" spans="1:62" x14ac:dyDescent="0.25">
      <c r="A991" s="165">
        <v>45470</v>
      </c>
      <c r="B991" s="127" t="s">
        <v>2432</v>
      </c>
      <c r="C991" s="128" t="s">
        <v>481</v>
      </c>
      <c r="D991" s="129" t="s">
        <v>738</v>
      </c>
      <c r="E991" s="128" t="s">
        <v>2433</v>
      </c>
      <c r="F991" s="165">
        <v>45470</v>
      </c>
      <c r="G991" s="148">
        <v>26180</v>
      </c>
      <c r="H991" s="148"/>
      <c r="I991" s="148">
        <v>30892</v>
      </c>
      <c r="J991" s="149"/>
      <c r="K991" s="149">
        <v>2356.1999999999998</v>
      </c>
      <c r="L991" s="149">
        <v>2356.1999999999998</v>
      </c>
      <c r="M991" s="149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9">
        <v>-0.4</v>
      </c>
      <c r="AA991" s="149"/>
      <c r="AB991" s="149"/>
      <c r="AC991" s="149"/>
      <c r="AD991" s="149"/>
      <c r="AE991" s="149"/>
      <c r="AF991" s="149"/>
      <c r="AG991" s="149"/>
      <c r="AH991" s="149"/>
      <c r="AI991" s="149"/>
      <c r="AJ991" s="149"/>
      <c r="AK991" s="149"/>
      <c r="AL991" s="149">
        <v>26180</v>
      </c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  <c r="BI991" s="149"/>
      <c r="BJ991" s="232"/>
    </row>
    <row r="992" spans="1:62" x14ac:dyDescent="0.25">
      <c r="A992" s="165">
        <v>45473</v>
      </c>
      <c r="B992" s="127" t="s">
        <v>2024</v>
      </c>
      <c r="C992" s="128" t="s">
        <v>481</v>
      </c>
      <c r="D992" s="129" t="s">
        <v>740</v>
      </c>
      <c r="E992" s="128" t="s">
        <v>2434</v>
      </c>
      <c r="F992" s="165">
        <v>45473</v>
      </c>
      <c r="G992" s="148">
        <v>107664.92</v>
      </c>
      <c r="H992" s="148"/>
      <c r="I992" s="148">
        <v>127045</v>
      </c>
      <c r="J992" s="149"/>
      <c r="K992" s="149">
        <v>9689.84</v>
      </c>
      <c r="L992" s="149">
        <v>9689.84</v>
      </c>
      <c r="M992" s="149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9">
        <v>0.4</v>
      </c>
      <c r="AA992" s="149"/>
      <c r="AB992" s="149"/>
      <c r="AC992" s="149"/>
      <c r="AD992" s="149"/>
      <c r="AE992" s="149"/>
      <c r="AF992" s="149"/>
      <c r="AG992" s="149"/>
      <c r="AH992" s="149"/>
      <c r="AI992" s="149"/>
      <c r="AJ992" s="149"/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>
        <v>107664.92</v>
      </c>
      <c r="BH992" s="149"/>
      <c r="BI992" s="149"/>
      <c r="BJ992" s="232"/>
    </row>
    <row r="993" spans="1:63" x14ac:dyDescent="0.25">
      <c r="A993" s="131"/>
      <c r="B993" s="132" t="s">
        <v>471</v>
      </c>
      <c r="C993" s="133" t="s">
        <v>3</v>
      </c>
      <c r="D993" s="134" t="s">
        <v>3</v>
      </c>
      <c r="E993" s="133" t="s">
        <v>3</v>
      </c>
      <c r="F993" s="131"/>
      <c r="G993" s="150">
        <f t="shared" ref="G993:H993" si="0">SUM(G7:G992)</f>
        <v>116971974.51999998</v>
      </c>
      <c r="H993" s="150">
        <f t="shared" si="0"/>
        <v>5180</v>
      </c>
      <c r="I993" s="150">
        <f>SUM(I7:I992)</f>
        <v>144803562.5</v>
      </c>
      <c r="J993" s="150">
        <f t="shared" ref="J993:BK993" si="1">SUM(J7:J992)</f>
        <v>4210683.3899999997</v>
      </c>
      <c r="K993" s="150">
        <f t="shared" si="1"/>
        <v>8155795.8400000082</v>
      </c>
      <c r="L993" s="150">
        <f t="shared" si="1"/>
        <v>8140441.8400000082</v>
      </c>
      <c r="M993" s="150">
        <f t="shared" si="1"/>
        <v>224410</v>
      </c>
      <c r="N993" s="150">
        <f t="shared" si="1"/>
        <v>515983</v>
      </c>
      <c r="O993" s="150">
        <f t="shared" si="1"/>
        <v>645808</v>
      </c>
      <c r="P993" s="150">
        <f t="shared" si="1"/>
        <v>704773</v>
      </c>
      <c r="Q993" s="150">
        <f t="shared" si="1"/>
        <v>70269.38999999997</v>
      </c>
      <c r="R993" s="150">
        <f t="shared" si="1"/>
        <v>455936</v>
      </c>
      <c r="S993" s="150">
        <f t="shared" si="1"/>
        <v>270799</v>
      </c>
      <c r="T993" s="150">
        <f t="shared" si="1"/>
        <v>58246</v>
      </c>
      <c r="U993" s="150">
        <f t="shared" si="1"/>
        <v>25965873.189999998</v>
      </c>
      <c r="V993" s="150">
        <f t="shared" si="1"/>
        <v>3676819.6100000003</v>
      </c>
      <c r="W993" s="150">
        <f t="shared" si="1"/>
        <v>3673204.89</v>
      </c>
      <c r="X993" s="150">
        <f t="shared" si="1"/>
        <v>55757052.5</v>
      </c>
      <c r="Y993" s="150">
        <f t="shared" si="1"/>
        <v>923750</v>
      </c>
      <c r="Z993" s="150">
        <f t="shared" si="1"/>
        <v>23.340000000000003</v>
      </c>
      <c r="AA993" s="150">
        <f t="shared" si="1"/>
        <v>-1200</v>
      </c>
      <c r="AB993" s="150">
        <f t="shared" si="1"/>
        <v>254897</v>
      </c>
      <c r="AC993" s="150">
        <f t="shared" si="1"/>
        <v>4000</v>
      </c>
      <c r="AD993" s="150">
        <f t="shared" si="1"/>
        <v>18000</v>
      </c>
      <c r="AE993" s="150">
        <f t="shared" si="1"/>
        <v>60581.85</v>
      </c>
      <c r="AF993" s="150">
        <f t="shared" si="1"/>
        <v>279006.30000000005</v>
      </c>
      <c r="AG993" s="150">
        <f t="shared" si="1"/>
        <v>29950</v>
      </c>
      <c r="AH993" s="150">
        <f t="shared" si="1"/>
        <v>1315346.0999999999</v>
      </c>
      <c r="AI993" s="150">
        <f t="shared" si="1"/>
        <v>4850</v>
      </c>
      <c r="AJ993" s="150">
        <f t="shared" si="1"/>
        <v>6246350.5799999991</v>
      </c>
      <c r="AK993" s="150">
        <f t="shared" si="1"/>
        <v>61862</v>
      </c>
      <c r="AL993" s="150">
        <f t="shared" si="1"/>
        <v>4220379.6700000018</v>
      </c>
      <c r="AM993" s="150">
        <f t="shared" si="1"/>
        <v>59771.85</v>
      </c>
      <c r="AN993" s="150">
        <f t="shared" si="1"/>
        <v>1325575.1500000001</v>
      </c>
      <c r="AO993" s="150">
        <f t="shared" si="1"/>
        <v>4506967</v>
      </c>
      <c r="AP993" s="150">
        <f t="shared" si="1"/>
        <v>8248.5</v>
      </c>
      <c r="AQ993" s="150">
        <f t="shared" si="1"/>
        <v>173389.88</v>
      </c>
      <c r="AR993" s="150">
        <f t="shared" si="1"/>
        <v>833360.23999999987</v>
      </c>
      <c r="AS993" s="150">
        <f t="shared" si="1"/>
        <v>495.24</v>
      </c>
      <c r="AT993" s="150">
        <f t="shared" si="1"/>
        <v>5524</v>
      </c>
      <c r="AU993" s="150">
        <f t="shared" si="1"/>
        <v>503270.44999999995</v>
      </c>
      <c r="AV993" s="150">
        <f t="shared" si="1"/>
        <v>117421.92</v>
      </c>
      <c r="AW993" s="150">
        <f t="shared" si="1"/>
        <v>362530.25</v>
      </c>
      <c r="AX993" s="150">
        <f t="shared" si="1"/>
        <v>35666</v>
      </c>
      <c r="AY993" s="150">
        <f t="shared" si="1"/>
        <v>57127</v>
      </c>
      <c r="AZ993" s="150">
        <f t="shared" si="1"/>
        <v>5508</v>
      </c>
      <c r="BA993" s="150">
        <f t="shared" si="1"/>
        <v>42256.020000000004</v>
      </c>
      <c r="BB993" s="150">
        <f t="shared" si="1"/>
        <v>42256.020000000004</v>
      </c>
      <c r="BC993" s="150">
        <f t="shared" si="1"/>
        <v>2273934</v>
      </c>
      <c r="BD993" s="150">
        <f t="shared" si="1"/>
        <v>245149.66000000003</v>
      </c>
      <c r="BE993" s="150">
        <f t="shared" si="1"/>
        <v>1525424</v>
      </c>
      <c r="BF993" s="150">
        <f t="shared" si="1"/>
        <v>1041650</v>
      </c>
      <c r="BG993" s="150">
        <f t="shared" si="1"/>
        <v>818384.62</v>
      </c>
      <c r="BH993" s="150">
        <f t="shared" si="1"/>
        <v>1317760.2099999997</v>
      </c>
      <c r="BI993" s="150">
        <f t="shared" si="1"/>
        <v>3320000</v>
      </c>
      <c r="BJ993" s="150">
        <f t="shared" si="1"/>
        <v>238000</v>
      </c>
      <c r="BK993" s="150">
        <f t="shared" si="1"/>
        <v>0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2A527-0F90-4023-83D8-7DA96D453465}">
  <dimension ref="A1:X139"/>
  <sheetViews>
    <sheetView topLeftCell="B111" workbookViewId="0">
      <selection activeCell="R146" sqref="R146"/>
    </sheetView>
  </sheetViews>
  <sheetFormatPr defaultRowHeight="15" x14ac:dyDescent="0.25"/>
  <cols>
    <col min="1" max="1" width="9.28515625" bestFit="1" customWidth="1"/>
    <col min="2" max="2" width="35.5703125" bestFit="1" customWidth="1"/>
    <col min="3" max="3" width="8.5703125" bestFit="1" customWidth="1"/>
    <col min="4" max="4" width="5.85546875" bestFit="1" customWidth="1"/>
    <col min="5" max="5" width="14.7109375" bestFit="1" customWidth="1"/>
    <col min="6" max="6" width="9.140625" bestFit="1" customWidth="1"/>
    <col min="7" max="7" width="4.42578125" bestFit="1" customWidth="1"/>
    <col min="8" max="9" width="15" style="17" bestFit="1" customWidth="1"/>
    <col min="10" max="10" width="13.140625" style="17" bestFit="1" customWidth="1"/>
    <col min="11" max="12" width="14" style="17" bestFit="1" customWidth="1"/>
    <col min="13" max="13" width="11.42578125" style="17" bestFit="1" customWidth="1"/>
    <col min="14" max="14" width="7.85546875" style="17" bestFit="1" customWidth="1"/>
    <col min="15" max="16" width="10" style="17" bestFit="1" customWidth="1"/>
    <col min="17" max="17" width="10.5703125" style="17" bestFit="1" customWidth="1"/>
    <col min="18" max="18" width="9" style="17" bestFit="1" customWidth="1"/>
    <col min="19" max="19" width="8.140625" style="17" bestFit="1" customWidth="1"/>
    <col min="20" max="20" width="8.5703125" style="17" bestFit="1" customWidth="1"/>
    <col min="21" max="22" width="9" style="17" bestFit="1" customWidth="1"/>
    <col min="23" max="23" width="6.140625" bestFit="1" customWidth="1"/>
  </cols>
  <sheetData>
    <row r="1" spans="1:23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"/>
    </row>
    <row r="2" spans="1:23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"/>
    </row>
    <row r="3" spans="1:23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"/>
    </row>
    <row r="4" spans="1:23" ht="15.75" x14ac:dyDescent="0.25">
      <c r="A4" s="269" t="s">
        <v>480</v>
      </c>
      <c r="B4" s="269"/>
      <c r="C4" s="269"/>
      <c r="D4" s="1"/>
      <c r="E4" s="1"/>
      <c r="F4" s="1"/>
      <c r="G4" s="1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"/>
    </row>
    <row r="5" spans="1:23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"/>
    </row>
    <row r="6" spans="1:23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"/>
    </row>
    <row r="7" spans="1:23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"/>
    </row>
    <row r="8" spans="1:23" x14ac:dyDescent="0.25">
      <c r="A8" s="270" t="s">
        <v>2288</v>
      </c>
      <c r="B8" s="270"/>
      <c r="C8" s="270"/>
      <c r="D8" s="1"/>
      <c r="E8" s="1"/>
      <c r="F8" s="1"/>
      <c r="G8" s="1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"/>
    </row>
    <row r="9" spans="1:23" ht="60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480</v>
      </c>
      <c r="J9" s="168" t="s">
        <v>412</v>
      </c>
      <c r="K9" s="168" t="s">
        <v>254</v>
      </c>
      <c r="L9" s="168" t="s">
        <v>255</v>
      </c>
      <c r="M9" s="168" t="s">
        <v>1073</v>
      </c>
      <c r="N9" s="168" t="s">
        <v>1072</v>
      </c>
      <c r="O9" s="168" t="s">
        <v>414</v>
      </c>
      <c r="P9" s="168" t="s">
        <v>413</v>
      </c>
      <c r="Q9" s="168" t="s">
        <v>438</v>
      </c>
      <c r="R9" s="168" t="s">
        <v>440</v>
      </c>
      <c r="S9" s="168" t="s">
        <v>2072</v>
      </c>
      <c r="T9" s="168" t="s">
        <v>2073</v>
      </c>
      <c r="U9" s="168" t="s">
        <v>1075</v>
      </c>
      <c r="V9" s="168" t="s">
        <v>1082</v>
      </c>
      <c r="W9" s="119" t="s">
        <v>1060</v>
      </c>
    </row>
    <row r="10" spans="1:23" x14ac:dyDescent="0.25">
      <c r="A10" s="164">
        <v>44196</v>
      </c>
      <c r="B10" s="122" t="s">
        <v>422</v>
      </c>
      <c r="C10" s="123" t="s">
        <v>9</v>
      </c>
      <c r="D10" s="124" t="s">
        <v>327</v>
      </c>
      <c r="E10" s="123" t="s">
        <v>3</v>
      </c>
      <c r="F10" s="176"/>
      <c r="G10" s="125"/>
      <c r="H10" s="146">
        <v>99250</v>
      </c>
      <c r="I10" s="147">
        <v>100000</v>
      </c>
      <c r="J10" s="147">
        <v>-750</v>
      </c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62"/>
    </row>
    <row r="11" spans="1:23" x14ac:dyDescent="0.25">
      <c r="A11" s="165">
        <v>44252</v>
      </c>
      <c r="B11" s="127" t="s">
        <v>428</v>
      </c>
      <c r="C11" s="128" t="s">
        <v>9</v>
      </c>
      <c r="D11" s="129" t="s">
        <v>338</v>
      </c>
      <c r="E11" s="128" t="s">
        <v>3</v>
      </c>
      <c r="F11" s="177"/>
      <c r="G11" s="130"/>
      <c r="H11" s="148">
        <v>73714</v>
      </c>
      <c r="I11" s="149">
        <v>62869</v>
      </c>
      <c r="J11" s="149">
        <v>-471</v>
      </c>
      <c r="K11" s="149">
        <v>5658</v>
      </c>
      <c r="L11" s="149">
        <v>5658</v>
      </c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63"/>
    </row>
    <row r="12" spans="1:23" x14ac:dyDescent="0.25">
      <c r="A12" s="165">
        <v>44256</v>
      </c>
      <c r="B12" s="127" t="s">
        <v>429</v>
      </c>
      <c r="C12" s="128" t="s">
        <v>9</v>
      </c>
      <c r="D12" s="129" t="s">
        <v>339</v>
      </c>
      <c r="E12" s="128" t="s">
        <v>921</v>
      </c>
      <c r="F12" s="165">
        <v>44256</v>
      </c>
      <c r="G12" s="130"/>
      <c r="H12" s="148">
        <v>138220</v>
      </c>
      <c r="I12" s="149">
        <v>118645</v>
      </c>
      <c r="J12" s="149">
        <v>-1781</v>
      </c>
      <c r="K12" s="149">
        <v>10678</v>
      </c>
      <c r="L12" s="149">
        <v>10678</v>
      </c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63"/>
    </row>
    <row r="13" spans="1:23" x14ac:dyDescent="0.25">
      <c r="A13" s="165">
        <v>44256</v>
      </c>
      <c r="B13" s="127" t="s">
        <v>430</v>
      </c>
      <c r="C13" s="128" t="s">
        <v>9</v>
      </c>
      <c r="D13" s="129" t="s">
        <v>348</v>
      </c>
      <c r="E13" s="128" t="s">
        <v>3</v>
      </c>
      <c r="F13" s="177"/>
      <c r="G13" s="130"/>
      <c r="H13" s="148">
        <v>1165000</v>
      </c>
      <c r="I13" s="149">
        <v>1000000</v>
      </c>
      <c r="J13" s="149">
        <v>-15000</v>
      </c>
      <c r="K13" s="149">
        <v>90000</v>
      </c>
      <c r="L13" s="149">
        <v>90000</v>
      </c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63"/>
    </row>
    <row r="14" spans="1:23" x14ac:dyDescent="0.25">
      <c r="A14" s="165">
        <v>44261</v>
      </c>
      <c r="B14" s="127" t="s">
        <v>431</v>
      </c>
      <c r="C14" s="128" t="s">
        <v>9</v>
      </c>
      <c r="D14" s="129" t="s">
        <v>576</v>
      </c>
      <c r="E14" s="128" t="s">
        <v>922</v>
      </c>
      <c r="F14" s="165">
        <v>44261</v>
      </c>
      <c r="G14" s="130"/>
      <c r="H14" s="148">
        <v>85627</v>
      </c>
      <c r="I14" s="149">
        <v>73500</v>
      </c>
      <c r="J14" s="149">
        <v>-1103</v>
      </c>
      <c r="K14" s="149">
        <v>6615</v>
      </c>
      <c r="L14" s="149">
        <v>6615</v>
      </c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63"/>
    </row>
    <row r="15" spans="1:23" x14ac:dyDescent="0.25">
      <c r="A15" s="165">
        <v>44274</v>
      </c>
      <c r="B15" s="127" t="s">
        <v>432</v>
      </c>
      <c r="C15" s="128" t="s">
        <v>481</v>
      </c>
      <c r="D15" s="129" t="s">
        <v>333</v>
      </c>
      <c r="E15" s="128" t="s">
        <v>521</v>
      </c>
      <c r="F15" s="165">
        <v>44274</v>
      </c>
      <c r="G15" s="130"/>
      <c r="H15" s="148">
        <v>230265</v>
      </c>
      <c r="I15" s="149">
        <v>4000</v>
      </c>
      <c r="J15" s="149"/>
      <c r="K15" s="149">
        <v>17562.599999999999</v>
      </c>
      <c r="L15" s="149">
        <v>17562.599999999999</v>
      </c>
      <c r="M15" s="149">
        <v>191140</v>
      </c>
      <c r="N15" s="149">
        <v>-0.2</v>
      </c>
      <c r="O15" s="149"/>
      <c r="P15" s="149"/>
      <c r="Q15" s="149"/>
      <c r="R15" s="149"/>
      <c r="S15" s="149"/>
      <c r="T15" s="149"/>
      <c r="U15" s="149"/>
      <c r="V15" s="149"/>
      <c r="W15" s="163"/>
    </row>
    <row r="16" spans="1:23" x14ac:dyDescent="0.25">
      <c r="A16" s="165">
        <v>44286</v>
      </c>
      <c r="B16" s="127" t="s">
        <v>433</v>
      </c>
      <c r="C16" s="128" t="s">
        <v>9</v>
      </c>
      <c r="D16" s="129" t="s">
        <v>646</v>
      </c>
      <c r="E16" s="128" t="s">
        <v>3</v>
      </c>
      <c r="F16" s="177"/>
      <c r="G16" s="130"/>
      <c r="H16" s="148">
        <v>17937</v>
      </c>
      <c r="I16" s="149">
        <v>17937</v>
      </c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63"/>
    </row>
    <row r="17" spans="1:23" x14ac:dyDescent="0.25">
      <c r="A17" s="165">
        <v>44334</v>
      </c>
      <c r="B17" s="127" t="s">
        <v>430</v>
      </c>
      <c r="C17" s="128" t="s">
        <v>9</v>
      </c>
      <c r="D17" s="129" t="s">
        <v>307</v>
      </c>
      <c r="E17" s="128" t="s">
        <v>342</v>
      </c>
      <c r="F17" s="165">
        <v>44334</v>
      </c>
      <c r="G17" s="130"/>
      <c r="H17" s="148">
        <v>1624000</v>
      </c>
      <c r="I17" s="149">
        <v>1400000</v>
      </c>
      <c r="J17" s="149">
        <v>-28000</v>
      </c>
      <c r="K17" s="149">
        <v>126000</v>
      </c>
      <c r="L17" s="149">
        <v>126000</v>
      </c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63"/>
    </row>
    <row r="18" spans="1:23" x14ac:dyDescent="0.25">
      <c r="A18" s="165">
        <v>44411</v>
      </c>
      <c r="B18" s="127" t="s">
        <v>434</v>
      </c>
      <c r="C18" s="128" t="s">
        <v>9</v>
      </c>
      <c r="D18" s="129" t="s">
        <v>337</v>
      </c>
      <c r="E18" s="128" t="s">
        <v>3</v>
      </c>
      <c r="F18" s="177"/>
      <c r="G18" s="130"/>
      <c r="H18" s="148">
        <v>60737</v>
      </c>
      <c r="I18" s="149">
        <v>61350</v>
      </c>
      <c r="J18" s="149">
        <v>-613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63"/>
    </row>
    <row r="19" spans="1:23" x14ac:dyDescent="0.25">
      <c r="A19" s="165">
        <v>44434</v>
      </c>
      <c r="B19" s="127" t="s">
        <v>250</v>
      </c>
      <c r="C19" s="128" t="s">
        <v>923</v>
      </c>
      <c r="D19" s="129" t="s">
        <v>823</v>
      </c>
      <c r="E19" s="128" t="s">
        <v>3</v>
      </c>
      <c r="F19" s="177"/>
      <c r="G19" s="130"/>
      <c r="H19" s="148">
        <v>29000</v>
      </c>
      <c r="I19" s="149">
        <v>29000</v>
      </c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63"/>
    </row>
    <row r="20" spans="1:23" x14ac:dyDescent="0.25">
      <c r="A20" s="165">
        <v>44434</v>
      </c>
      <c r="B20" s="127" t="s">
        <v>250</v>
      </c>
      <c r="C20" s="128" t="s">
        <v>923</v>
      </c>
      <c r="D20" s="129" t="s">
        <v>825</v>
      </c>
      <c r="E20" s="128" t="s">
        <v>3</v>
      </c>
      <c r="F20" s="177"/>
      <c r="G20" s="130"/>
      <c r="H20" s="148">
        <v>21000</v>
      </c>
      <c r="I20" s="149">
        <v>21000</v>
      </c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63"/>
    </row>
    <row r="21" spans="1:23" x14ac:dyDescent="0.25">
      <c r="A21" s="165">
        <v>44474</v>
      </c>
      <c r="B21" s="127" t="s">
        <v>415</v>
      </c>
      <c r="C21" s="128" t="s">
        <v>9</v>
      </c>
      <c r="D21" s="129" t="s">
        <v>614</v>
      </c>
      <c r="E21" s="128" t="s">
        <v>924</v>
      </c>
      <c r="F21" s="165">
        <v>44474</v>
      </c>
      <c r="G21" s="130"/>
      <c r="H21" s="148">
        <v>549120</v>
      </c>
      <c r="I21" s="149">
        <v>528000</v>
      </c>
      <c r="J21" s="149">
        <v>-5280</v>
      </c>
      <c r="K21" s="149"/>
      <c r="L21" s="149"/>
      <c r="M21" s="149"/>
      <c r="N21" s="149"/>
      <c r="O21" s="149">
        <v>13200</v>
      </c>
      <c r="P21" s="149">
        <v>13200</v>
      </c>
      <c r="Q21" s="149"/>
      <c r="R21" s="149"/>
      <c r="S21" s="149"/>
      <c r="T21" s="149"/>
      <c r="U21" s="149"/>
      <c r="V21" s="149"/>
      <c r="W21" s="163"/>
    </row>
    <row r="22" spans="1:23" x14ac:dyDescent="0.25">
      <c r="A22" s="165">
        <v>44481</v>
      </c>
      <c r="B22" s="127" t="s">
        <v>415</v>
      </c>
      <c r="C22" s="128" t="s">
        <v>9</v>
      </c>
      <c r="D22" s="129" t="s">
        <v>617</v>
      </c>
      <c r="E22" s="128" t="s">
        <v>3</v>
      </c>
      <c r="F22" s="177"/>
      <c r="G22" s="130"/>
      <c r="H22" s="148">
        <v>126298</v>
      </c>
      <c r="I22" s="149">
        <v>121440</v>
      </c>
      <c r="J22" s="149">
        <v>-1214</v>
      </c>
      <c r="K22" s="149"/>
      <c r="L22" s="149"/>
      <c r="M22" s="149"/>
      <c r="N22" s="149"/>
      <c r="O22" s="149">
        <v>3036</v>
      </c>
      <c r="P22" s="149">
        <v>3036</v>
      </c>
      <c r="Q22" s="149"/>
      <c r="R22" s="149"/>
      <c r="S22" s="149"/>
      <c r="T22" s="149"/>
      <c r="U22" s="149"/>
      <c r="V22" s="149"/>
      <c r="W22" s="163"/>
    </row>
    <row r="23" spans="1:23" x14ac:dyDescent="0.25">
      <c r="A23" s="165">
        <v>44481</v>
      </c>
      <c r="B23" s="127" t="s">
        <v>435</v>
      </c>
      <c r="C23" s="128" t="s">
        <v>9</v>
      </c>
      <c r="D23" s="129" t="s">
        <v>620</v>
      </c>
      <c r="E23" s="128" t="s">
        <v>3</v>
      </c>
      <c r="F23" s="177"/>
      <c r="G23" s="130"/>
      <c r="H23" s="148">
        <v>103000</v>
      </c>
      <c r="I23" s="149">
        <v>100000</v>
      </c>
      <c r="J23" s="149">
        <v>-2000</v>
      </c>
      <c r="K23" s="149"/>
      <c r="L23" s="149"/>
      <c r="M23" s="149"/>
      <c r="N23" s="149"/>
      <c r="O23" s="149">
        <v>2500</v>
      </c>
      <c r="P23" s="149">
        <v>2500</v>
      </c>
      <c r="Q23" s="149"/>
      <c r="R23" s="149"/>
      <c r="S23" s="149"/>
      <c r="T23" s="149"/>
      <c r="U23" s="149"/>
      <c r="V23" s="149"/>
      <c r="W23" s="163"/>
    </row>
    <row r="24" spans="1:23" x14ac:dyDescent="0.25">
      <c r="A24" s="165">
        <v>44484</v>
      </c>
      <c r="B24" s="127" t="s">
        <v>430</v>
      </c>
      <c r="C24" s="128" t="s">
        <v>9</v>
      </c>
      <c r="D24" s="129" t="s">
        <v>397</v>
      </c>
      <c r="E24" s="128" t="s">
        <v>3</v>
      </c>
      <c r="F24" s="177"/>
      <c r="G24" s="130"/>
      <c r="H24" s="148">
        <v>2668000</v>
      </c>
      <c r="I24" s="149">
        <v>2300000</v>
      </c>
      <c r="J24" s="149">
        <v>-46000</v>
      </c>
      <c r="K24" s="149">
        <v>207000</v>
      </c>
      <c r="L24" s="149">
        <v>207000</v>
      </c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63"/>
    </row>
    <row r="25" spans="1:23" x14ac:dyDescent="0.25">
      <c r="A25" s="165">
        <v>44491</v>
      </c>
      <c r="B25" s="127" t="s">
        <v>436</v>
      </c>
      <c r="C25" s="128" t="s">
        <v>9</v>
      </c>
      <c r="D25" s="129" t="s">
        <v>628</v>
      </c>
      <c r="E25" s="128" t="s">
        <v>3</v>
      </c>
      <c r="F25" s="177"/>
      <c r="G25" s="130"/>
      <c r="H25" s="148">
        <v>156600</v>
      </c>
      <c r="I25" s="149">
        <v>135000</v>
      </c>
      <c r="J25" s="149">
        <v>-2700</v>
      </c>
      <c r="K25" s="149">
        <v>12150</v>
      </c>
      <c r="L25" s="149">
        <v>12150</v>
      </c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63"/>
    </row>
    <row r="26" spans="1:23" x14ac:dyDescent="0.25">
      <c r="A26" s="165">
        <v>44522</v>
      </c>
      <c r="B26" s="127" t="s">
        <v>437</v>
      </c>
      <c r="C26" s="128" t="s">
        <v>9</v>
      </c>
      <c r="D26" s="129" t="s">
        <v>373</v>
      </c>
      <c r="E26" s="128" t="s">
        <v>3</v>
      </c>
      <c r="F26" s="177"/>
      <c r="G26" s="130"/>
      <c r="H26" s="148">
        <v>860801</v>
      </c>
      <c r="I26" s="149">
        <v>735724</v>
      </c>
      <c r="J26" s="149">
        <v>-7353</v>
      </c>
      <c r="K26" s="149">
        <v>66215</v>
      </c>
      <c r="L26" s="149">
        <v>66215</v>
      </c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63"/>
    </row>
    <row r="27" spans="1:23" x14ac:dyDescent="0.25">
      <c r="A27" s="165">
        <v>44526</v>
      </c>
      <c r="B27" s="127" t="s">
        <v>439</v>
      </c>
      <c r="C27" s="128" t="s">
        <v>9</v>
      </c>
      <c r="D27" s="129" t="s">
        <v>649</v>
      </c>
      <c r="E27" s="128" t="s">
        <v>925</v>
      </c>
      <c r="F27" s="165">
        <v>44526</v>
      </c>
      <c r="G27" s="130"/>
      <c r="H27" s="148">
        <v>72512</v>
      </c>
      <c r="I27" s="149">
        <v>70400</v>
      </c>
      <c r="J27" s="149">
        <v>-1408</v>
      </c>
      <c r="K27" s="149"/>
      <c r="L27" s="149"/>
      <c r="M27" s="149"/>
      <c r="N27" s="149"/>
      <c r="O27" s="149"/>
      <c r="P27" s="149"/>
      <c r="Q27" s="149">
        <v>3520</v>
      </c>
      <c r="R27" s="149"/>
      <c r="S27" s="149"/>
      <c r="T27" s="149"/>
      <c r="U27" s="149"/>
      <c r="V27" s="149"/>
      <c r="W27" s="163"/>
    </row>
    <row r="28" spans="1:23" x14ac:dyDescent="0.25">
      <c r="A28" s="165">
        <v>44531</v>
      </c>
      <c r="B28" s="127" t="s">
        <v>441</v>
      </c>
      <c r="C28" s="128" t="s">
        <v>9</v>
      </c>
      <c r="D28" s="129" t="s">
        <v>375</v>
      </c>
      <c r="E28" s="128" t="s">
        <v>3</v>
      </c>
      <c r="F28" s="177"/>
      <c r="G28" s="130"/>
      <c r="H28" s="148">
        <v>90640</v>
      </c>
      <c r="I28" s="149">
        <v>88000</v>
      </c>
      <c r="J28" s="149">
        <v>-1760</v>
      </c>
      <c r="K28" s="149"/>
      <c r="L28" s="149"/>
      <c r="M28" s="149"/>
      <c r="N28" s="149"/>
      <c r="O28" s="149"/>
      <c r="P28" s="149"/>
      <c r="Q28" s="149"/>
      <c r="R28" s="149">
        <v>4400</v>
      </c>
      <c r="S28" s="149"/>
      <c r="T28" s="149"/>
      <c r="U28" s="149"/>
      <c r="V28" s="149"/>
      <c r="W28" s="163"/>
    </row>
    <row r="29" spans="1:23" x14ac:dyDescent="0.25">
      <c r="A29" s="165">
        <v>44560</v>
      </c>
      <c r="B29" s="127" t="s">
        <v>439</v>
      </c>
      <c r="C29" s="128" t="s">
        <v>9</v>
      </c>
      <c r="D29" s="129" t="s">
        <v>379</v>
      </c>
      <c r="E29" s="128" t="s">
        <v>3</v>
      </c>
      <c r="F29" s="177"/>
      <c r="G29" s="130"/>
      <c r="H29" s="148">
        <v>170520</v>
      </c>
      <c r="I29" s="149">
        <v>147000</v>
      </c>
      <c r="J29" s="149">
        <v>-2940</v>
      </c>
      <c r="K29" s="149"/>
      <c r="L29" s="149"/>
      <c r="M29" s="149"/>
      <c r="N29" s="149"/>
      <c r="O29" s="149"/>
      <c r="P29" s="149"/>
      <c r="Q29" s="149">
        <v>26460</v>
      </c>
      <c r="R29" s="149"/>
      <c r="S29" s="149"/>
      <c r="T29" s="149"/>
      <c r="U29" s="149"/>
      <c r="V29" s="149"/>
      <c r="W29" s="163"/>
    </row>
    <row r="30" spans="1:23" x14ac:dyDescent="0.25">
      <c r="A30" s="165">
        <v>44564</v>
      </c>
      <c r="B30" s="127" t="s">
        <v>411</v>
      </c>
      <c r="C30" s="128" t="s">
        <v>9</v>
      </c>
      <c r="D30" s="129" t="s">
        <v>381</v>
      </c>
      <c r="E30" s="128" t="s">
        <v>3</v>
      </c>
      <c r="F30" s="177"/>
      <c r="G30" s="130"/>
      <c r="H30" s="148">
        <v>208800</v>
      </c>
      <c r="I30" s="149">
        <v>180000</v>
      </c>
      <c r="J30" s="149">
        <v>-3600</v>
      </c>
      <c r="K30" s="149">
        <v>16200</v>
      </c>
      <c r="L30" s="149">
        <v>16200</v>
      </c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63"/>
    </row>
    <row r="31" spans="1:23" x14ac:dyDescent="0.25">
      <c r="A31" s="165">
        <v>44644</v>
      </c>
      <c r="B31" s="127" t="s">
        <v>439</v>
      </c>
      <c r="C31" s="128" t="s">
        <v>9</v>
      </c>
      <c r="D31" s="129" t="s">
        <v>748</v>
      </c>
      <c r="E31" s="128" t="s">
        <v>3</v>
      </c>
      <c r="F31" s="177"/>
      <c r="G31" s="130"/>
      <c r="H31" s="148">
        <v>-85260</v>
      </c>
      <c r="I31" s="149">
        <v>-73500</v>
      </c>
      <c r="J31" s="149">
        <v>1470</v>
      </c>
      <c r="K31" s="149"/>
      <c r="L31" s="149"/>
      <c r="M31" s="149"/>
      <c r="N31" s="149"/>
      <c r="O31" s="149"/>
      <c r="P31" s="149"/>
      <c r="Q31" s="149">
        <v>-13230</v>
      </c>
      <c r="R31" s="149"/>
      <c r="S31" s="149"/>
      <c r="T31" s="149"/>
      <c r="U31" s="149"/>
      <c r="V31" s="149"/>
      <c r="W31" s="163"/>
    </row>
    <row r="32" spans="1:23" x14ac:dyDescent="0.25">
      <c r="A32" s="165">
        <v>44651</v>
      </c>
      <c r="B32" s="127" t="s">
        <v>430</v>
      </c>
      <c r="C32" s="128" t="s">
        <v>9</v>
      </c>
      <c r="D32" s="129" t="s">
        <v>765</v>
      </c>
      <c r="E32" s="128" t="s">
        <v>3</v>
      </c>
      <c r="F32" s="177"/>
      <c r="G32" s="130"/>
      <c r="H32" s="148">
        <v>5452000</v>
      </c>
      <c r="I32" s="149">
        <v>4700000</v>
      </c>
      <c r="J32" s="149">
        <v>-94000</v>
      </c>
      <c r="K32" s="149">
        <v>423000</v>
      </c>
      <c r="L32" s="149">
        <v>423000</v>
      </c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63"/>
    </row>
    <row r="33" spans="1:23" x14ac:dyDescent="0.25">
      <c r="A33" s="165">
        <v>44653</v>
      </c>
      <c r="B33" s="127" t="s">
        <v>247</v>
      </c>
      <c r="C33" s="128" t="s">
        <v>923</v>
      </c>
      <c r="D33" s="129" t="s">
        <v>367</v>
      </c>
      <c r="E33" s="128" t="s">
        <v>3</v>
      </c>
      <c r="F33" s="177"/>
      <c r="G33" s="130"/>
      <c r="H33" s="148">
        <v>25000</v>
      </c>
      <c r="I33" s="149">
        <v>25000</v>
      </c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63"/>
    </row>
    <row r="34" spans="1:23" x14ac:dyDescent="0.25">
      <c r="A34" s="165">
        <v>44653</v>
      </c>
      <c r="B34" s="127" t="s">
        <v>247</v>
      </c>
      <c r="C34" s="128" t="s">
        <v>923</v>
      </c>
      <c r="D34" s="129" t="s">
        <v>541</v>
      </c>
      <c r="E34" s="128" t="s">
        <v>3</v>
      </c>
      <c r="F34" s="177"/>
      <c r="G34" s="130"/>
      <c r="H34" s="148">
        <v>25000</v>
      </c>
      <c r="I34" s="149">
        <v>25000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63"/>
    </row>
    <row r="35" spans="1:23" x14ac:dyDescent="0.25">
      <c r="A35" s="165">
        <v>44971</v>
      </c>
      <c r="B35" s="127" t="s">
        <v>1185</v>
      </c>
      <c r="C35" s="128" t="s">
        <v>9</v>
      </c>
      <c r="D35" s="129" t="s">
        <v>740</v>
      </c>
      <c r="E35" s="128" t="s">
        <v>3</v>
      </c>
      <c r="F35" s="177"/>
      <c r="G35" s="130"/>
      <c r="H35" s="148">
        <v>30985</v>
      </c>
      <c r="I35" s="149">
        <v>26794</v>
      </c>
      <c r="J35" s="149">
        <v>-632</v>
      </c>
      <c r="K35" s="149">
        <v>2411.46</v>
      </c>
      <c r="L35" s="149">
        <v>2411.46</v>
      </c>
      <c r="M35" s="149"/>
      <c r="N35" s="149">
        <v>0.08</v>
      </c>
      <c r="O35" s="149"/>
      <c r="P35" s="149"/>
      <c r="Q35" s="149"/>
      <c r="R35" s="149"/>
      <c r="S35" s="149"/>
      <c r="T35" s="149"/>
      <c r="U35" s="149"/>
      <c r="V35" s="149"/>
      <c r="W35" s="163"/>
    </row>
    <row r="36" spans="1:23" x14ac:dyDescent="0.25">
      <c r="A36" s="165">
        <v>44972</v>
      </c>
      <c r="B36" s="127" t="s">
        <v>3</v>
      </c>
      <c r="C36" s="128" t="s">
        <v>9</v>
      </c>
      <c r="D36" s="129" t="s">
        <v>744</v>
      </c>
      <c r="E36" s="128" t="s">
        <v>3</v>
      </c>
      <c r="F36" s="177"/>
      <c r="G36" s="130"/>
      <c r="H36" s="148">
        <v>15656</v>
      </c>
      <c r="I36" s="149">
        <v>15200</v>
      </c>
      <c r="J36" s="149">
        <v>-304</v>
      </c>
      <c r="K36" s="149"/>
      <c r="L36" s="149"/>
      <c r="M36" s="149"/>
      <c r="N36" s="149"/>
      <c r="O36" s="149">
        <v>380</v>
      </c>
      <c r="P36" s="149">
        <v>380</v>
      </c>
      <c r="Q36" s="149"/>
      <c r="R36" s="149"/>
      <c r="S36" s="149"/>
      <c r="T36" s="149"/>
      <c r="U36" s="149"/>
      <c r="V36" s="149"/>
      <c r="W36" s="163"/>
    </row>
    <row r="37" spans="1:23" x14ac:dyDescent="0.25">
      <c r="A37" s="165">
        <v>44994</v>
      </c>
      <c r="B37" s="127" t="s">
        <v>1185</v>
      </c>
      <c r="C37" s="128" t="s">
        <v>9</v>
      </c>
      <c r="D37" s="129" t="s">
        <v>788</v>
      </c>
      <c r="E37" s="128" t="s">
        <v>3</v>
      </c>
      <c r="F37" s="177"/>
      <c r="G37" s="130"/>
      <c r="H37" s="148">
        <v>96632</v>
      </c>
      <c r="I37" s="149">
        <v>83304</v>
      </c>
      <c r="J37" s="149">
        <v>-1666</v>
      </c>
      <c r="K37" s="149">
        <v>7497</v>
      </c>
      <c r="L37" s="149">
        <v>7497</v>
      </c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63"/>
    </row>
    <row r="38" spans="1:23" x14ac:dyDescent="0.25">
      <c r="A38" s="165">
        <v>44997</v>
      </c>
      <c r="B38" s="127" t="s">
        <v>430</v>
      </c>
      <c r="C38" s="128" t="s">
        <v>9</v>
      </c>
      <c r="D38" s="129" t="s">
        <v>793</v>
      </c>
      <c r="E38" s="128" t="s">
        <v>3</v>
      </c>
      <c r="F38" s="177"/>
      <c r="G38" s="130"/>
      <c r="H38" s="148">
        <v>5452000</v>
      </c>
      <c r="I38" s="149">
        <v>4700000</v>
      </c>
      <c r="J38" s="149">
        <v>-94000</v>
      </c>
      <c r="K38" s="149">
        <v>423000</v>
      </c>
      <c r="L38" s="149">
        <v>423000</v>
      </c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63"/>
    </row>
    <row r="39" spans="1:23" x14ac:dyDescent="0.25">
      <c r="A39" s="165">
        <v>45010</v>
      </c>
      <c r="B39" s="127" t="s">
        <v>430</v>
      </c>
      <c r="C39" s="128" t="s">
        <v>9</v>
      </c>
      <c r="D39" s="129" t="s">
        <v>801</v>
      </c>
      <c r="E39" s="128" t="s">
        <v>3</v>
      </c>
      <c r="F39" s="177"/>
      <c r="G39" s="130"/>
      <c r="H39" s="148">
        <v>8769600</v>
      </c>
      <c r="I39" s="149">
        <v>7560000</v>
      </c>
      <c r="J39" s="149">
        <v>-151200</v>
      </c>
      <c r="K39" s="149">
        <v>680400</v>
      </c>
      <c r="L39" s="149">
        <v>680400</v>
      </c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63"/>
    </row>
    <row r="40" spans="1:23" x14ac:dyDescent="0.25">
      <c r="A40" s="165">
        <v>45078</v>
      </c>
      <c r="B40" s="127" t="s">
        <v>1598</v>
      </c>
      <c r="C40" s="128" t="s">
        <v>9</v>
      </c>
      <c r="D40" s="129" t="s">
        <v>354</v>
      </c>
      <c r="E40" s="128" t="s">
        <v>3</v>
      </c>
      <c r="F40" s="177"/>
      <c r="G40" s="130"/>
      <c r="H40" s="148">
        <v>140427</v>
      </c>
      <c r="I40" s="149">
        <v>121058</v>
      </c>
      <c r="J40" s="149">
        <v>-2421</v>
      </c>
      <c r="K40" s="149">
        <v>10895</v>
      </c>
      <c r="L40" s="149">
        <v>10895</v>
      </c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63"/>
    </row>
    <row r="41" spans="1:23" x14ac:dyDescent="0.25">
      <c r="A41" s="165">
        <v>45135</v>
      </c>
      <c r="B41" s="127" t="s">
        <v>430</v>
      </c>
      <c r="C41" s="128" t="s">
        <v>9</v>
      </c>
      <c r="D41" s="129" t="s">
        <v>373</v>
      </c>
      <c r="E41" s="128" t="s">
        <v>3</v>
      </c>
      <c r="F41" s="177"/>
      <c r="G41" s="130"/>
      <c r="H41" s="148">
        <v>27474828</v>
      </c>
      <c r="I41" s="149">
        <v>23685196</v>
      </c>
      <c r="J41" s="149">
        <v>-473704</v>
      </c>
      <c r="K41" s="149">
        <v>2131668</v>
      </c>
      <c r="L41" s="149">
        <v>2131668</v>
      </c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63"/>
    </row>
    <row r="42" spans="1:23" x14ac:dyDescent="0.25">
      <c r="A42" s="165">
        <v>45143</v>
      </c>
      <c r="B42" s="127" t="s">
        <v>3</v>
      </c>
      <c r="C42" s="128" t="s">
        <v>9</v>
      </c>
      <c r="D42" s="129" t="s">
        <v>661</v>
      </c>
      <c r="E42" s="128" t="s">
        <v>3</v>
      </c>
      <c r="F42" s="177"/>
      <c r="G42" s="130"/>
      <c r="H42" s="148">
        <v>297000</v>
      </c>
      <c r="I42" s="149">
        <v>300000</v>
      </c>
      <c r="J42" s="149">
        <v>-3000</v>
      </c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63"/>
    </row>
    <row r="43" spans="1:23" x14ac:dyDescent="0.25">
      <c r="A43" s="165">
        <v>45148</v>
      </c>
      <c r="B43" s="127" t="s">
        <v>1598</v>
      </c>
      <c r="C43" s="128" t="s">
        <v>9</v>
      </c>
      <c r="D43" s="129" t="s">
        <v>664</v>
      </c>
      <c r="E43" s="128" t="s">
        <v>3</v>
      </c>
      <c r="F43" s="177"/>
      <c r="G43" s="130"/>
      <c r="H43" s="148">
        <v>305099</v>
      </c>
      <c r="I43" s="149">
        <v>263016</v>
      </c>
      <c r="J43" s="149">
        <v>-5260</v>
      </c>
      <c r="K43" s="149">
        <v>23671.439999999999</v>
      </c>
      <c r="L43" s="149">
        <v>23671.439999999999</v>
      </c>
      <c r="M43" s="149"/>
      <c r="N43" s="149">
        <v>0.12</v>
      </c>
      <c r="O43" s="149"/>
      <c r="P43" s="149"/>
      <c r="Q43" s="149"/>
      <c r="R43" s="149"/>
      <c r="S43" s="149"/>
      <c r="T43" s="149"/>
      <c r="U43" s="149"/>
      <c r="V43" s="149"/>
      <c r="W43" s="163"/>
    </row>
    <row r="44" spans="1:23" x14ac:dyDescent="0.25">
      <c r="A44" s="165">
        <v>45164</v>
      </c>
      <c r="B44" s="127" t="s">
        <v>430</v>
      </c>
      <c r="C44" s="128" t="s">
        <v>9</v>
      </c>
      <c r="D44" s="129" t="s">
        <v>384</v>
      </c>
      <c r="E44" s="128" t="s">
        <v>3</v>
      </c>
      <c r="F44" s="177"/>
      <c r="G44" s="130"/>
      <c r="H44" s="148">
        <v>4698000</v>
      </c>
      <c r="I44" s="149">
        <v>4050000</v>
      </c>
      <c r="J44" s="149">
        <v>-81000</v>
      </c>
      <c r="K44" s="149">
        <v>364500</v>
      </c>
      <c r="L44" s="149">
        <v>364500</v>
      </c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63"/>
    </row>
    <row r="45" spans="1:23" x14ac:dyDescent="0.25">
      <c r="A45" s="165">
        <v>45177</v>
      </c>
      <c r="B45" s="127" t="s">
        <v>2435</v>
      </c>
      <c r="C45" s="128" t="s">
        <v>9</v>
      </c>
      <c r="D45" s="129" t="s">
        <v>702</v>
      </c>
      <c r="E45" s="128" t="s">
        <v>3</v>
      </c>
      <c r="F45" s="177"/>
      <c r="G45" s="130"/>
      <c r="H45" s="148">
        <v>90128</v>
      </c>
      <c r="I45" s="149">
        <v>91968</v>
      </c>
      <c r="J45" s="149">
        <v>-1840</v>
      </c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63"/>
    </row>
    <row r="46" spans="1:23" x14ac:dyDescent="0.25">
      <c r="A46" s="165">
        <v>45179</v>
      </c>
      <c r="B46" s="127" t="s">
        <v>3</v>
      </c>
      <c r="C46" s="128" t="s">
        <v>9</v>
      </c>
      <c r="D46" s="129" t="s">
        <v>704</v>
      </c>
      <c r="E46" s="128" t="s">
        <v>3</v>
      </c>
      <c r="F46" s="177"/>
      <c r="G46" s="130"/>
      <c r="H46" s="148">
        <v>20213</v>
      </c>
      <c r="I46" s="149">
        <v>19250</v>
      </c>
      <c r="J46" s="149"/>
      <c r="K46" s="149"/>
      <c r="L46" s="149"/>
      <c r="M46" s="149"/>
      <c r="N46" s="149"/>
      <c r="O46" s="149">
        <v>481.5</v>
      </c>
      <c r="P46" s="149">
        <v>481.5</v>
      </c>
      <c r="Q46" s="149"/>
      <c r="R46" s="149"/>
      <c r="S46" s="149"/>
      <c r="T46" s="149"/>
      <c r="U46" s="149"/>
      <c r="V46" s="149"/>
      <c r="W46" s="163"/>
    </row>
    <row r="47" spans="1:23" x14ac:dyDescent="0.25">
      <c r="A47" s="165">
        <v>45182</v>
      </c>
      <c r="B47" s="127" t="s">
        <v>430</v>
      </c>
      <c r="C47" s="128" t="s">
        <v>9</v>
      </c>
      <c r="D47" s="129" t="s">
        <v>710</v>
      </c>
      <c r="E47" s="128" t="s">
        <v>3</v>
      </c>
      <c r="F47" s="177"/>
      <c r="G47" s="130"/>
      <c r="H47" s="148">
        <v>8874000</v>
      </c>
      <c r="I47" s="149">
        <v>7650000</v>
      </c>
      <c r="J47" s="149">
        <v>-153000</v>
      </c>
      <c r="K47" s="149">
        <v>688500</v>
      </c>
      <c r="L47" s="149">
        <v>688500</v>
      </c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63"/>
    </row>
    <row r="48" spans="1:23" x14ac:dyDescent="0.25">
      <c r="A48" s="165">
        <v>45184</v>
      </c>
      <c r="B48" s="127" t="s">
        <v>430</v>
      </c>
      <c r="C48" s="128" t="s">
        <v>9</v>
      </c>
      <c r="D48" s="129" t="s">
        <v>522</v>
      </c>
      <c r="E48" s="128" t="s">
        <v>3</v>
      </c>
      <c r="F48" s="177"/>
      <c r="G48" s="130"/>
      <c r="H48" s="148">
        <v>4906800</v>
      </c>
      <c r="I48" s="149">
        <v>4230000</v>
      </c>
      <c r="J48" s="149">
        <v>-84600</v>
      </c>
      <c r="K48" s="149">
        <v>380700</v>
      </c>
      <c r="L48" s="149">
        <v>380700</v>
      </c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63"/>
    </row>
    <row r="49" spans="1:23" x14ac:dyDescent="0.25">
      <c r="A49" s="165">
        <v>45187</v>
      </c>
      <c r="B49" s="127" t="s">
        <v>1599</v>
      </c>
      <c r="C49" s="128" t="s">
        <v>9</v>
      </c>
      <c r="D49" s="129" t="s">
        <v>719</v>
      </c>
      <c r="E49" s="128" t="s">
        <v>3</v>
      </c>
      <c r="F49" s="177"/>
      <c r="G49" s="130"/>
      <c r="H49" s="148">
        <v>68806</v>
      </c>
      <c r="I49" s="149">
        <v>70210</v>
      </c>
      <c r="J49" s="149">
        <v>-1404</v>
      </c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63"/>
    </row>
    <row r="50" spans="1:23" x14ac:dyDescent="0.25">
      <c r="A50" s="165">
        <v>45189</v>
      </c>
      <c r="B50" s="127" t="s">
        <v>437</v>
      </c>
      <c r="C50" s="128" t="s">
        <v>9</v>
      </c>
      <c r="D50" s="129" t="s">
        <v>727</v>
      </c>
      <c r="E50" s="128" t="s">
        <v>3</v>
      </c>
      <c r="F50" s="177"/>
      <c r="G50" s="130"/>
      <c r="H50" s="148">
        <v>35046</v>
      </c>
      <c r="I50" s="149">
        <v>35400</v>
      </c>
      <c r="J50" s="149">
        <v>-354</v>
      </c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63"/>
    </row>
    <row r="51" spans="1:23" x14ac:dyDescent="0.25">
      <c r="A51" s="165">
        <v>45191</v>
      </c>
      <c r="B51" s="127" t="s">
        <v>1598</v>
      </c>
      <c r="C51" s="128" t="s">
        <v>9</v>
      </c>
      <c r="D51" s="129" t="s">
        <v>606</v>
      </c>
      <c r="E51" s="128" t="s">
        <v>3</v>
      </c>
      <c r="F51" s="177"/>
      <c r="G51" s="130"/>
      <c r="H51" s="148">
        <v>547028</v>
      </c>
      <c r="I51" s="149">
        <v>471576</v>
      </c>
      <c r="J51" s="149">
        <v>-9432</v>
      </c>
      <c r="K51" s="149">
        <v>42441.84</v>
      </c>
      <c r="L51" s="149">
        <v>42441.84</v>
      </c>
      <c r="M51" s="149"/>
      <c r="N51" s="149">
        <v>0.32</v>
      </c>
      <c r="O51" s="149"/>
      <c r="P51" s="149"/>
      <c r="Q51" s="149"/>
      <c r="R51" s="149"/>
      <c r="S51" s="149"/>
      <c r="T51" s="149"/>
      <c r="U51" s="149"/>
      <c r="V51" s="149"/>
      <c r="W51" s="163"/>
    </row>
    <row r="52" spans="1:23" x14ac:dyDescent="0.25">
      <c r="A52" s="165">
        <v>45193</v>
      </c>
      <c r="B52" s="127" t="s">
        <v>437</v>
      </c>
      <c r="C52" s="128" t="s">
        <v>9</v>
      </c>
      <c r="D52" s="129" t="s">
        <v>734</v>
      </c>
      <c r="E52" s="128" t="s">
        <v>3</v>
      </c>
      <c r="F52" s="177"/>
      <c r="G52" s="130"/>
      <c r="H52" s="148">
        <v>3762</v>
      </c>
      <c r="I52" s="149">
        <v>3800</v>
      </c>
      <c r="J52" s="149">
        <v>-38</v>
      </c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63"/>
    </row>
    <row r="53" spans="1:23" x14ac:dyDescent="0.25">
      <c r="A53" s="165">
        <v>45200</v>
      </c>
      <c r="B53" s="127" t="s">
        <v>1816</v>
      </c>
      <c r="C53" s="128" t="s">
        <v>9</v>
      </c>
      <c r="D53" s="129" t="s">
        <v>400</v>
      </c>
      <c r="E53" s="128" t="s">
        <v>3</v>
      </c>
      <c r="F53" s="177"/>
      <c r="G53" s="130"/>
      <c r="H53" s="148">
        <v>25000</v>
      </c>
      <c r="I53" s="149">
        <v>25000</v>
      </c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63"/>
    </row>
    <row r="54" spans="1:23" x14ac:dyDescent="0.25">
      <c r="A54" s="165">
        <v>45200</v>
      </c>
      <c r="B54" s="127" t="s">
        <v>1817</v>
      </c>
      <c r="C54" s="128" t="s">
        <v>9</v>
      </c>
      <c r="D54" s="129" t="s">
        <v>755</v>
      </c>
      <c r="E54" s="128" t="s">
        <v>3</v>
      </c>
      <c r="F54" s="177"/>
      <c r="G54" s="130"/>
      <c r="H54" s="148">
        <v>69300</v>
      </c>
      <c r="I54" s="149">
        <v>70000</v>
      </c>
      <c r="J54" s="149">
        <v>-700</v>
      </c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63"/>
    </row>
    <row r="55" spans="1:23" x14ac:dyDescent="0.25">
      <c r="A55" s="165">
        <v>45200</v>
      </c>
      <c r="B55" s="127" t="s">
        <v>1818</v>
      </c>
      <c r="C55" s="128" t="s">
        <v>9</v>
      </c>
      <c r="D55" s="129" t="s">
        <v>401</v>
      </c>
      <c r="E55" s="128" t="s">
        <v>3</v>
      </c>
      <c r="F55" s="177"/>
      <c r="G55" s="130"/>
      <c r="H55" s="148">
        <v>49500</v>
      </c>
      <c r="I55" s="149">
        <v>50000</v>
      </c>
      <c r="J55" s="149">
        <v>-500</v>
      </c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63"/>
    </row>
    <row r="56" spans="1:23" x14ac:dyDescent="0.25">
      <c r="A56" s="165">
        <v>45200</v>
      </c>
      <c r="B56" s="127" t="s">
        <v>1819</v>
      </c>
      <c r="C56" s="128" t="s">
        <v>9</v>
      </c>
      <c r="D56" s="129" t="s">
        <v>402</v>
      </c>
      <c r="E56" s="128" t="s">
        <v>3</v>
      </c>
      <c r="F56" s="177"/>
      <c r="G56" s="130"/>
      <c r="H56" s="148">
        <v>99000</v>
      </c>
      <c r="I56" s="149">
        <v>100000</v>
      </c>
      <c r="J56" s="149">
        <v>-1000</v>
      </c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63"/>
    </row>
    <row r="57" spans="1:23" x14ac:dyDescent="0.25">
      <c r="A57" s="165">
        <v>45200</v>
      </c>
      <c r="B57" s="127" t="s">
        <v>1820</v>
      </c>
      <c r="C57" s="128" t="s">
        <v>9</v>
      </c>
      <c r="D57" s="129" t="s">
        <v>759</v>
      </c>
      <c r="E57" s="128" t="s">
        <v>3</v>
      </c>
      <c r="F57" s="177"/>
      <c r="G57" s="130"/>
      <c r="H57" s="148">
        <v>79200</v>
      </c>
      <c r="I57" s="149">
        <v>80000</v>
      </c>
      <c r="J57" s="149">
        <v>-800</v>
      </c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63"/>
    </row>
    <row r="58" spans="1:23" x14ac:dyDescent="0.25">
      <c r="A58" s="165">
        <v>45200</v>
      </c>
      <c r="B58" s="127" t="s">
        <v>1821</v>
      </c>
      <c r="C58" s="128" t="s">
        <v>9</v>
      </c>
      <c r="D58" s="129" t="s">
        <v>761</v>
      </c>
      <c r="E58" s="128" t="s">
        <v>3</v>
      </c>
      <c r="F58" s="177"/>
      <c r="G58" s="130"/>
      <c r="H58" s="148">
        <v>74250</v>
      </c>
      <c r="I58" s="149">
        <v>75000</v>
      </c>
      <c r="J58" s="149">
        <v>-750</v>
      </c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63"/>
    </row>
    <row r="59" spans="1:23" x14ac:dyDescent="0.25">
      <c r="A59" s="165">
        <v>45200</v>
      </c>
      <c r="B59" s="127" t="s">
        <v>1822</v>
      </c>
      <c r="C59" s="128" t="s">
        <v>9</v>
      </c>
      <c r="D59" s="129" t="s">
        <v>763</v>
      </c>
      <c r="E59" s="128" t="s">
        <v>3</v>
      </c>
      <c r="F59" s="177"/>
      <c r="G59" s="130"/>
      <c r="H59" s="148">
        <v>49500</v>
      </c>
      <c r="I59" s="149">
        <v>50000</v>
      </c>
      <c r="J59" s="149">
        <v>-500</v>
      </c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63"/>
    </row>
    <row r="60" spans="1:23" x14ac:dyDescent="0.25">
      <c r="A60" s="165">
        <v>45200</v>
      </c>
      <c r="B60" s="127" t="s">
        <v>1823</v>
      </c>
      <c r="C60" s="128" t="s">
        <v>9</v>
      </c>
      <c r="D60" s="129" t="s">
        <v>765</v>
      </c>
      <c r="E60" s="128" t="s">
        <v>3</v>
      </c>
      <c r="F60" s="177"/>
      <c r="G60" s="130"/>
      <c r="H60" s="148">
        <v>49500</v>
      </c>
      <c r="I60" s="149">
        <v>50000</v>
      </c>
      <c r="J60" s="149">
        <v>-500</v>
      </c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63"/>
    </row>
    <row r="61" spans="1:23" x14ac:dyDescent="0.25">
      <c r="A61" s="165">
        <v>45200</v>
      </c>
      <c r="B61" s="127" t="s">
        <v>434</v>
      </c>
      <c r="C61" s="128" t="s">
        <v>9</v>
      </c>
      <c r="D61" s="129" t="s">
        <v>767</v>
      </c>
      <c r="E61" s="128" t="s">
        <v>3</v>
      </c>
      <c r="F61" s="177"/>
      <c r="G61" s="130"/>
      <c r="H61" s="148">
        <v>91065</v>
      </c>
      <c r="I61" s="149">
        <v>91985</v>
      </c>
      <c r="J61" s="149">
        <v>-920</v>
      </c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63"/>
    </row>
    <row r="62" spans="1:23" x14ac:dyDescent="0.25">
      <c r="A62" s="165">
        <v>45201</v>
      </c>
      <c r="B62" s="127" t="s">
        <v>1824</v>
      </c>
      <c r="C62" s="128" t="s">
        <v>9</v>
      </c>
      <c r="D62" s="129" t="s">
        <v>772</v>
      </c>
      <c r="E62" s="128" t="s">
        <v>3</v>
      </c>
      <c r="F62" s="177"/>
      <c r="G62" s="130"/>
      <c r="H62" s="148">
        <v>508229</v>
      </c>
      <c r="I62" s="149">
        <v>513362</v>
      </c>
      <c r="J62" s="149">
        <v>-5133</v>
      </c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63"/>
    </row>
    <row r="63" spans="1:23" x14ac:dyDescent="0.25">
      <c r="A63" s="165">
        <v>45205</v>
      </c>
      <c r="B63" s="127" t="s">
        <v>437</v>
      </c>
      <c r="C63" s="128" t="s">
        <v>9</v>
      </c>
      <c r="D63" s="129" t="s">
        <v>777</v>
      </c>
      <c r="E63" s="128" t="s">
        <v>3</v>
      </c>
      <c r="F63" s="177"/>
      <c r="G63" s="130"/>
      <c r="H63" s="148">
        <v>8300</v>
      </c>
      <c r="I63" s="149">
        <v>8300</v>
      </c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63"/>
    </row>
    <row r="64" spans="1:23" x14ac:dyDescent="0.25">
      <c r="A64" s="165">
        <v>45212</v>
      </c>
      <c r="B64" s="127" t="s">
        <v>430</v>
      </c>
      <c r="C64" s="128" t="s">
        <v>9</v>
      </c>
      <c r="D64" s="129" t="s">
        <v>795</v>
      </c>
      <c r="E64" s="128" t="s">
        <v>3</v>
      </c>
      <c r="F64" s="177"/>
      <c r="G64" s="130"/>
      <c r="H64" s="148">
        <v>14763320</v>
      </c>
      <c r="I64" s="149">
        <v>12727000</v>
      </c>
      <c r="J64" s="149">
        <v>-254540</v>
      </c>
      <c r="K64" s="149">
        <v>1145430</v>
      </c>
      <c r="L64" s="149">
        <v>1145430</v>
      </c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63"/>
    </row>
    <row r="65" spans="1:23" x14ac:dyDescent="0.25">
      <c r="A65" s="165">
        <v>45223</v>
      </c>
      <c r="B65" s="127" t="s">
        <v>1821</v>
      </c>
      <c r="C65" s="128" t="s">
        <v>9</v>
      </c>
      <c r="D65" s="129" t="s">
        <v>825</v>
      </c>
      <c r="E65" s="128" t="s">
        <v>3</v>
      </c>
      <c r="F65" s="177"/>
      <c r="G65" s="130"/>
      <c r="H65" s="148">
        <v>99000</v>
      </c>
      <c r="I65" s="149">
        <v>100000</v>
      </c>
      <c r="J65" s="149">
        <v>-1000</v>
      </c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63"/>
    </row>
    <row r="66" spans="1:23" x14ac:dyDescent="0.25">
      <c r="A66" s="165">
        <v>45223</v>
      </c>
      <c r="B66" s="127" t="s">
        <v>1816</v>
      </c>
      <c r="C66" s="128" t="s">
        <v>9</v>
      </c>
      <c r="D66" s="129" t="s">
        <v>827</v>
      </c>
      <c r="E66" s="128" t="s">
        <v>3</v>
      </c>
      <c r="F66" s="177"/>
      <c r="G66" s="130"/>
      <c r="H66" s="148">
        <v>10540</v>
      </c>
      <c r="I66" s="149">
        <v>10540</v>
      </c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63"/>
    </row>
    <row r="67" spans="1:23" x14ac:dyDescent="0.25">
      <c r="A67" s="165">
        <v>45223</v>
      </c>
      <c r="B67" s="127" t="s">
        <v>1823</v>
      </c>
      <c r="C67" s="128" t="s">
        <v>9</v>
      </c>
      <c r="D67" s="129" t="s">
        <v>829</v>
      </c>
      <c r="E67" s="128" t="s">
        <v>3</v>
      </c>
      <c r="F67" s="177"/>
      <c r="G67" s="130"/>
      <c r="H67" s="148">
        <v>123750</v>
      </c>
      <c r="I67" s="149">
        <v>125000</v>
      </c>
      <c r="J67" s="149">
        <v>-1250</v>
      </c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63"/>
    </row>
    <row r="68" spans="1:23" x14ac:dyDescent="0.25">
      <c r="A68" s="165">
        <v>45223</v>
      </c>
      <c r="B68" s="127" t="s">
        <v>1820</v>
      </c>
      <c r="C68" s="128" t="s">
        <v>9</v>
      </c>
      <c r="D68" s="129" t="s">
        <v>831</v>
      </c>
      <c r="E68" s="128" t="s">
        <v>3</v>
      </c>
      <c r="F68" s="177"/>
      <c r="G68" s="130"/>
      <c r="H68" s="148">
        <v>123750</v>
      </c>
      <c r="I68" s="149">
        <v>125000</v>
      </c>
      <c r="J68" s="149">
        <v>-1250</v>
      </c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63"/>
    </row>
    <row r="69" spans="1:23" x14ac:dyDescent="0.25">
      <c r="A69" s="165">
        <v>45223</v>
      </c>
      <c r="B69" s="127" t="s">
        <v>1819</v>
      </c>
      <c r="C69" s="128" t="s">
        <v>9</v>
      </c>
      <c r="D69" s="129" t="s">
        <v>833</v>
      </c>
      <c r="E69" s="128" t="s">
        <v>3</v>
      </c>
      <c r="F69" s="177"/>
      <c r="G69" s="130"/>
      <c r="H69" s="148">
        <v>99000</v>
      </c>
      <c r="I69" s="149">
        <v>100000</v>
      </c>
      <c r="J69" s="149">
        <v>-1000</v>
      </c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63"/>
    </row>
    <row r="70" spans="1:23" x14ac:dyDescent="0.25">
      <c r="A70" s="165">
        <v>45223</v>
      </c>
      <c r="B70" s="127" t="s">
        <v>1825</v>
      </c>
      <c r="C70" s="128" t="s">
        <v>9</v>
      </c>
      <c r="D70" s="129" t="s">
        <v>835</v>
      </c>
      <c r="E70" s="128" t="s">
        <v>3</v>
      </c>
      <c r="F70" s="177"/>
      <c r="G70" s="130"/>
      <c r="H70" s="148">
        <v>25000</v>
      </c>
      <c r="I70" s="149">
        <v>25000</v>
      </c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63"/>
    </row>
    <row r="71" spans="1:23" x14ac:dyDescent="0.25">
      <c r="A71" s="165">
        <v>45223</v>
      </c>
      <c r="B71" s="127" t="s">
        <v>1826</v>
      </c>
      <c r="C71" s="128" t="s">
        <v>9</v>
      </c>
      <c r="D71" s="129" t="s">
        <v>837</v>
      </c>
      <c r="E71" s="128" t="s">
        <v>3</v>
      </c>
      <c r="F71" s="177"/>
      <c r="G71" s="130"/>
      <c r="H71" s="148">
        <v>14460</v>
      </c>
      <c r="I71" s="149">
        <v>14460</v>
      </c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63"/>
    </row>
    <row r="72" spans="1:23" x14ac:dyDescent="0.25">
      <c r="A72" s="165">
        <v>45224</v>
      </c>
      <c r="B72" s="127" t="s">
        <v>1827</v>
      </c>
      <c r="C72" s="128" t="s">
        <v>9</v>
      </c>
      <c r="D72" s="129" t="s">
        <v>841</v>
      </c>
      <c r="E72" s="128" t="s">
        <v>3</v>
      </c>
      <c r="F72" s="177"/>
      <c r="G72" s="130"/>
      <c r="H72" s="148">
        <v>65563</v>
      </c>
      <c r="I72" s="149">
        <v>56520</v>
      </c>
      <c r="J72" s="149">
        <v>-1131</v>
      </c>
      <c r="K72" s="149">
        <v>5086.8</v>
      </c>
      <c r="L72" s="149">
        <v>5086.8</v>
      </c>
      <c r="M72" s="149"/>
      <c r="N72" s="149">
        <v>0.4</v>
      </c>
      <c r="O72" s="149"/>
      <c r="P72" s="149"/>
      <c r="Q72" s="149"/>
      <c r="R72" s="149"/>
      <c r="S72" s="149"/>
      <c r="T72" s="149"/>
      <c r="U72" s="149"/>
      <c r="V72" s="149"/>
      <c r="W72" s="163"/>
    </row>
    <row r="73" spans="1:23" x14ac:dyDescent="0.25">
      <c r="A73" s="165">
        <v>45231</v>
      </c>
      <c r="B73" s="127" t="s">
        <v>1824</v>
      </c>
      <c r="C73" s="128" t="s">
        <v>9</v>
      </c>
      <c r="D73" s="129" t="s">
        <v>1487</v>
      </c>
      <c r="E73" s="128" t="s">
        <v>3</v>
      </c>
      <c r="F73" s="177"/>
      <c r="G73" s="130"/>
      <c r="H73" s="148">
        <v>255075</v>
      </c>
      <c r="I73" s="149">
        <v>257652</v>
      </c>
      <c r="J73" s="149">
        <v>-2577</v>
      </c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63"/>
    </row>
    <row r="74" spans="1:23" x14ac:dyDescent="0.25">
      <c r="A74" s="165">
        <v>45239</v>
      </c>
      <c r="B74" s="127" t="s">
        <v>1598</v>
      </c>
      <c r="C74" s="128" t="s">
        <v>9</v>
      </c>
      <c r="D74" s="129" t="s">
        <v>1782</v>
      </c>
      <c r="E74" s="128" t="s">
        <v>3</v>
      </c>
      <c r="F74" s="177"/>
      <c r="G74" s="130"/>
      <c r="H74" s="148">
        <v>353857</v>
      </c>
      <c r="I74" s="149">
        <v>305049</v>
      </c>
      <c r="J74" s="149">
        <v>-6101</v>
      </c>
      <c r="K74" s="149">
        <v>27454.41</v>
      </c>
      <c r="L74" s="149">
        <v>27454.41</v>
      </c>
      <c r="M74" s="149"/>
      <c r="N74" s="149">
        <v>0.18</v>
      </c>
      <c r="O74" s="149"/>
      <c r="P74" s="149"/>
      <c r="Q74" s="149"/>
      <c r="R74" s="149"/>
      <c r="S74" s="149"/>
      <c r="T74" s="149"/>
      <c r="U74" s="149"/>
      <c r="V74" s="149"/>
      <c r="W74" s="163"/>
    </row>
    <row r="75" spans="1:23" x14ac:dyDescent="0.25">
      <c r="A75" s="165">
        <v>45240</v>
      </c>
      <c r="B75" s="127" t="s">
        <v>430</v>
      </c>
      <c r="C75" s="128" t="s">
        <v>9</v>
      </c>
      <c r="D75" s="129" t="s">
        <v>1784</v>
      </c>
      <c r="E75" s="128" t="s">
        <v>3</v>
      </c>
      <c r="F75" s="177"/>
      <c r="G75" s="130"/>
      <c r="H75" s="148">
        <v>1994040</v>
      </c>
      <c r="I75" s="149">
        <v>1719000</v>
      </c>
      <c r="J75" s="149">
        <v>-34380</v>
      </c>
      <c r="K75" s="149">
        <v>154710</v>
      </c>
      <c r="L75" s="149">
        <v>154710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63"/>
    </row>
    <row r="76" spans="1:23" x14ac:dyDescent="0.25">
      <c r="A76" s="165">
        <v>45245</v>
      </c>
      <c r="B76" s="127" t="s">
        <v>1828</v>
      </c>
      <c r="C76" s="128" t="s">
        <v>9</v>
      </c>
      <c r="D76" s="129" t="s">
        <v>1786</v>
      </c>
      <c r="E76" s="128" t="s">
        <v>3</v>
      </c>
      <c r="F76" s="177"/>
      <c r="G76" s="130"/>
      <c r="H76" s="148">
        <v>868619</v>
      </c>
      <c r="I76" s="149">
        <v>748809</v>
      </c>
      <c r="J76" s="149">
        <v>-14976</v>
      </c>
      <c r="K76" s="149">
        <v>67392.81</v>
      </c>
      <c r="L76" s="149">
        <v>67392.81</v>
      </c>
      <c r="M76" s="149"/>
      <c r="N76" s="149">
        <v>0.38</v>
      </c>
      <c r="O76" s="149"/>
      <c r="P76" s="149"/>
      <c r="Q76" s="149"/>
      <c r="R76" s="149"/>
      <c r="S76" s="149"/>
      <c r="T76" s="149"/>
      <c r="U76" s="149"/>
      <c r="V76" s="149"/>
      <c r="W76" s="163"/>
    </row>
    <row r="77" spans="1:23" x14ac:dyDescent="0.25">
      <c r="A77" s="165">
        <v>45251</v>
      </c>
      <c r="B77" s="127" t="s">
        <v>430</v>
      </c>
      <c r="C77" s="128" t="s">
        <v>9</v>
      </c>
      <c r="D77" s="129" t="s">
        <v>1793</v>
      </c>
      <c r="E77" s="128" t="s">
        <v>3</v>
      </c>
      <c r="F77" s="177"/>
      <c r="G77" s="130"/>
      <c r="H77" s="148">
        <v>5909040</v>
      </c>
      <c r="I77" s="149">
        <v>5094000</v>
      </c>
      <c r="J77" s="149">
        <v>-101880</v>
      </c>
      <c r="K77" s="149">
        <v>458460</v>
      </c>
      <c r="L77" s="149">
        <v>458460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63"/>
    </row>
    <row r="78" spans="1:23" x14ac:dyDescent="0.25">
      <c r="A78" s="165">
        <v>45261</v>
      </c>
      <c r="B78" s="127" t="s">
        <v>430</v>
      </c>
      <c r="C78" s="128" t="s">
        <v>9</v>
      </c>
      <c r="D78" s="129" t="s">
        <v>1829</v>
      </c>
      <c r="E78" s="128" t="s">
        <v>3</v>
      </c>
      <c r="F78" s="177"/>
      <c r="G78" s="130"/>
      <c r="H78" s="148">
        <v>-5452000</v>
      </c>
      <c r="I78" s="149">
        <v>-4700000</v>
      </c>
      <c r="J78" s="149">
        <v>94000</v>
      </c>
      <c r="K78" s="149">
        <v>-423000</v>
      </c>
      <c r="L78" s="149">
        <v>-423000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63"/>
    </row>
    <row r="79" spans="1:23" x14ac:dyDescent="0.25">
      <c r="A79" s="165">
        <v>45265</v>
      </c>
      <c r="B79" s="127" t="s">
        <v>1824</v>
      </c>
      <c r="C79" s="128" t="s">
        <v>9</v>
      </c>
      <c r="D79" s="129" t="s">
        <v>1830</v>
      </c>
      <c r="E79" s="128" t="s">
        <v>3</v>
      </c>
      <c r="F79" s="177"/>
      <c r="G79" s="130"/>
      <c r="H79" s="148">
        <v>254366</v>
      </c>
      <c r="I79" s="149">
        <v>256936</v>
      </c>
      <c r="J79" s="149">
        <v>-2570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63"/>
    </row>
    <row r="80" spans="1:23" x14ac:dyDescent="0.25">
      <c r="A80" s="165">
        <v>45268</v>
      </c>
      <c r="B80" s="127" t="s">
        <v>430</v>
      </c>
      <c r="C80" s="128" t="s">
        <v>9</v>
      </c>
      <c r="D80" s="129" t="s">
        <v>1378</v>
      </c>
      <c r="E80" s="128" t="s">
        <v>3</v>
      </c>
      <c r="F80" s="177"/>
      <c r="G80" s="130"/>
      <c r="H80" s="148">
        <v>5452000</v>
      </c>
      <c r="I80" s="149">
        <v>4700000</v>
      </c>
      <c r="J80" s="149">
        <v>-94000</v>
      </c>
      <c r="K80" s="149">
        <v>423000</v>
      </c>
      <c r="L80" s="149">
        <v>423000</v>
      </c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63"/>
    </row>
    <row r="81" spans="1:23" x14ac:dyDescent="0.25">
      <c r="A81" s="165">
        <v>45268</v>
      </c>
      <c r="B81" s="127" t="s">
        <v>430</v>
      </c>
      <c r="C81" s="128" t="s">
        <v>9</v>
      </c>
      <c r="D81" s="129" t="s">
        <v>1831</v>
      </c>
      <c r="E81" s="128" t="s">
        <v>3</v>
      </c>
      <c r="F81" s="177"/>
      <c r="G81" s="130"/>
      <c r="H81" s="148">
        <v>10220760</v>
      </c>
      <c r="I81" s="149">
        <v>8811000</v>
      </c>
      <c r="J81" s="149">
        <v>-176220</v>
      </c>
      <c r="K81" s="149">
        <v>792990</v>
      </c>
      <c r="L81" s="149">
        <v>792990</v>
      </c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63"/>
    </row>
    <row r="82" spans="1:23" x14ac:dyDescent="0.25">
      <c r="A82" s="165">
        <v>45268</v>
      </c>
      <c r="B82" s="127" t="s">
        <v>430</v>
      </c>
      <c r="C82" s="128" t="s">
        <v>9</v>
      </c>
      <c r="D82" s="129" t="s">
        <v>1832</v>
      </c>
      <c r="E82" s="128" t="s">
        <v>3</v>
      </c>
      <c r="F82" s="177"/>
      <c r="G82" s="130"/>
      <c r="H82" s="148">
        <v>12319200</v>
      </c>
      <c r="I82" s="149">
        <v>10620000</v>
      </c>
      <c r="J82" s="149">
        <v>-212400</v>
      </c>
      <c r="K82" s="149">
        <v>955800</v>
      </c>
      <c r="L82" s="149">
        <v>955800</v>
      </c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63"/>
    </row>
    <row r="83" spans="1:23" x14ac:dyDescent="0.25">
      <c r="A83" s="165">
        <v>45301</v>
      </c>
      <c r="B83" s="127" t="s">
        <v>1598</v>
      </c>
      <c r="C83" s="128" t="s">
        <v>9</v>
      </c>
      <c r="D83" s="129" t="s">
        <v>1493</v>
      </c>
      <c r="E83" s="128" t="s">
        <v>3</v>
      </c>
      <c r="F83" s="177"/>
      <c r="G83" s="130"/>
      <c r="H83" s="148">
        <v>343028</v>
      </c>
      <c r="I83" s="149">
        <v>295714</v>
      </c>
      <c r="J83" s="149">
        <v>-5915</v>
      </c>
      <c r="K83" s="149">
        <v>26614.26</v>
      </c>
      <c r="L83" s="149">
        <v>26614.26</v>
      </c>
      <c r="M83" s="149"/>
      <c r="N83" s="149">
        <v>0.48</v>
      </c>
      <c r="O83" s="149"/>
      <c r="P83" s="149"/>
      <c r="Q83" s="149"/>
      <c r="R83" s="149"/>
      <c r="S83" s="149"/>
      <c r="T83" s="149"/>
      <c r="U83" s="149"/>
      <c r="V83" s="149"/>
      <c r="W83" s="163"/>
    </row>
    <row r="84" spans="1:23" x14ac:dyDescent="0.25">
      <c r="A84" s="165">
        <v>45301</v>
      </c>
      <c r="B84" s="127" t="s">
        <v>429</v>
      </c>
      <c r="C84" s="128" t="s">
        <v>9</v>
      </c>
      <c r="D84" s="129" t="s">
        <v>1245</v>
      </c>
      <c r="E84" s="128" t="s">
        <v>921</v>
      </c>
      <c r="F84" s="165">
        <v>44256</v>
      </c>
      <c r="G84" s="130"/>
      <c r="H84" s="148">
        <v>496144</v>
      </c>
      <c r="I84" s="149">
        <v>427710</v>
      </c>
      <c r="J84" s="149">
        <v>-8554</v>
      </c>
      <c r="K84" s="149">
        <v>38494</v>
      </c>
      <c r="L84" s="149">
        <v>38494</v>
      </c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63"/>
    </row>
    <row r="85" spans="1:23" x14ac:dyDescent="0.25">
      <c r="A85" s="165">
        <v>45301</v>
      </c>
      <c r="B85" s="127" t="s">
        <v>2074</v>
      </c>
      <c r="C85" s="128" t="s">
        <v>9</v>
      </c>
      <c r="D85" s="129" t="s">
        <v>947</v>
      </c>
      <c r="E85" s="128" t="s">
        <v>3</v>
      </c>
      <c r="F85" s="177"/>
      <c r="G85" s="130"/>
      <c r="H85" s="148">
        <v>247940</v>
      </c>
      <c r="I85" s="149">
        <v>253000</v>
      </c>
      <c r="J85" s="149">
        <v>-5060</v>
      </c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63"/>
    </row>
    <row r="86" spans="1:23" x14ac:dyDescent="0.25">
      <c r="A86" s="165">
        <v>45302</v>
      </c>
      <c r="B86" s="127" t="s">
        <v>1828</v>
      </c>
      <c r="C86" s="128" t="s">
        <v>9</v>
      </c>
      <c r="D86" s="129" t="s">
        <v>1494</v>
      </c>
      <c r="E86" s="128" t="s">
        <v>3</v>
      </c>
      <c r="F86" s="177"/>
      <c r="G86" s="130"/>
      <c r="H86" s="148">
        <v>477688</v>
      </c>
      <c r="I86" s="149">
        <v>411800</v>
      </c>
      <c r="J86" s="149">
        <v>-8236</v>
      </c>
      <c r="K86" s="149">
        <v>37062</v>
      </c>
      <c r="L86" s="149">
        <v>37062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63"/>
    </row>
    <row r="87" spans="1:23" x14ac:dyDescent="0.25">
      <c r="A87" s="165">
        <v>45303</v>
      </c>
      <c r="B87" s="127" t="s">
        <v>2075</v>
      </c>
      <c r="C87" s="128" t="s">
        <v>9</v>
      </c>
      <c r="D87" s="129" t="s">
        <v>1495</v>
      </c>
      <c r="E87" s="128" t="s">
        <v>3</v>
      </c>
      <c r="F87" s="177"/>
      <c r="G87" s="130"/>
      <c r="H87" s="148">
        <v>27819</v>
      </c>
      <c r="I87" s="149">
        <v>28100</v>
      </c>
      <c r="J87" s="149">
        <v>-281</v>
      </c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63"/>
    </row>
    <row r="88" spans="1:23" x14ac:dyDescent="0.25">
      <c r="A88" s="165">
        <v>45309</v>
      </c>
      <c r="B88" s="127" t="s">
        <v>430</v>
      </c>
      <c r="C88" s="128" t="s">
        <v>9</v>
      </c>
      <c r="D88" s="129" t="s">
        <v>2007</v>
      </c>
      <c r="E88" s="128" t="s">
        <v>3</v>
      </c>
      <c r="F88" s="177"/>
      <c r="G88" s="130"/>
      <c r="H88" s="148">
        <v>4698000</v>
      </c>
      <c r="I88" s="149">
        <v>4050000</v>
      </c>
      <c r="J88" s="149">
        <v>-81000</v>
      </c>
      <c r="K88" s="149">
        <v>364500</v>
      </c>
      <c r="L88" s="149">
        <v>364500</v>
      </c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63"/>
    </row>
    <row r="89" spans="1:23" x14ac:dyDescent="0.25">
      <c r="A89" s="165">
        <v>45320</v>
      </c>
      <c r="B89" s="127" t="s">
        <v>430</v>
      </c>
      <c r="C89" s="128" t="s">
        <v>9</v>
      </c>
      <c r="D89" s="129" t="s">
        <v>1238</v>
      </c>
      <c r="E89" s="128" t="s">
        <v>3</v>
      </c>
      <c r="F89" s="177"/>
      <c r="G89" s="130"/>
      <c r="H89" s="148">
        <v>4645800</v>
      </c>
      <c r="I89" s="149">
        <v>4005000</v>
      </c>
      <c r="J89" s="149">
        <v>-80100</v>
      </c>
      <c r="K89" s="149">
        <v>360450</v>
      </c>
      <c r="L89" s="149">
        <v>360450</v>
      </c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63"/>
    </row>
    <row r="90" spans="1:23" x14ac:dyDescent="0.25">
      <c r="A90" s="165">
        <v>45320</v>
      </c>
      <c r="B90" s="127" t="s">
        <v>1824</v>
      </c>
      <c r="C90" s="128" t="s">
        <v>9</v>
      </c>
      <c r="D90" s="129" t="s">
        <v>1937</v>
      </c>
      <c r="E90" s="128" t="s">
        <v>3</v>
      </c>
      <c r="F90" s="177"/>
      <c r="G90" s="130"/>
      <c r="H90" s="148">
        <v>608988</v>
      </c>
      <c r="I90" s="149">
        <v>615140</v>
      </c>
      <c r="J90" s="149">
        <v>-6152</v>
      </c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63"/>
    </row>
    <row r="91" spans="1:23" x14ac:dyDescent="0.25">
      <c r="A91" s="165">
        <v>45323</v>
      </c>
      <c r="B91" s="127" t="s">
        <v>2074</v>
      </c>
      <c r="C91" s="128" t="s">
        <v>9</v>
      </c>
      <c r="D91" s="129" t="s">
        <v>2038</v>
      </c>
      <c r="E91" s="128" t="s">
        <v>3</v>
      </c>
      <c r="F91" s="177"/>
      <c r="G91" s="130"/>
      <c r="H91" s="148">
        <v>273420</v>
      </c>
      <c r="I91" s="149">
        <v>279000</v>
      </c>
      <c r="J91" s="149">
        <v>-5580</v>
      </c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63"/>
    </row>
    <row r="92" spans="1:23" x14ac:dyDescent="0.25">
      <c r="A92" s="165">
        <v>45323</v>
      </c>
      <c r="B92" s="127" t="s">
        <v>2076</v>
      </c>
      <c r="C92" s="128" t="s">
        <v>9</v>
      </c>
      <c r="D92" s="129" t="s">
        <v>798</v>
      </c>
      <c r="E92" s="128" t="s">
        <v>3</v>
      </c>
      <c r="F92" s="177"/>
      <c r="G92" s="130"/>
      <c r="H92" s="148">
        <v>31800</v>
      </c>
      <c r="I92" s="149">
        <v>31800</v>
      </c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63"/>
    </row>
    <row r="93" spans="1:23" x14ac:dyDescent="0.25">
      <c r="A93" s="165">
        <v>45327</v>
      </c>
      <c r="B93" s="127" t="s">
        <v>2077</v>
      </c>
      <c r="C93" s="128" t="s">
        <v>9</v>
      </c>
      <c r="D93" s="129" t="s">
        <v>1422</v>
      </c>
      <c r="E93" s="128" t="s">
        <v>3</v>
      </c>
      <c r="F93" s="177"/>
      <c r="G93" s="130"/>
      <c r="H93" s="148">
        <v>495000</v>
      </c>
      <c r="I93" s="149">
        <v>500000</v>
      </c>
      <c r="J93" s="149">
        <v>-5000</v>
      </c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63"/>
    </row>
    <row r="94" spans="1:23" x14ac:dyDescent="0.25">
      <c r="A94" s="165">
        <v>45333</v>
      </c>
      <c r="B94" s="127" t="s">
        <v>430</v>
      </c>
      <c r="C94" s="128" t="s">
        <v>9</v>
      </c>
      <c r="D94" s="129" t="s">
        <v>1745</v>
      </c>
      <c r="E94" s="128" t="s">
        <v>3</v>
      </c>
      <c r="F94" s="177"/>
      <c r="G94" s="130"/>
      <c r="H94" s="148">
        <v>3549600</v>
      </c>
      <c r="I94" s="149">
        <v>3060000</v>
      </c>
      <c r="J94" s="149">
        <v>-61200</v>
      </c>
      <c r="K94" s="149">
        <v>275400</v>
      </c>
      <c r="L94" s="149">
        <v>275400</v>
      </c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63"/>
    </row>
    <row r="95" spans="1:23" x14ac:dyDescent="0.25">
      <c r="A95" s="165">
        <v>45345</v>
      </c>
      <c r="B95" s="127" t="s">
        <v>2078</v>
      </c>
      <c r="C95" s="128" t="s">
        <v>9</v>
      </c>
      <c r="D95" s="129" t="s">
        <v>846</v>
      </c>
      <c r="E95" s="128" t="s">
        <v>3</v>
      </c>
      <c r="F95" s="177"/>
      <c r="G95" s="130"/>
      <c r="H95" s="148">
        <v>1197900</v>
      </c>
      <c r="I95" s="149">
        <v>1210000</v>
      </c>
      <c r="J95" s="149">
        <v>-12100</v>
      </c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63"/>
    </row>
    <row r="96" spans="1:23" x14ac:dyDescent="0.25">
      <c r="A96" s="165">
        <v>45345</v>
      </c>
      <c r="B96" s="127" t="s">
        <v>2079</v>
      </c>
      <c r="C96" s="128" t="s">
        <v>9</v>
      </c>
      <c r="D96" s="129" t="s">
        <v>844</v>
      </c>
      <c r="E96" s="128" t="s">
        <v>3</v>
      </c>
      <c r="F96" s="177"/>
      <c r="G96" s="130"/>
      <c r="H96" s="148">
        <v>24150</v>
      </c>
      <c r="I96" s="149">
        <v>24150</v>
      </c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63"/>
    </row>
    <row r="97" spans="1:23" x14ac:dyDescent="0.25">
      <c r="A97" s="165">
        <v>45347</v>
      </c>
      <c r="B97" s="127" t="s">
        <v>3</v>
      </c>
      <c r="C97" s="128" t="s">
        <v>9</v>
      </c>
      <c r="D97" s="129" t="s">
        <v>582</v>
      </c>
      <c r="E97" s="128" t="s">
        <v>3</v>
      </c>
      <c r="F97" s="177"/>
      <c r="G97" s="130"/>
      <c r="H97" s="148">
        <v>42952</v>
      </c>
      <c r="I97" s="149">
        <v>38350</v>
      </c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>
        <v>2301</v>
      </c>
      <c r="V97" s="149">
        <v>2301</v>
      </c>
      <c r="W97" s="163"/>
    </row>
    <row r="98" spans="1:23" x14ac:dyDescent="0.25">
      <c r="A98" s="165">
        <v>45356</v>
      </c>
      <c r="B98" s="127" t="s">
        <v>430</v>
      </c>
      <c r="C98" s="128" t="s">
        <v>9</v>
      </c>
      <c r="D98" s="129" t="s">
        <v>2080</v>
      </c>
      <c r="E98" s="128" t="s">
        <v>3</v>
      </c>
      <c r="F98" s="177"/>
      <c r="G98" s="130"/>
      <c r="H98" s="148">
        <v>22133008</v>
      </c>
      <c r="I98" s="149">
        <v>19080180</v>
      </c>
      <c r="J98" s="149">
        <v>-381604</v>
      </c>
      <c r="K98" s="149">
        <v>1717216</v>
      </c>
      <c r="L98" s="149">
        <v>1717216</v>
      </c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63"/>
    </row>
    <row r="99" spans="1:23" x14ac:dyDescent="0.25">
      <c r="A99" s="165">
        <v>45356</v>
      </c>
      <c r="B99" s="127" t="s">
        <v>2074</v>
      </c>
      <c r="C99" s="128" t="s">
        <v>9</v>
      </c>
      <c r="D99" s="129" t="s">
        <v>2081</v>
      </c>
      <c r="E99" s="128" t="s">
        <v>3</v>
      </c>
      <c r="F99" s="177"/>
      <c r="G99" s="130"/>
      <c r="H99" s="148">
        <v>167139</v>
      </c>
      <c r="I99" s="149">
        <v>170550</v>
      </c>
      <c r="J99" s="149">
        <v>-3411</v>
      </c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63"/>
    </row>
    <row r="100" spans="1:23" x14ac:dyDescent="0.25">
      <c r="A100" s="165">
        <v>45356</v>
      </c>
      <c r="B100" s="127" t="s">
        <v>2082</v>
      </c>
      <c r="C100" s="128" t="s">
        <v>9</v>
      </c>
      <c r="D100" s="129" t="s">
        <v>2083</v>
      </c>
      <c r="E100" s="128" t="s">
        <v>3</v>
      </c>
      <c r="F100" s="177"/>
      <c r="G100" s="130"/>
      <c r="H100" s="148">
        <v>160380</v>
      </c>
      <c r="I100" s="149">
        <v>162000</v>
      </c>
      <c r="J100" s="149">
        <v>-1620</v>
      </c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63"/>
    </row>
    <row r="101" spans="1:23" x14ac:dyDescent="0.25">
      <c r="A101" s="165">
        <v>45357</v>
      </c>
      <c r="B101" s="127" t="s">
        <v>1828</v>
      </c>
      <c r="C101" s="128" t="s">
        <v>9</v>
      </c>
      <c r="D101" s="129" t="s">
        <v>1103</v>
      </c>
      <c r="E101" s="128" t="s">
        <v>3</v>
      </c>
      <c r="F101" s="177"/>
      <c r="G101" s="130"/>
      <c r="H101" s="148">
        <v>96524</v>
      </c>
      <c r="I101" s="149">
        <v>83210</v>
      </c>
      <c r="J101" s="149">
        <v>-1664</v>
      </c>
      <c r="K101" s="149">
        <v>7488.9</v>
      </c>
      <c r="L101" s="149">
        <v>7488.9</v>
      </c>
      <c r="M101" s="149"/>
      <c r="N101" s="149">
        <v>0.2</v>
      </c>
      <c r="O101" s="149"/>
      <c r="P101" s="149"/>
      <c r="Q101" s="149"/>
      <c r="R101" s="149"/>
      <c r="S101" s="149"/>
      <c r="T101" s="149"/>
      <c r="U101" s="149"/>
      <c r="V101" s="149"/>
      <c r="W101" s="163"/>
    </row>
    <row r="102" spans="1:23" x14ac:dyDescent="0.25">
      <c r="A102" s="165">
        <v>45357</v>
      </c>
      <c r="B102" s="127" t="s">
        <v>429</v>
      </c>
      <c r="C102" s="128" t="s">
        <v>9</v>
      </c>
      <c r="D102" s="129" t="s">
        <v>1104</v>
      </c>
      <c r="E102" s="128" t="s">
        <v>921</v>
      </c>
      <c r="F102" s="165">
        <v>44256</v>
      </c>
      <c r="G102" s="130"/>
      <c r="H102" s="148">
        <v>377568</v>
      </c>
      <c r="I102" s="149">
        <v>325490</v>
      </c>
      <c r="J102" s="149">
        <v>-6510</v>
      </c>
      <c r="K102" s="149">
        <v>29294</v>
      </c>
      <c r="L102" s="149">
        <v>29294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63"/>
    </row>
    <row r="103" spans="1:23" x14ac:dyDescent="0.25">
      <c r="A103" s="165">
        <v>45357</v>
      </c>
      <c r="B103" s="127" t="s">
        <v>1598</v>
      </c>
      <c r="C103" s="128" t="s">
        <v>9</v>
      </c>
      <c r="D103" s="129" t="s">
        <v>1609</v>
      </c>
      <c r="E103" s="128" t="s">
        <v>3</v>
      </c>
      <c r="F103" s="177"/>
      <c r="G103" s="130"/>
      <c r="H103" s="148">
        <v>292378</v>
      </c>
      <c r="I103" s="149">
        <v>252050</v>
      </c>
      <c r="J103" s="149">
        <v>-5041</v>
      </c>
      <c r="K103" s="149">
        <v>22684.5</v>
      </c>
      <c r="L103" s="149">
        <v>22684.5</v>
      </c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63"/>
    </row>
    <row r="104" spans="1:23" x14ac:dyDescent="0.25">
      <c r="A104" s="165">
        <v>45358</v>
      </c>
      <c r="B104" s="127" t="s">
        <v>1751</v>
      </c>
      <c r="C104" s="128" t="s">
        <v>9</v>
      </c>
      <c r="D104" s="129" t="s">
        <v>2084</v>
      </c>
      <c r="E104" s="128" t="s">
        <v>3</v>
      </c>
      <c r="F104" s="177"/>
      <c r="G104" s="130"/>
      <c r="H104" s="148">
        <v>225273</v>
      </c>
      <c r="I104" s="149">
        <v>194201</v>
      </c>
      <c r="J104" s="149">
        <v>-3884</v>
      </c>
      <c r="K104" s="149">
        <v>17478.099999999999</v>
      </c>
      <c r="L104" s="149">
        <v>17478.099999999999</v>
      </c>
      <c r="M104" s="149"/>
      <c r="N104" s="149">
        <v>-0.2</v>
      </c>
      <c r="O104" s="149"/>
      <c r="P104" s="149"/>
      <c r="Q104" s="149"/>
      <c r="R104" s="149"/>
      <c r="S104" s="149"/>
      <c r="T104" s="149"/>
      <c r="U104" s="149"/>
      <c r="V104" s="149"/>
      <c r="W104" s="163"/>
    </row>
    <row r="105" spans="1:23" x14ac:dyDescent="0.25">
      <c r="A105" s="165">
        <v>45361</v>
      </c>
      <c r="B105" s="127" t="s">
        <v>2074</v>
      </c>
      <c r="C105" s="128" t="s">
        <v>9</v>
      </c>
      <c r="D105" s="129" t="s">
        <v>934</v>
      </c>
      <c r="E105" s="128" t="s">
        <v>3</v>
      </c>
      <c r="F105" s="177"/>
      <c r="G105" s="130"/>
      <c r="H105" s="148">
        <v>255780</v>
      </c>
      <c r="I105" s="149">
        <v>261000</v>
      </c>
      <c r="J105" s="149">
        <v>-5220</v>
      </c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63"/>
    </row>
    <row r="106" spans="1:23" x14ac:dyDescent="0.25">
      <c r="A106" s="165">
        <v>45364</v>
      </c>
      <c r="B106" s="127" t="s">
        <v>430</v>
      </c>
      <c r="C106" s="128" t="s">
        <v>9</v>
      </c>
      <c r="D106" s="129" t="s">
        <v>935</v>
      </c>
      <c r="E106" s="128" t="s">
        <v>3</v>
      </c>
      <c r="F106" s="177"/>
      <c r="G106" s="130"/>
      <c r="H106" s="148">
        <v>6431040</v>
      </c>
      <c r="I106" s="149">
        <v>5544000</v>
      </c>
      <c r="J106" s="149">
        <v>-110880</v>
      </c>
      <c r="K106" s="149">
        <v>498960</v>
      </c>
      <c r="L106" s="149">
        <v>498960</v>
      </c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63"/>
    </row>
    <row r="107" spans="1:23" x14ac:dyDescent="0.25">
      <c r="A107" s="165">
        <v>45366</v>
      </c>
      <c r="B107" s="127" t="s">
        <v>2082</v>
      </c>
      <c r="C107" s="128" t="s">
        <v>9</v>
      </c>
      <c r="D107" s="129" t="s">
        <v>2085</v>
      </c>
      <c r="E107" s="128" t="s">
        <v>3</v>
      </c>
      <c r="F107" s="177"/>
      <c r="G107" s="130"/>
      <c r="H107" s="148">
        <v>294030</v>
      </c>
      <c r="I107" s="149">
        <v>297000</v>
      </c>
      <c r="J107" s="149">
        <v>-2970</v>
      </c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63"/>
    </row>
    <row r="108" spans="1:23" x14ac:dyDescent="0.25">
      <c r="A108" s="165">
        <v>45370</v>
      </c>
      <c r="B108" s="127" t="s">
        <v>2079</v>
      </c>
      <c r="C108" s="128" t="s">
        <v>9</v>
      </c>
      <c r="D108" s="129" t="s">
        <v>1758</v>
      </c>
      <c r="E108" s="128" t="s">
        <v>3</v>
      </c>
      <c r="F108" s="177"/>
      <c r="G108" s="130"/>
      <c r="H108" s="148">
        <v>18600</v>
      </c>
      <c r="I108" s="149">
        <v>18600</v>
      </c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63"/>
    </row>
    <row r="109" spans="1:23" x14ac:dyDescent="0.25">
      <c r="A109" s="165">
        <v>45375</v>
      </c>
      <c r="B109" s="127" t="s">
        <v>2078</v>
      </c>
      <c r="C109" s="128" t="s">
        <v>9</v>
      </c>
      <c r="D109" s="129" t="s">
        <v>1442</v>
      </c>
      <c r="E109" s="128" t="s">
        <v>3</v>
      </c>
      <c r="F109" s="177"/>
      <c r="G109" s="130"/>
      <c r="H109" s="148">
        <v>724756</v>
      </c>
      <c r="I109" s="149">
        <v>732077</v>
      </c>
      <c r="J109" s="149">
        <v>-7321</v>
      </c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63"/>
    </row>
    <row r="110" spans="1:23" x14ac:dyDescent="0.25">
      <c r="A110" s="165">
        <v>45376</v>
      </c>
      <c r="B110" s="127" t="s">
        <v>2076</v>
      </c>
      <c r="C110" s="128" t="s">
        <v>9</v>
      </c>
      <c r="D110" s="129" t="s">
        <v>1278</v>
      </c>
      <c r="E110" s="128" t="s">
        <v>3</v>
      </c>
      <c r="F110" s="177"/>
      <c r="G110" s="130"/>
      <c r="H110" s="148">
        <v>23000</v>
      </c>
      <c r="I110" s="149">
        <v>23000</v>
      </c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63"/>
    </row>
    <row r="111" spans="1:23" x14ac:dyDescent="0.25">
      <c r="A111" s="165">
        <v>45377</v>
      </c>
      <c r="B111" s="127" t="s">
        <v>1828</v>
      </c>
      <c r="C111" s="128" t="s">
        <v>9</v>
      </c>
      <c r="D111" s="129" t="s">
        <v>1443</v>
      </c>
      <c r="E111" s="128" t="s">
        <v>3</v>
      </c>
      <c r="F111" s="177"/>
      <c r="G111" s="130"/>
      <c r="H111" s="148">
        <v>475417</v>
      </c>
      <c r="I111" s="149">
        <v>409842.5</v>
      </c>
      <c r="J111" s="149">
        <v>-8197</v>
      </c>
      <c r="K111" s="149">
        <v>36885.82</v>
      </c>
      <c r="L111" s="149">
        <v>36885.82</v>
      </c>
      <c r="M111" s="149"/>
      <c r="N111" s="149">
        <v>-0.14000000000000001</v>
      </c>
      <c r="O111" s="149"/>
      <c r="P111" s="149"/>
      <c r="Q111" s="149"/>
      <c r="R111" s="149"/>
      <c r="S111" s="149"/>
      <c r="T111" s="149"/>
      <c r="U111" s="149"/>
      <c r="V111" s="149"/>
      <c r="W111" s="163"/>
    </row>
    <row r="112" spans="1:23" x14ac:dyDescent="0.25">
      <c r="A112" s="165">
        <v>45379</v>
      </c>
      <c r="B112" s="127" t="s">
        <v>1599</v>
      </c>
      <c r="C112" s="128" t="s">
        <v>9</v>
      </c>
      <c r="D112" s="129" t="s">
        <v>1445</v>
      </c>
      <c r="E112" s="128" t="s">
        <v>3</v>
      </c>
      <c r="F112" s="177"/>
      <c r="G112" s="130"/>
      <c r="H112" s="148">
        <v>87232</v>
      </c>
      <c r="I112" s="149">
        <v>89012</v>
      </c>
      <c r="J112" s="149">
        <v>-1780</v>
      </c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63"/>
    </row>
    <row r="113" spans="1:23" x14ac:dyDescent="0.25">
      <c r="A113" s="165">
        <v>45383</v>
      </c>
      <c r="B113" s="127" t="s">
        <v>2077</v>
      </c>
      <c r="C113" s="128" t="s">
        <v>9</v>
      </c>
      <c r="D113" s="129" t="s">
        <v>345</v>
      </c>
      <c r="E113" s="128" t="s">
        <v>3</v>
      </c>
      <c r="F113" s="177"/>
      <c r="G113" s="130"/>
      <c r="H113" s="148">
        <v>297000</v>
      </c>
      <c r="I113" s="149">
        <v>300000</v>
      </c>
      <c r="J113" s="149">
        <v>-3000</v>
      </c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63"/>
    </row>
    <row r="114" spans="1:23" x14ac:dyDescent="0.25">
      <c r="A114" s="165">
        <v>45384</v>
      </c>
      <c r="B114" s="127" t="s">
        <v>2436</v>
      </c>
      <c r="C114" s="128" t="s">
        <v>9</v>
      </c>
      <c r="D114" s="129" t="s">
        <v>304</v>
      </c>
      <c r="E114" s="128" t="s">
        <v>3</v>
      </c>
      <c r="F114" s="177"/>
      <c r="G114" s="130"/>
      <c r="H114" s="148">
        <v>29941</v>
      </c>
      <c r="I114" s="149">
        <v>25374</v>
      </c>
      <c r="J114" s="149"/>
      <c r="K114" s="149">
        <v>2283.66</v>
      </c>
      <c r="L114" s="149">
        <v>2283.66</v>
      </c>
      <c r="M114" s="149"/>
      <c r="N114" s="149">
        <v>-0.32</v>
      </c>
      <c r="O114" s="149"/>
      <c r="P114" s="149"/>
      <c r="Q114" s="149"/>
      <c r="R114" s="149"/>
      <c r="S114" s="149"/>
      <c r="T114" s="149"/>
      <c r="U114" s="149"/>
      <c r="V114" s="149"/>
      <c r="W114" s="163"/>
    </row>
    <row r="115" spans="1:23" x14ac:dyDescent="0.25">
      <c r="A115" s="165">
        <v>45385</v>
      </c>
      <c r="B115" s="127" t="s">
        <v>2075</v>
      </c>
      <c r="C115" s="128" t="s">
        <v>9</v>
      </c>
      <c r="D115" s="129" t="s">
        <v>305</v>
      </c>
      <c r="E115" s="128" t="s">
        <v>3</v>
      </c>
      <c r="F115" s="177"/>
      <c r="G115" s="130"/>
      <c r="H115" s="148">
        <v>40375</v>
      </c>
      <c r="I115" s="149">
        <v>40375</v>
      </c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63"/>
    </row>
    <row r="116" spans="1:23" x14ac:dyDescent="0.25">
      <c r="A116" s="165">
        <v>45386</v>
      </c>
      <c r="B116" s="127" t="s">
        <v>2436</v>
      </c>
      <c r="C116" s="128" t="s">
        <v>9</v>
      </c>
      <c r="D116" s="129" t="s">
        <v>306</v>
      </c>
      <c r="E116" s="128" t="s">
        <v>3</v>
      </c>
      <c r="F116" s="177"/>
      <c r="G116" s="130"/>
      <c r="H116" s="148">
        <v>29912</v>
      </c>
      <c r="I116" s="149">
        <v>25349</v>
      </c>
      <c r="J116" s="149"/>
      <c r="K116" s="149">
        <v>2281.41</v>
      </c>
      <c r="L116" s="149">
        <v>2281.41</v>
      </c>
      <c r="M116" s="149"/>
      <c r="N116" s="149">
        <v>-0.18</v>
      </c>
      <c r="O116" s="149"/>
      <c r="P116" s="149"/>
      <c r="Q116" s="149"/>
      <c r="R116" s="149"/>
      <c r="S116" s="149"/>
      <c r="T116" s="149"/>
      <c r="U116" s="149"/>
      <c r="V116" s="149"/>
      <c r="W116" s="166">
        <v>0.36</v>
      </c>
    </row>
    <row r="117" spans="1:23" x14ac:dyDescent="0.25">
      <c r="A117" s="165">
        <v>45387</v>
      </c>
      <c r="B117" s="127" t="s">
        <v>2436</v>
      </c>
      <c r="C117" s="128" t="s">
        <v>9</v>
      </c>
      <c r="D117" s="129" t="s">
        <v>308</v>
      </c>
      <c r="E117" s="128" t="s">
        <v>3</v>
      </c>
      <c r="F117" s="177"/>
      <c r="G117" s="130"/>
      <c r="H117" s="148">
        <v>93456</v>
      </c>
      <c r="I117" s="149">
        <v>79200</v>
      </c>
      <c r="J117" s="149"/>
      <c r="K117" s="149">
        <v>7128</v>
      </c>
      <c r="L117" s="149">
        <v>7128</v>
      </c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63"/>
    </row>
    <row r="118" spans="1:23" x14ac:dyDescent="0.25">
      <c r="A118" s="165">
        <v>45387</v>
      </c>
      <c r="B118" s="127" t="s">
        <v>2437</v>
      </c>
      <c r="C118" s="128" t="s">
        <v>9</v>
      </c>
      <c r="D118" s="129" t="s">
        <v>309</v>
      </c>
      <c r="E118" s="128" t="s">
        <v>3</v>
      </c>
      <c r="F118" s="177"/>
      <c r="G118" s="130"/>
      <c r="H118" s="148">
        <v>30136</v>
      </c>
      <c r="I118" s="149">
        <v>25539.03</v>
      </c>
      <c r="J118" s="149"/>
      <c r="K118" s="149">
        <v>2298.5100000000002</v>
      </c>
      <c r="L118" s="149">
        <v>2298.5100000000002</v>
      </c>
      <c r="M118" s="149"/>
      <c r="N118" s="149">
        <v>-0.05</v>
      </c>
      <c r="O118" s="149"/>
      <c r="P118" s="149"/>
      <c r="Q118" s="149"/>
      <c r="R118" s="149"/>
      <c r="S118" s="149"/>
      <c r="T118" s="149"/>
      <c r="U118" s="149"/>
      <c r="V118" s="149"/>
      <c r="W118" s="163"/>
    </row>
    <row r="119" spans="1:23" x14ac:dyDescent="0.25">
      <c r="A119" s="165">
        <v>45390</v>
      </c>
      <c r="B119" s="127" t="s">
        <v>1951</v>
      </c>
      <c r="C119" s="128" t="s">
        <v>9</v>
      </c>
      <c r="D119" s="129" t="s">
        <v>314</v>
      </c>
      <c r="E119" s="128" t="s">
        <v>2064</v>
      </c>
      <c r="F119" s="165">
        <v>45379</v>
      </c>
      <c r="G119" s="130"/>
      <c r="H119" s="148">
        <v>43365</v>
      </c>
      <c r="I119" s="149">
        <v>37500</v>
      </c>
      <c r="J119" s="149">
        <v>-885</v>
      </c>
      <c r="K119" s="149">
        <v>3375</v>
      </c>
      <c r="L119" s="149">
        <v>3375</v>
      </c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63"/>
    </row>
    <row r="120" spans="1:23" x14ac:dyDescent="0.25">
      <c r="A120" s="165">
        <v>45392</v>
      </c>
      <c r="B120" s="127" t="s">
        <v>2437</v>
      </c>
      <c r="C120" s="128" t="s">
        <v>9</v>
      </c>
      <c r="D120" s="129" t="s">
        <v>317</v>
      </c>
      <c r="E120" s="128" t="s">
        <v>3</v>
      </c>
      <c r="F120" s="177"/>
      <c r="G120" s="130"/>
      <c r="H120" s="148">
        <v>30106</v>
      </c>
      <c r="I120" s="149">
        <v>25513.4</v>
      </c>
      <c r="J120" s="149"/>
      <c r="K120" s="149">
        <v>2296.1999999999998</v>
      </c>
      <c r="L120" s="149">
        <v>2296.1999999999998</v>
      </c>
      <c r="M120" s="149"/>
      <c r="N120" s="149">
        <v>0.2</v>
      </c>
      <c r="O120" s="149"/>
      <c r="P120" s="149"/>
      <c r="Q120" s="149"/>
      <c r="R120" s="149"/>
      <c r="S120" s="149"/>
      <c r="T120" s="149"/>
      <c r="U120" s="149"/>
      <c r="V120" s="149"/>
      <c r="W120" s="163"/>
    </row>
    <row r="121" spans="1:23" x14ac:dyDescent="0.25">
      <c r="A121" s="165">
        <v>45394</v>
      </c>
      <c r="B121" s="127" t="s">
        <v>2437</v>
      </c>
      <c r="C121" s="128" t="s">
        <v>9</v>
      </c>
      <c r="D121" s="129" t="s">
        <v>346</v>
      </c>
      <c r="E121" s="128" t="s">
        <v>3</v>
      </c>
      <c r="F121" s="177"/>
      <c r="G121" s="130"/>
      <c r="H121" s="148">
        <v>22734</v>
      </c>
      <c r="I121" s="149">
        <v>19265.900000000001</v>
      </c>
      <c r="J121" s="149"/>
      <c r="K121" s="149">
        <v>1733.93</v>
      </c>
      <c r="L121" s="149">
        <v>1733.93</v>
      </c>
      <c r="M121" s="149"/>
      <c r="N121" s="149">
        <v>0.24</v>
      </c>
      <c r="O121" s="149"/>
      <c r="P121" s="149"/>
      <c r="Q121" s="149"/>
      <c r="R121" s="149"/>
      <c r="S121" s="149"/>
      <c r="T121" s="149"/>
      <c r="U121" s="149"/>
      <c r="V121" s="149"/>
      <c r="W121" s="163"/>
    </row>
    <row r="122" spans="1:23" x14ac:dyDescent="0.25">
      <c r="A122" s="165">
        <v>45395</v>
      </c>
      <c r="B122" s="127" t="s">
        <v>2436</v>
      </c>
      <c r="C122" s="128" t="s">
        <v>9</v>
      </c>
      <c r="D122" s="129" t="s">
        <v>347</v>
      </c>
      <c r="E122" s="128" t="s">
        <v>3</v>
      </c>
      <c r="F122" s="177"/>
      <c r="G122" s="130"/>
      <c r="H122" s="148">
        <v>13069</v>
      </c>
      <c r="I122" s="149">
        <v>11075.68</v>
      </c>
      <c r="J122" s="149"/>
      <c r="K122" s="149">
        <v>996.81</v>
      </c>
      <c r="L122" s="149">
        <v>996.81</v>
      </c>
      <c r="M122" s="149"/>
      <c r="N122" s="149">
        <v>-0.3</v>
      </c>
      <c r="O122" s="149"/>
      <c r="P122" s="149"/>
      <c r="Q122" s="149"/>
      <c r="R122" s="149"/>
      <c r="S122" s="149"/>
      <c r="T122" s="149"/>
      <c r="U122" s="149"/>
      <c r="V122" s="149"/>
      <c r="W122" s="163"/>
    </row>
    <row r="123" spans="1:23" x14ac:dyDescent="0.25">
      <c r="A123" s="165">
        <v>45395</v>
      </c>
      <c r="B123" s="127" t="s">
        <v>2436</v>
      </c>
      <c r="C123" s="128" t="s">
        <v>9</v>
      </c>
      <c r="D123" s="129" t="s">
        <v>319</v>
      </c>
      <c r="E123" s="128" t="s">
        <v>3</v>
      </c>
      <c r="F123" s="177"/>
      <c r="G123" s="130"/>
      <c r="H123" s="148">
        <v>4942</v>
      </c>
      <c r="I123" s="149">
        <v>4188.8</v>
      </c>
      <c r="J123" s="149"/>
      <c r="K123" s="149">
        <v>376.99</v>
      </c>
      <c r="L123" s="149">
        <v>376.99</v>
      </c>
      <c r="M123" s="149"/>
      <c r="N123" s="149">
        <v>-0.78</v>
      </c>
      <c r="O123" s="149"/>
      <c r="P123" s="149"/>
      <c r="Q123" s="149"/>
      <c r="R123" s="149"/>
      <c r="S123" s="149"/>
      <c r="T123" s="149"/>
      <c r="U123" s="149"/>
      <c r="V123" s="149"/>
      <c r="W123" s="163"/>
    </row>
    <row r="124" spans="1:23" x14ac:dyDescent="0.25">
      <c r="A124" s="165">
        <v>45399</v>
      </c>
      <c r="B124" s="127" t="s">
        <v>2436</v>
      </c>
      <c r="C124" s="128" t="s">
        <v>9</v>
      </c>
      <c r="D124" s="129" t="s">
        <v>322</v>
      </c>
      <c r="E124" s="128" t="s">
        <v>3</v>
      </c>
      <c r="F124" s="177"/>
      <c r="G124" s="130"/>
      <c r="H124" s="148">
        <v>30616</v>
      </c>
      <c r="I124" s="149">
        <v>25945.919999999998</v>
      </c>
      <c r="J124" s="149"/>
      <c r="K124" s="149">
        <v>2335.13</v>
      </c>
      <c r="L124" s="149">
        <v>2335.13</v>
      </c>
      <c r="M124" s="149"/>
      <c r="N124" s="149">
        <v>-0.18</v>
      </c>
      <c r="O124" s="149"/>
      <c r="P124" s="149"/>
      <c r="Q124" s="149"/>
      <c r="R124" s="149"/>
      <c r="S124" s="149"/>
      <c r="T124" s="149"/>
      <c r="U124" s="149"/>
      <c r="V124" s="149"/>
      <c r="W124" s="163"/>
    </row>
    <row r="125" spans="1:23" x14ac:dyDescent="0.25">
      <c r="A125" s="165">
        <v>45401</v>
      </c>
      <c r="B125" s="127" t="s">
        <v>2298</v>
      </c>
      <c r="C125" s="128" t="s">
        <v>9</v>
      </c>
      <c r="D125" s="129" t="s">
        <v>323</v>
      </c>
      <c r="E125" s="128" t="s">
        <v>2299</v>
      </c>
      <c r="F125" s="165">
        <v>45383</v>
      </c>
      <c r="G125" s="130"/>
      <c r="H125" s="148">
        <v>96376</v>
      </c>
      <c r="I125" s="149">
        <v>97350</v>
      </c>
      <c r="J125" s="149">
        <v>-974</v>
      </c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63"/>
    </row>
    <row r="126" spans="1:23" x14ac:dyDescent="0.25">
      <c r="A126" s="165">
        <v>45404</v>
      </c>
      <c r="B126" s="127" t="s">
        <v>2435</v>
      </c>
      <c r="C126" s="128" t="s">
        <v>9</v>
      </c>
      <c r="D126" s="129" t="s">
        <v>325</v>
      </c>
      <c r="E126" s="128" t="s">
        <v>3</v>
      </c>
      <c r="F126" s="177"/>
      <c r="G126" s="130"/>
      <c r="H126" s="148">
        <v>776591</v>
      </c>
      <c r="I126" s="149">
        <v>792440</v>
      </c>
      <c r="J126" s="149">
        <v>-15849</v>
      </c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63"/>
    </row>
    <row r="127" spans="1:23" x14ac:dyDescent="0.25">
      <c r="A127" s="165">
        <v>45410</v>
      </c>
      <c r="B127" s="127" t="s">
        <v>2075</v>
      </c>
      <c r="C127" s="128" t="s">
        <v>9</v>
      </c>
      <c r="D127" s="129" t="s">
        <v>326</v>
      </c>
      <c r="E127" s="128" t="s">
        <v>3</v>
      </c>
      <c r="F127" s="177"/>
      <c r="G127" s="130"/>
      <c r="H127" s="148">
        <v>16723</v>
      </c>
      <c r="I127" s="149">
        <v>17300</v>
      </c>
      <c r="J127" s="149">
        <v>-577</v>
      </c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63"/>
    </row>
    <row r="128" spans="1:23" x14ac:dyDescent="0.25">
      <c r="A128" s="165">
        <v>45411</v>
      </c>
      <c r="B128" s="127" t="s">
        <v>1828</v>
      </c>
      <c r="C128" s="128" t="s">
        <v>9</v>
      </c>
      <c r="D128" s="129" t="s">
        <v>327</v>
      </c>
      <c r="E128" s="128" t="s">
        <v>3</v>
      </c>
      <c r="F128" s="177"/>
      <c r="G128" s="130"/>
      <c r="H128" s="148">
        <v>639412</v>
      </c>
      <c r="I128" s="149">
        <v>551217.5</v>
      </c>
      <c r="J128" s="149">
        <v>-11024</v>
      </c>
      <c r="K128" s="149">
        <v>49609.57</v>
      </c>
      <c r="L128" s="149">
        <v>49609.57</v>
      </c>
      <c r="M128" s="149"/>
      <c r="N128" s="149">
        <v>-0.64</v>
      </c>
      <c r="O128" s="149"/>
      <c r="P128" s="149"/>
      <c r="Q128" s="149"/>
      <c r="R128" s="149"/>
      <c r="S128" s="149"/>
      <c r="T128" s="149"/>
      <c r="U128" s="149"/>
      <c r="V128" s="149"/>
      <c r="W128" s="163"/>
    </row>
    <row r="129" spans="1:24" x14ac:dyDescent="0.25">
      <c r="A129" s="165">
        <v>45413</v>
      </c>
      <c r="B129" s="127" t="s">
        <v>2438</v>
      </c>
      <c r="C129" s="128" t="s">
        <v>9</v>
      </c>
      <c r="D129" s="129" t="s">
        <v>341</v>
      </c>
      <c r="E129" s="128" t="s">
        <v>3</v>
      </c>
      <c r="F129" s="177"/>
      <c r="G129" s="130"/>
      <c r="H129" s="148">
        <v>396538</v>
      </c>
      <c r="I129" s="149">
        <v>404631</v>
      </c>
      <c r="J129" s="149">
        <v>-8093</v>
      </c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63"/>
    </row>
    <row r="130" spans="1:24" x14ac:dyDescent="0.25">
      <c r="A130" s="165">
        <v>45420</v>
      </c>
      <c r="B130" s="127" t="s">
        <v>2075</v>
      </c>
      <c r="C130" s="128" t="s">
        <v>9</v>
      </c>
      <c r="D130" s="129" t="s">
        <v>351</v>
      </c>
      <c r="E130" s="128" t="s">
        <v>3</v>
      </c>
      <c r="F130" s="177"/>
      <c r="G130" s="130"/>
      <c r="H130" s="148">
        <v>9000</v>
      </c>
      <c r="I130" s="149">
        <v>9000</v>
      </c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63"/>
    </row>
    <row r="131" spans="1:24" x14ac:dyDescent="0.25">
      <c r="A131" s="165">
        <v>45420</v>
      </c>
      <c r="B131" s="127" t="s">
        <v>1824</v>
      </c>
      <c r="C131" s="128" t="s">
        <v>9</v>
      </c>
      <c r="D131" s="129" t="s">
        <v>352</v>
      </c>
      <c r="E131" s="128" t="s">
        <v>3</v>
      </c>
      <c r="F131" s="177"/>
      <c r="G131" s="130"/>
      <c r="H131" s="148">
        <v>188152</v>
      </c>
      <c r="I131" s="149">
        <v>190053</v>
      </c>
      <c r="J131" s="149">
        <v>-1901</v>
      </c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63"/>
    </row>
    <row r="132" spans="1:24" x14ac:dyDescent="0.25">
      <c r="A132" s="165">
        <v>45429</v>
      </c>
      <c r="B132" s="127" t="s">
        <v>2079</v>
      </c>
      <c r="C132" s="128" t="s">
        <v>9</v>
      </c>
      <c r="D132" s="129" t="s">
        <v>357</v>
      </c>
      <c r="E132" s="128" t="s">
        <v>3</v>
      </c>
      <c r="F132" s="177"/>
      <c r="G132" s="130"/>
      <c r="H132" s="148">
        <v>35100</v>
      </c>
      <c r="I132" s="149">
        <v>35100</v>
      </c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63"/>
    </row>
    <row r="133" spans="1:24" x14ac:dyDescent="0.25">
      <c r="A133" s="165">
        <v>45439</v>
      </c>
      <c r="B133" s="127" t="s">
        <v>2439</v>
      </c>
      <c r="C133" s="128" t="s">
        <v>9</v>
      </c>
      <c r="D133" s="129" t="s">
        <v>593</v>
      </c>
      <c r="E133" s="128" t="s">
        <v>3</v>
      </c>
      <c r="F133" s="177"/>
      <c r="G133" s="130"/>
      <c r="H133" s="148">
        <v>116000</v>
      </c>
      <c r="I133" s="149">
        <v>100000</v>
      </c>
      <c r="J133" s="149">
        <v>-2000</v>
      </c>
      <c r="K133" s="149">
        <v>9000</v>
      </c>
      <c r="L133" s="149">
        <v>9000</v>
      </c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63"/>
    </row>
    <row r="134" spans="1:24" x14ac:dyDescent="0.25">
      <c r="A134" s="165">
        <v>45451</v>
      </c>
      <c r="B134" s="127" t="s">
        <v>2298</v>
      </c>
      <c r="C134" s="128" t="s">
        <v>9</v>
      </c>
      <c r="D134" s="129" t="s">
        <v>608</v>
      </c>
      <c r="E134" s="128" t="s">
        <v>2299</v>
      </c>
      <c r="F134" s="165">
        <v>45383</v>
      </c>
      <c r="G134" s="130"/>
      <c r="H134" s="148">
        <v>91060</v>
      </c>
      <c r="I134" s="149">
        <v>78500</v>
      </c>
      <c r="J134" s="149">
        <v>-1570</v>
      </c>
      <c r="K134" s="149">
        <v>7065</v>
      </c>
      <c r="L134" s="149">
        <v>7065</v>
      </c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63"/>
    </row>
    <row r="135" spans="1:24" x14ac:dyDescent="0.25">
      <c r="A135" s="165">
        <v>45456</v>
      </c>
      <c r="B135" s="127" t="s">
        <v>2435</v>
      </c>
      <c r="C135" s="128" t="s">
        <v>9</v>
      </c>
      <c r="D135" s="129" t="s">
        <v>394</v>
      </c>
      <c r="E135" s="128" t="s">
        <v>3</v>
      </c>
      <c r="F135" s="177"/>
      <c r="G135" s="130"/>
      <c r="H135" s="148">
        <v>664126</v>
      </c>
      <c r="I135" s="149">
        <v>677680</v>
      </c>
      <c r="J135" s="149">
        <v>-13554</v>
      </c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63"/>
    </row>
    <row r="136" spans="1:24" x14ac:dyDescent="0.25">
      <c r="A136" s="165">
        <v>45458</v>
      </c>
      <c r="B136" s="127" t="s">
        <v>1598</v>
      </c>
      <c r="C136" s="128" t="s">
        <v>9</v>
      </c>
      <c r="D136" s="129" t="s">
        <v>614</v>
      </c>
      <c r="E136" s="128" t="s">
        <v>3</v>
      </c>
      <c r="F136" s="177"/>
      <c r="G136" s="130"/>
      <c r="H136" s="148">
        <v>508153</v>
      </c>
      <c r="I136" s="149">
        <v>438063</v>
      </c>
      <c r="J136" s="149">
        <v>-8761</v>
      </c>
      <c r="K136" s="149">
        <v>39425.67</v>
      </c>
      <c r="L136" s="149">
        <v>39425.67</v>
      </c>
      <c r="M136" s="149"/>
      <c r="N136" s="149">
        <v>-0.34</v>
      </c>
      <c r="O136" s="149"/>
      <c r="P136" s="149"/>
      <c r="Q136" s="149"/>
      <c r="R136" s="149"/>
      <c r="S136" s="149"/>
      <c r="T136" s="149"/>
      <c r="U136" s="149"/>
      <c r="V136" s="149"/>
      <c r="W136" s="163"/>
    </row>
    <row r="137" spans="1:24" x14ac:dyDescent="0.25">
      <c r="A137" s="165">
        <v>45461</v>
      </c>
      <c r="B137" s="127" t="s">
        <v>430</v>
      </c>
      <c r="C137" s="128" t="s">
        <v>9</v>
      </c>
      <c r="D137" s="129" t="s">
        <v>617</v>
      </c>
      <c r="E137" s="128" t="s">
        <v>3</v>
      </c>
      <c r="F137" s="177"/>
      <c r="G137" s="130"/>
      <c r="H137" s="148">
        <v>4910558</v>
      </c>
      <c r="I137" s="149">
        <v>4233240</v>
      </c>
      <c r="J137" s="149">
        <v>-84666</v>
      </c>
      <c r="K137" s="149">
        <v>380992</v>
      </c>
      <c r="L137" s="149">
        <v>380992</v>
      </c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63"/>
    </row>
    <row r="138" spans="1:24" x14ac:dyDescent="0.25">
      <c r="A138" s="165">
        <v>45472</v>
      </c>
      <c r="B138" s="127" t="s">
        <v>2439</v>
      </c>
      <c r="C138" s="128" t="s">
        <v>9</v>
      </c>
      <c r="D138" s="129" t="s">
        <v>398</v>
      </c>
      <c r="E138" s="128" t="s">
        <v>3</v>
      </c>
      <c r="F138" s="177"/>
      <c r="G138" s="130"/>
      <c r="H138" s="148">
        <v>482936</v>
      </c>
      <c r="I138" s="149">
        <v>416325</v>
      </c>
      <c r="J138" s="149">
        <v>-8327</v>
      </c>
      <c r="K138" s="149">
        <v>37469.25</v>
      </c>
      <c r="L138" s="149">
        <v>37469.25</v>
      </c>
      <c r="M138" s="149"/>
      <c r="N138" s="149">
        <v>-0.5</v>
      </c>
      <c r="O138" s="149"/>
      <c r="P138" s="149"/>
      <c r="Q138" s="149"/>
      <c r="R138" s="149"/>
      <c r="S138" s="149"/>
      <c r="T138" s="149"/>
      <c r="U138" s="149"/>
      <c r="V138" s="149"/>
      <c r="W138" s="163"/>
    </row>
    <row r="139" spans="1:24" x14ac:dyDescent="0.25">
      <c r="A139" s="131"/>
      <c r="B139" s="132" t="s">
        <v>471</v>
      </c>
      <c r="C139" s="133" t="s">
        <v>3</v>
      </c>
      <c r="D139" s="134" t="s">
        <v>3</v>
      </c>
      <c r="E139" s="133" t="s">
        <v>3</v>
      </c>
      <c r="F139" s="131"/>
      <c r="G139" s="135"/>
      <c r="H139" s="150">
        <f>SUM(H10:H138)</f>
        <v>182914706</v>
      </c>
      <c r="I139" s="150">
        <f t="shared" ref="I139:X139" si="0">SUM(I10:I138)</f>
        <v>159088952.73000002</v>
      </c>
      <c r="J139" s="150">
        <f t="shared" si="0"/>
        <v>-3080897</v>
      </c>
      <c r="K139" s="150">
        <f t="shared" si="0"/>
        <v>13325282.07</v>
      </c>
      <c r="L139" s="150">
        <f t="shared" si="0"/>
        <v>13325282.07</v>
      </c>
      <c r="M139" s="150">
        <f t="shared" si="0"/>
        <v>191140</v>
      </c>
      <c r="N139" s="150">
        <f t="shared" si="0"/>
        <v>-1.2300000000000004</v>
      </c>
      <c r="O139" s="150">
        <f t="shared" si="0"/>
        <v>19597.5</v>
      </c>
      <c r="P139" s="150">
        <f t="shared" si="0"/>
        <v>19597.5</v>
      </c>
      <c r="Q139" s="150">
        <f t="shared" si="0"/>
        <v>16750</v>
      </c>
      <c r="R139" s="150">
        <f t="shared" si="0"/>
        <v>4400</v>
      </c>
      <c r="S139" s="150">
        <f t="shared" si="0"/>
        <v>0</v>
      </c>
      <c r="T139" s="150">
        <f t="shared" si="0"/>
        <v>0</v>
      </c>
      <c r="U139" s="150">
        <f t="shared" si="0"/>
        <v>2301</v>
      </c>
      <c r="V139" s="150">
        <f t="shared" si="0"/>
        <v>2301</v>
      </c>
      <c r="W139" s="150">
        <f t="shared" si="0"/>
        <v>0.36</v>
      </c>
      <c r="X139" s="150">
        <f t="shared" si="0"/>
        <v>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C677-46F0-49D3-A7E0-B6482353071D}">
  <dimension ref="A1:N149"/>
  <sheetViews>
    <sheetView topLeftCell="A121" workbookViewId="0">
      <selection activeCell="K23" sqref="K23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15.28515625" bestFit="1" customWidth="1"/>
    <col min="7" max="7" width="4.42578125" bestFit="1" customWidth="1"/>
    <col min="8" max="9" width="12.42578125" style="17" bestFit="1" customWidth="1"/>
    <col min="10" max="10" width="9.5703125" style="17" bestFit="1" customWidth="1"/>
    <col min="11" max="12" width="9" style="17" bestFit="1" customWidth="1"/>
    <col min="13" max="13" width="12" style="17" bestFit="1" customWidth="1"/>
    <col min="14" max="14" width="10.5703125" style="17" bestFit="1" customWidth="1"/>
  </cols>
  <sheetData>
    <row r="1" spans="1:14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  <c r="J1" s="145"/>
      <c r="K1" s="145"/>
      <c r="L1" s="145"/>
      <c r="M1" s="145"/>
      <c r="N1" s="145"/>
    </row>
    <row r="2" spans="1:14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  <c r="J2" s="145"/>
      <c r="K2" s="145"/>
      <c r="L2" s="145"/>
      <c r="M2" s="145"/>
      <c r="N2" s="145"/>
    </row>
    <row r="3" spans="1:14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  <c r="J3" s="145"/>
      <c r="K3" s="145"/>
      <c r="L3" s="145"/>
      <c r="M3" s="145"/>
      <c r="N3" s="145"/>
    </row>
    <row r="4" spans="1:14" ht="15.75" x14ac:dyDescent="0.25">
      <c r="A4" s="269" t="s">
        <v>926</v>
      </c>
      <c r="B4" s="269"/>
      <c r="C4" s="269"/>
      <c r="D4" s="1"/>
      <c r="E4" s="1"/>
      <c r="F4" s="1"/>
      <c r="G4" s="1"/>
      <c r="H4" s="145"/>
      <c r="I4" s="145"/>
      <c r="J4" s="145"/>
      <c r="K4" s="145"/>
      <c r="L4" s="145"/>
      <c r="M4" s="145"/>
      <c r="N4" s="145"/>
    </row>
    <row r="5" spans="1:14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  <c r="J5" s="145"/>
      <c r="K5" s="145"/>
      <c r="L5" s="145"/>
      <c r="M5" s="145"/>
      <c r="N5" s="145"/>
    </row>
    <row r="6" spans="1:14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  <c r="J6" s="145"/>
      <c r="K6" s="145"/>
      <c r="L6" s="145"/>
      <c r="M6" s="145"/>
      <c r="N6" s="145"/>
    </row>
    <row r="7" spans="1:14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  <c r="J7" s="145"/>
      <c r="K7" s="145"/>
      <c r="L7" s="145"/>
      <c r="M7" s="145"/>
      <c r="N7" s="145"/>
    </row>
    <row r="8" spans="1:14" x14ac:dyDescent="0.25">
      <c r="A8" s="270" t="s">
        <v>2288</v>
      </c>
      <c r="B8" s="270"/>
      <c r="C8" s="270"/>
      <c r="D8" s="1"/>
      <c r="E8" s="1"/>
      <c r="F8" s="1"/>
      <c r="G8" s="1"/>
      <c r="H8" s="145"/>
      <c r="I8" s="145"/>
      <c r="J8" s="145"/>
      <c r="K8" s="145"/>
      <c r="L8" s="145"/>
      <c r="M8" s="145"/>
      <c r="N8" s="145"/>
    </row>
    <row r="9" spans="1:14" ht="48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926</v>
      </c>
      <c r="J9" s="168" t="s">
        <v>412</v>
      </c>
      <c r="K9" s="168" t="s">
        <v>254</v>
      </c>
      <c r="L9" s="168" t="s">
        <v>255</v>
      </c>
      <c r="M9" s="168" t="s">
        <v>2114</v>
      </c>
      <c r="N9" s="168" t="s">
        <v>2115</v>
      </c>
    </row>
    <row r="10" spans="1:14" x14ac:dyDescent="0.25">
      <c r="A10" s="164">
        <v>44439</v>
      </c>
      <c r="B10" s="122" t="s">
        <v>420</v>
      </c>
      <c r="C10" s="123" t="s">
        <v>9</v>
      </c>
      <c r="D10" s="124" t="s">
        <v>359</v>
      </c>
      <c r="E10" s="123" t="s">
        <v>3</v>
      </c>
      <c r="F10" s="176"/>
      <c r="G10" s="125"/>
      <c r="H10" s="146">
        <v>148500</v>
      </c>
      <c r="I10" s="147">
        <v>150000</v>
      </c>
      <c r="J10" s="147">
        <v>-1500</v>
      </c>
      <c r="K10" s="147"/>
      <c r="L10" s="147"/>
      <c r="M10" s="147"/>
      <c r="N10" s="147"/>
    </row>
    <row r="11" spans="1:14" x14ac:dyDescent="0.25">
      <c r="A11" s="165">
        <v>44439</v>
      </c>
      <c r="B11" s="127" t="s">
        <v>421</v>
      </c>
      <c r="C11" s="128" t="s">
        <v>9</v>
      </c>
      <c r="D11" s="129" t="s">
        <v>387</v>
      </c>
      <c r="E11" s="128" t="s">
        <v>3</v>
      </c>
      <c r="F11" s="177"/>
      <c r="G11" s="130"/>
      <c r="H11" s="148">
        <v>99000</v>
      </c>
      <c r="I11" s="149">
        <v>100000</v>
      </c>
      <c r="J11" s="149">
        <v>-1000</v>
      </c>
      <c r="K11" s="149"/>
      <c r="L11" s="149"/>
      <c r="M11" s="149"/>
      <c r="N11" s="149"/>
    </row>
    <row r="12" spans="1:14" x14ac:dyDescent="0.25">
      <c r="A12" s="165">
        <v>44496</v>
      </c>
      <c r="B12" s="127" t="s">
        <v>422</v>
      </c>
      <c r="C12" s="128" t="s">
        <v>9</v>
      </c>
      <c r="D12" s="129" t="s">
        <v>541</v>
      </c>
      <c r="E12" s="128" t="s">
        <v>3</v>
      </c>
      <c r="F12" s="177"/>
      <c r="G12" s="130"/>
      <c r="H12" s="148">
        <v>31750</v>
      </c>
      <c r="I12" s="149">
        <v>31750</v>
      </c>
      <c r="J12" s="149"/>
      <c r="K12" s="149"/>
      <c r="L12" s="149"/>
      <c r="M12" s="149"/>
      <c r="N12" s="149"/>
    </row>
    <row r="13" spans="1:14" x14ac:dyDescent="0.25">
      <c r="A13" s="165">
        <v>44586</v>
      </c>
      <c r="B13" s="127" t="s">
        <v>247</v>
      </c>
      <c r="C13" s="128" t="s">
        <v>923</v>
      </c>
      <c r="D13" s="129" t="s">
        <v>623</v>
      </c>
      <c r="E13" s="128" t="s">
        <v>3</v>
      </c>
      <c r="F13" s="177"/>
      <c r="G13" s="130"/>
      <c r="H13" s="148">
        <v>20000</v>
      </c>
      <c r="I13" s="149">
        <v>20000</v>
      </c>
      <c r="J13" s="149"/>
      <c r="K13" s="149"/>
      <c r="L13" s="149"/>
      <c r="M13" s="149"/>
      <c r="N13" s="149"/>
    </row>
    <row r="14" spans="1:14" x14ac:dyDescent="0.25">
      <c r="A14" s="165">
        <v>44588</v>
      </c>
      <c r="B14" s="127" t="s">
        <v>247</v>
      </c>
      <c r="C14" s="128" t="s">
        <v>923</v>
      </c>
      <c r="D14" s="129" t="s">
        <v>927</v>
      </c>
      <c r="E14" s="128" t="s">
        <v>3</v>
      </c>
      <c r="F14" s="177"/>
      <c r="G14" s="130"/>
      <c r="H14" s="148">
        <v>10000</v>
      </c>
      <c r="I14" s="149">
        <v>10000</v>
      </c>
      <c r="J14" s="149"/>
      <c r="K14" s="149"/>
      <c r="L14" s="149"/>
      <c r="M14" s="149"/>
      <c r="N14" s="149"/>
    </row>
    <row r="15" spans="1:14" x14ac:dyDescent="0.25">
      <c r="A15" s="165">
        <v>44593</v>
      </c>
      <c r="B15" s="127" t="s">
        <v>423</v>
      </c>
      <c r="C15" s="128" t="s">
        <v>9</v>
      </c>
      <c r="D15" s="129" t="s">
        <v>702</v>
      </c>
      <c r="E15" s="128" t="s">
        <v>3</v>
      </c>
      <c r="F15" s="177"/>
      <c r="G15" s="130"/>
      <c r="H15" s="148">
        <v>148500</v>
      </c>
      <c r="I15" s="149">
        <v>150000</v>
      </c>
      <c r="J15" s="149">
        <v>-1500</v>
      </c>
      <c r="K15" s="149"/>
      <c r="L15" s="149"/>
      <c r="M15" s="149"/>
      <c r="N15" s="149"/>
    </row>
    <row r="16" spans="1:14" x14ac:dyDescent="0.25">
      <c r="A16" s="165">
        <v>44593</v>
      </c>
      <c r="B16" s="127" t="s">
        <v>424</v>
      </c>
      <c r="C16" s="128" t="s">
        <v>9</v>
      </c>
      <c r="D16" s="129" t="s">
        <v>704</v>
      </c>
      <c r="E16" s="128" t="s">
        <v>3</v>
      </c>
      <c r="F16" s="177"/>
      <c r="G16" s="130"/>
      <c r="H16" s="148">
        <v>77220</v>
      </c>
      <c r="I16" s="149">
        <v>78000</v>
      </c>
      <c r="J16" s="149">
        <v>-780</v>
      </c>
      <c r="K16" s="149"/>
      <c r="L16" s="149"/>
      <c r="M16" s="149"/>
      <c r="N16" s="149"/>
    </row>
    <row r="17" spans="1:14" x14ac:dyDescent="0.25">
      <c r="A17" s="165">
        <v>44593</v>
      </c>
      <c r="B17" s="127" t="s">
        <v>425</v>
      </c>
      <c r="C17" s="128" t="s">
        <v>9</v>
      </c>
      <c r="D17" s="129" t="s">
        <v>706</v>
      </c>
      <c r="E17" s="128" t="s">
        <v>3</v>
      </c>
      <c r="F17" s="177"/>
      <c r="G17" s="130"/>
      <c r="H17" s="148">
        <v>99000</v>
      </c>
      <c r="I17" s="149">
        <v>100000</v>
      </c>
      <c r="J17" s="149">
        <v>-1000</v>
      </c>
      <c r="K17" s="149"/>
      <c r="L17" s="149"/>
      <c r="M17" s="149"/>
      <c r="N17" s="149"/>
    </row>
    <row r="18" spans="1:14" x14ac:dyDescent="0.25">
      <c r="A18" s="165">
        <v>44593</v>
      </c>
      <c r="B18" s="127" t="s">
        <v>426</v>
      </c>
      <c r="C18" s="128" t="s">
        <v>9</v>
      </c>
      <c r="D18" s="129" t="s">
        <v>708</v>
      </c>
      <c r="E18" s="128" t="s">
        <v>3</v>
      </c>
      <c r="F18" s="177"/>
      <c r="G18" s="130"/>
      <c r="H18" s="148">
        <v>148500</v>
      </c>
      <c r="I18" s="149">
        <v>150000</v>
      </c>
      <c r="J18" s="149">
        <v>-1500</v>
      </c>
      <c r="K18" s="149"/>
      <c r="L18" s="149"/>
      <c r="M18" s="149"/>
      <c r="N18" s="149"/>
    </row>
    <row r="19" spans="1:14" x14ac:dyDescent="0.25">
      <c r="A19" s="165">
        <v>44613</v>
      </c>
      <c r="B19" s="127" t="s">
        <v>247</v>
      </c>
      <c r="C19" s="128" t="s">
        <v>923</v>
      </c>
      <c r="D19" s="129" t="s">
        <v>928</v>
      </c>
      <c r="E19" s="128" t="s">
        <v>3</v>
      </c>
      <c r="F19" s="177"/>
      <c r="G19" s="130"/>
      <c r="H19" s="148">
        <v>10000</v>
      </c>
      <c r="I19" s="149">
        <v>10000</v>
      </c>
      <c r="J19" s="149"/>
      <c r="K19" s="149"/>
      <c r="L19" s="149"/>
      <c r="M19" s="149"/>
      <c r="N19" s="149"/>
    </row>
    <row r="20" spans="1:14" x14ac:dyDescent="0.25">
      <c r="A20" s="165">
        <v>44614</v>
      </c>
      <c r="B20" s="127" t="s">
        <v>247</v>
      </c>
      <c r="C20" s="128" t="s">
        <v>923</v>
      </c>
      <c r="D20" s="129" t="s">
        <v>929</v>
      </c>
      <c r="E20" s="128" t="s">
        <v>3</v>
      </c>
      <c r="F20" s="177"/>
      <c r="G20" s="130"/>
      <c r="H20" s="148">
        <v>10000</v>
      </c>
      <c r="I20" s="149">
        <v>10000</v>
      </c>
      <c r="J20" s="149"/>
      <c r="K20" s="149"/>
      <c r="L20" s="149"/>
      <c r="M20" s="149"/>
      <c r="N20" s="149"/>
    </row>
    <row r="21" spans="1:14" x14ac:dyDescent="0.25">
      <c r="A21" s="165">
        <v>44629</v>
      </c>
      <c r="B21" s="127" t="s">
        <v>250</v>
      </c>
      <c r="C21" s="128" t="s">
        <v>923</v>
      </c>
      <c r="D21" s="129" t="s">
        <v>931</v>
      </c>
      <c r="E21" s="128" t="s">
        <v>3</v>
      </c>
      <c r="F21" s="177"/>
      <c r="G21" s="130"/>
      <c r="H21" s="148">
        <v>12000</v>
      </c>
      <c r="I21" s="149">
        <v>12000</v>
      </c>
      <c r="J21" s="149"/>
      <c r="K21" s="149"/>
      <c r="L21" s="149"/>
      <c r="M21" s="149"/>
      <c r="N21" s="149"/>
    </row>
    <row r="22" spans="1:14" x14ac:dyDescent="0.25">
      <c r="A22" s="165">
        <v>44635</v>
      </c>
      <c r="B22" s="127" t="s">
        <v>427</v>
      </c>
      <c r="C22" s="128" t="s">
        <v>9</v>
      </c>
      <c r="D22" s="129" t="s">
        <v>746</v>
      </c>
      <c r="E22" s="128" t="s">
        <v>3</v>
      </c>
      <c r="F22" s="177"/>
      <c r="G22" s="130"/>
      <c r="H22" s="148">
        <v>20237</v>
      </c>
      <c r="I22" s="149">
        <v>17150</v>
      </c>
      <c r="J22" s="149"/>
      <c r="K22" s="149">
        <v>1543.5</v>
      </c>
      <c r="L22" s="149">
        <v>1543.5</v>
      </c>
      <c r="M22" s="149"/>
      <c r="N22" s="149"/>
    </row>
    <row r="23" spans="1:14" x14ac:dyDescent="0.25">
      <c r="A23" s="165">
        <v>44652</v>
      </c>
      <c r="B23" s="127" t="s">
        <v>1186</v>
      </c>
      <c r="C23" s="128" t="s">
        <v>923</v>
      </c>
      <c r="D23" s="129" t="s">
        <v>355</v>
      </c>
      <c r="E23" s="128" t="s">
        <v>3</v>
      </c>
      <c r="F23" s="177"/>
      <c r="G23" s="130"/>
      <c r="H23" s="148">
        <v>6600</v>
      </c>
      <c r="I23" s="149">
        <v>6600</v>
      </c>
      <c r="J23" s="149"/>
      <c r="K23" s="149"/>
      <c r="L23" s="149"/>
      <c r="M23" s="149"/>
      <c r="N23" s="149"/>
    </row>
    <row r="24" spans="1:14" x14ac:dyDescent="0.25">
      <c r="A24" s="165">
        <v>44652</v>
      </c>
      <c r="B24" s="127" t="s">
        <v>1186</v>
      </c>
      <c r="C24" s="128" t="s">
        <v>923</v>
      </c>
      <c r="D24" s="129" t="s">
        <v>584</v>
      </c>
      <c r="E24" s="128" t="s">
        <v>3</v>
      </c>
      <c r="F24" s="177"/>
      <c r="G24" s="130"/>
      <c r="H24" s="148">
        <v>7900</v>
      </c>
      <c r="I24" s="149">
        <v>7900</v>
      </c>
      <c r="J24" s="149"/>
      <c r="K24" s="149"/>
      <c r="L24" s="149"/>
      <c r="M24" s="149"/>
      <c r="N24" s="149"/>
    </row>
    <row r="25" spans="1:14" x14ac:dyDescent="0.25">
      <c r="A25" s="165">
        <v>44652</v>
      </c>
      <c r="B25" s="127" t="s">
        <v>1186</v>
      </c>
      <c r="C25" s="128" t="s">
        <v>923</v>
      </c>
      <c r="D25" s="129" t="s">
        <v>356</v>
      </c>
      <c r="E25" s="128" t="s">
        <v>3</v>
      </c>
      <c r="F25" s="177"/>
      <c r="G25" s="130"/>
      <c r="H25" s="148">
        <v>9500</v>
      </c>
      <c r="I25" s="149">
        <v>9500</v>
      </c>
      <c r="J25" s="149"/>
      <c r="K25" s="149"/>
      <c r="L25" s="149"/>
      <c r="M25" s="149"/>
      <c r="N25" s="149"/>
    </row>
    <row r="26" spans="1:14" x14ac:dyDescent="0.25">
      <c r="A26" s="165">
        <v>44652</v>
      </c>
      <c r="B26" s="127" t="s">
        <v>1186</v>
      </c>
      <c r="C26" s="128" t="s">
        <v>923</v>
      </c>
      <c r="D26" s="129" t="s">
        <v>587</v>
      </c>
      <c r="E26" s="128" t="s">
        <v>3</v>
      </c>
      <c r="F26" s="177"/>
      <c r="G26" s="130"/>
      <c r="H26" s="148">
        <v>6400</v>
      </c>
      <c r="I26" s="149">
        <v>6400</v>
      </c>
      <c r="J26" s="149"/>
      <c r="K26" s="149"/>
      <c r="L26" s="149"/>
      <c r="M26" s="149"/>
      <c r="N26" s="149"/>
    </row>
    <row r="27" spans="1:14" x14ac:dyDescent="0.25">
      <c r="A27" s="165">
        <v>44652</v>
      </c>
      <c r="B27" s="127" t="s">
        <v>1186</v>
      </c>
      <c r="C27" s="128" t="s">
        <v>923</v>
      </c>
      <c r="D27" s="129" t="s">
        <v>357</v>
      </c>
      <c r="E27" s="128" t="s">
        <v>3</v>
      </c>
      <c r="F27" s="177"/>
      <c r="G27" s="130"/>
      <c r="H27" s="148">
        <v>5800</v>
      </c>
      <c r="I27" s="149">
        <v>5800</v>
      </c>
      <c r="J27" s="149"/>
      <c r="K27" s="149"/>
      <c r="L27" s="149"/>
      <c r="M27" s="149"/>
      <c r="N27" s="149"/>
    </row>
    <row r="28" spans="1:14" x14ac:dyDescent="0.25">
      <c r="A28" s="165">
        <v>44652</v>
      </c>
      <c r="B28" s="127" t="s">
        <v>1186</v>
      </c>
      <c r="C28" s="128" t="s">
        <v>923</v>
      </c>
      <c r="D28" s="129" t="s">
        <v>386</v>
      </c>
      <c r="E28" s="128" t="s">
        <v>3</v>
      </c>
      <c r="F28" s="177"/>
      <c r="G28" s="130"/>
      <c r="H28" s="148">
        <v>8100</v>
      </c>
      <c r="I28" s="149">
        <v>8100</v>
      </c>
      <c r="J28" s="149"/>
      <c r="K28" s="149"/>
      <c r="L28" s="149"/>
      <c r="M28" s="149"/>
      <c r="N28" s="149"/>
    </row>
    <row r="29" spans="1:14" x14ac:dyDescent="0.25">
      <c r="A29" s="165">
        <v>44652</v>
      </c>
      <c r="B29" s="127" t="s">
        <v>1186</v>
      </c>
      <c r="C29" s="128" t="s">
        <v>923</v>
      </c>
      <c r="D29" s="129" t="s">
        <v>358</v>
      </c>
      <c r="E29" s="128" t="s">
        <v>3</v>
      </c>
      <c r="F29" s="177"/>
      <c r="G29" s="130"/>
      <c r="H29" s="148">
        <v>9900</v>
      </c>
      <c r="I29" s="149">
        <v>9900</v>
      </c>
      <c r="J29" s="149"/>
      <c r="K29" s="149"/>
      <c r="L29" s="149"/>
      <c r="M29" s="149"/>
      <c r="N29" s="149"/>
    </row>
    <row r="30" spans="1:14" x14ac:dyDescent="0.25">
      <c r="A30" s="165">
        <v>44652</v>
      </c>
      <c r="B30" s="127" t="s">
        <v>1186</v>
      </c>
      <c r="C30" s="128" t="s">
        <v>923</v>
      </c>
      <c r="D30" s="129" t="s">
        <v>593</v>
      </c>
      <c r="E30" s="128" t="s">
        <v>3</v>
      </c>
      <c r="F30" s="177"/>
      <c r="G30" s="130"/>
      <c r="H30" s="148">
        <v>9200</v>
      </c>
      <c r="I30" s="149">
        <v>9200</v>
      </c>
      <c r="J30" s="149"/>
      <c r="K30" s="149"/>
      <c r="L30" s="149"/>
      <c r="M30" s="149"/>
      <c r="N30" s="149"/>
    </row>
    <row r="31" spans="1:14" x14ac:dyDescent="0.25">
      <c r="A31" s="165">
        <v>44652</v>
      </c>
      <c r="B31" s="127" t="s">
        <v>1186</v>
      </c>
      <c r="C31" s="128" t="s">
        <v>923</v>
      </c>
      <c r="D31" s="129" t="s">
        <v>359</v>
      </c>
      <c r="E31" s="128" t="s">
        <v>3</v>
      </c>
      <c r="F31" s="177"/>
      <c r="G31" s="130"/>
      <c r="H31" s="148">
        <v>8900</v>
      </c>
      <c r="I31" s="149">
        <v>8900</v>
      </c>
      <c r="J31" s="149"/>
      <c r="K31" s="149"/>
      <c r="L31" s="149"/>
      <c r="M31" s="149"/>
      <c r="N31" s="149"/>
    </row>
    <row r="32" spans="1:14" x14ac:dyDescent="0.25">
      <c r="A32" s="165">
        <v>44652</v>
      </c>
      <c r="B32" s="127" t="s">
        <v>1186</v>
      </c>
      <c r="C32" s="128" t="s">
        <v>923</v>
      </c>
      <c r="D32" s="129" t="s">
        <v>387</v>
      </c>
      <c r="E32" s="128" t="s">
        <v>3</v>
      </c>
      <c r="F32" s="177"/>
      <c r="G32" s="130"/>
      <c r="H32" s="148">
        <v>7500</v>
      </c>
      <c r="I32" s="149">
        <v>7500</v>
      </c>
      <c r="J32" s="149"/>
      <c r="K32" s="149"/>
      <c r="L32" s="149"/>
      <c r="M32" s="149"/>
      <c r="N32" s="149"/>
    </row>
    <row r="33" spans="1:14" x14ac:dyDescent="0.25">
      <c r="A33" s="165">
        <v>44652</v>
      </c>
      <c r="B33" s="127" t="s">
        <v>1186</v>
      </c>
      <c r="C33" s="128" t="s">
        <v>923</v>
      </c>
      <c r="D33" s="129" t="s">
        <v>360</v>
      </c>
      <c r="E33" s="128" t="s">
        <v>3</v>
      </c>
      <c r="F33" s="177"/>
      <c r="G33" s="130"/>
      <c r="H33" s="148">
        <v>8200</v>
      </c>
      <c r="I33" s="149">
        <v>8200</v>
      </c>
      <c r="J33" s="149"/>
      <c r="K33" s="149"/>
      <c r="L33" s="149"/>
      <c r="M33" s="149"/>
      <c r="N33" s="149"/>
    </row>
    <row r="34" spans="1:14" x14ac:dyDescent="0.25">
      <c r="A34" s="165">
        <v>44652</v>
      </c>
      <c r="B34" s="127" t="s">
        <v>1186</v>
      </c>
      <c r="C34" s="128" t="s">
        <v>923</v>
      </c>
      <c r="D34" s="129" t="s">
        <v>388</v>
      </c>
      <c r="E34" s="128" t="s">
        <v>3</v>
      </c>
      <c r="F34" s="177"/>
      <c r="G34" s="130"/>
      <c r="H34" s="148">
        <v>9400</v>
      </c>
      <c r="I34" s="149">
        <v>9400</v>
      </c>
      <c r="J34" s="149"/>
      <c r="K34" s="149"/>
      <c r="L34" s="149"/>
      <c r="M34" s="149"/>
      <c r="N34" s="149"/>
    </row>
    <row r="35" spans="1:14" x14ac:dyDescent="0.25">
      <c r="A35" s="165">
        <v>44653</v>
      </c>
      <c r="B35" s="127" t="s">
        <v>247</v>
      </c>
      <c r="C35" s="128" t="s">
        <v>923</v>
      </c>
      <c r="D35" s="129" t="s">
        <v>368</v>
      </c>
      <c r="E35" s="128" t="s">
        <v>3</v>
      </c>
      <c r="F35" s="177"/>
      <c r="G35" s="130"/>
      <c r="H35" s="148">
        <v>25000</v>
      </c>
      <c r="I35" s="149">
        <v>25000</v>
      </c>
      <c r="J35" s="149"/>
      <c r="K35" s="149"/>
      <c r="L35" s="149"/>
      <c r="M35" s="149"/>
      <c r="N35" s="149"/>
    </row>
    <row r="36" spans="1:14" x14ac:dyDescent="0.25">
      <c r="A36" s="165">
        <v>44661</v>
      </c>
      <c r="B36" s="127" t="s">
        <v>1186</v>
      </c>
      <c r="C36" s="128" t="s">
        <v>923</v>
      </c>
      <c r="D36" s="129" t="s">
        <v>658</v>
      </c>
      <c r="E36" s="128" t="s">
        <v>3</v>
      </c>
      <c r="F36" s="177"/>
      <c r="G36" s="130"/>
      <c r="H36" s="148">
        <v>8680</v>
      </c>
      <c r="I36" s="149">
        <v>8680</v>
      </c>
      <c r="J36" s="149"/>
      <c r="K36" s="149"/>
      <c r="L36" s="149"/>
      <c r="M36" s="149"/>
      <c r="N36" s="149"/>
    </row>
    <row r="37" spans="1:14" x14ac:dyDescent="0.25">
      <c r="A37" s="165">
        <v>44664</v>
      </c>
      <c r="B37" s="127" t="s">
        <v>248</v>
      </c>
      <c r="C37" s="128" t="s">
        <v>923</v>
      </c>
      <c r="D37" s="129" t="s">
        <v>674</v>
      </c>
      <c r="E37" s="128" t="s">
        <v>3</v>
      </c>
      <c r="F37" s="177"/>
      <c r="G37" s="130"/>
      <c r="H37" s="148">
        <v>30000</v>
      </c>
      <c r="I37" s="149">
        <v>30000</v>
      </c>
      <c r="J37" s="149"/>
      <c r="K37" s="149"/>
      <c r="L37" s="149"/>
      <c r="M37" s="149"/>
      <c r="N37" s="149"/>
    </row>
    <row r="38" spans="1:14" x14ac:dyDescent="0.25">
      <c r="A38" s="165">
        <v>44671</v>
      </c>
      <c r="B38" s="127" t="s">
        <v>1186</v>
      </c>
      <c r="C38" s="128" t="s">
        <v>923</v>
      </c>
      <c r="D38" s="129" t="s">
        <v>690</v>
      </c>
      <c r="E38" s="128" t="s">
        <v>3</v>
      </c>
      <c r="F38" s="177"/>
      <c r="G38" s="130"/>
      <c r="H38" s="148">
        <v>7875</v>
      </c>
      <c r="I38" s="149">
        <v>7875</v>
      </c>
      <c r="J38" s="149"/>
      <c r="K38" s="149"/>
      <c r="L38" s="149"/>
      <c r="M38" s="149"/>
      <c r="N38" s="149"/>
    </row>
    <row r="39" spans="1:14" x14ac:dyDescent="0.25">
      <c r="A39" s="165">
        <v>44680</v>
      </c>
      <c r="B39" s="127" t="s">
        <v>1186</v>
      </c>
      <c r="C39" s="128" t="s">
        <v>923</v>
      </c>
      <c r="D39" s="129" t="s">
        <v>736</v>
      </c>
      <c r="E39" s="128" t="s">
        <v>3</v>
      </c>
      <c r="F39" s="177"/>
      <c r="G39" s="130"/>
      <c r="H39" s="148">
        <v>5900</v>
      </c>
      <c r="I39" s="149">
        <v>5900</v>
      </c>
      <c r="J39" s="149"/>
      <c r="K39" s="149"/>
      <c r="L39" s="149"/>
      <c r="M39" s="149"/>
      <c r="N39" s="149"/>
    </row>
    <row r="40" spans="1:14" x14ac:dyDescent="0.25">
      <c r="A40" s="165">
        <v>44692</v>
      </c>
      <c r="B40" s="127" t="s">
        <v>1186</v>
      </c>
      <c r="C40" s="128" t="s">
        <v>923</v>
      </c>
      <c r="D40" s="129" t="s">
        <v>782</v>
      </c>
      <c r="E40" s="128" t="s">
        <v>3</v>
      </c>
      <c r="F40" s="177"/>
      <c r="G40" s="130"/>
      <c r="H40" s="148">
        <v>9645</v>
      </c>
      <c r="I40" s="149">
        <v>9645</v>
      </c>
      <c r="J40" s="149"/>
      <c r="K40" s="149"/>
      <c r="L40" s="149"/>
      <c r="M40" s="149"/>
      <c r="N40" s="149"/>
    </row>
    <row r="41" spans="1:14" x14ac:dyDescent="0.25">
      <c r="A41" s="165">
        <v>44702</v>
      </c>
      <c r="B41" s="127" t="s">
        <v>1186</v>
      </c>
      <c r="C41" s="128" t="s">
        <v>923</v>
      </c>
      <c r="D41" s="129" t="s">
        <v>797</v>
      </c>
      <c r="E41" s="128" t="s">
        <v>3</v>
      </c>
      <c r="F41" s="177"/>
      <c r="G41" s="130"/>
      <c r="H41" s="148">
        <v>8980</v>
      </c>
      <c r="I41" s="149">
        <v>8980</v>
      </c>
      <c r="J41" s="149"/>
      <c r="K41" s="149"/>
      <c r="L41" s="149"/>
      <c r="M41" s="149"/>
      <c r="N41" s="149"/>
    </row>
    <row r="42" spans="1:14" x14ac:dyDescent="0.25">
      <c r="A42" s="165">
        <v>44711</v>
      </c>
      <c r="B42" s="127" t="s">
        <v>1186</v>
      </c>
      <c r="C42" s="128" t="s">
        <v>923</v>
      </c>
      <c r="D42" s="129" t="s">
        <v>821</v>
      </c>
      <c r="E42" s="128" t="s">
        <v>3</v>
      </c>
      <c r="F42" s="177"/>
      <c r="G42" s="130"/>
      <c r="H42" s="148">
        <v>8800</v>
      </c>
      <c r="I42" s="149">
        <v>8800</v>
      </c>
      <c r="J42" s="149"/>
      <c r="K42" s="149"/>
      <c r="L42" s="149"/>
      <c r="M42" s="149"/>
      <c r="N42" s="149"/>
    </row>
    <row r="43" spans="1:14" x14ac:dyDescent="0.25">
      <c r="A43" s="165">
        <v>44719</v>
      </c>
      <c r="B43" s="127" t="s">
        <v>1186</v>
      </c>
      <c r="C43" s="128" t="s">
        <v>923</v>
      </c>
      <c r="D43" s="129" t="s">
        <v>1602</v>
      </c>
      <c r="E43" s="128" t="s">
        <v>3</v>
      </c>
      <c r="F43" s="177"/>
      <c r="G43" s="130"/>
      <c r="H43" s="148">
        <v>7850</v>
      </c>
      <c r="I43" s="149">
        <v>7850</v>
      </c>
      <c r="J43" s="149"/>
      <c r="K43" s="149"/>
      <c r="L43" s="149"/>
      <c r="M43" s="149"/>
      <c r="N43" s="149"/>
    </row>
    <row r="44" spans="1:14" x14ac:dyDescent="0.25">
      <c r="A44" s="165">
        <v>44726</v>
      </c>
      <c r="B44" s="127" t="s">
        <v>1186</v>
      </c>
      <c r="C44" s="128" t="s">
        <v>923</v>
      </c>
      <c r="D44" s="129" t="s">
        <v>1603</v>
      </c>
      <c r="E44" s="128" t="s">
        <v>3</v>
      </c>
      <c r="F44" s="177"/>
      <c r="G44" s="130"/>
      <c r="H44" s="148">
        <v>8920</v>
      </c>
      <c r="I44" s="149">
        <v>8920</v>
      </c>
      <c r="J44" s="149"/>
      <c r="K44" s="149"/>
      <c r="L44" s="149"/>
      <c r="M44" s="149"/>
      <c r="N44" s="149"/>
    </row>
    <row r="45" spans="1:14" x14ac:dyDescent="0.25">
      <c r="A45" s="165">
        <v>44735</v>
      </c>
      <c r="B45" s="127" t="s">
        <v>1186</v>
      </c>
      <c r="C45" s="128" t="s">
        <v>923</v>
      </c>
      <c r="D45" s="129" t="s">
        <v>565</v>
      </c>
      <c r="E45" s="128" t="s">
        <v>3</v>
      </c>
      <c r="F45" s="177"/>
      <c r="G45" s="130"/>
      <c r="H45" s="148">
        <v>7100</v>
      </c>
      <c r="I45" s="149">
        <v>7100</v>
      </c>
      <c r="J45" s="149"/>
      <c r="K45" s="149"/>
      <c r="L45" s="149"/>
      <c r="M45" s="149"/>
      <c r="N45" s="149"/>
    </row>
    <row r="46" spans="1:14" x14ac:dyDescent="0.25">
      <c r="A46" s="165">
        <v>44742</v>
      </c>
      <c r="B46" s="127" t="s">
        <v>1186</v>
      </c>
      <c r="C46" s="128" t="s">
        <v>923</v>
      </c>
      <c r="D46" s="129" t="s">
        <v>1499</v>
      </c>
      <c r="E46" s="128" t="s">
        <v>3</v>
      </c>
      <c r="F46" s="177"/>
      <c r="G46" s="130"/>
      <c r="H46" s="148">
        <v>6300</v>
      </c>
      <c r="I46" s="149">
        <v>6300</v>
      </c>
      <c r="J46" s="149"/>
      <c r="K46" s="149"/>
      <c r="L46" s="149"/>
      <c r="M46" s="149"/>
      <c r="N46" s="149"/>
    </row>
    <row r="47" spans="1:14" x14ac:dyDescent="0.25">
      <c r="A47" s="165">
        <v>44744</v>
      </c>
      <c r="B47" s="127" t="s">
        <v>250</v>
      </c>
      <c r="C47" s="128" t="s">
        <v>923</v>
      </c>
      <c r="D47" s="129" t="s">
        <v>939</v>
      </c>
      <c r="E47" s="128" t="s">
        <v>3</v>
      </c>
      <c r="F47" s="177"/>
      <c r="G47" s="130"/>
      <c r="H47" s="148">
        <v>8260</v>
      </c>
      <c r="I47" s="149">
        <v>8260</v>
      </c>
      <c r="J47" s="149"/>
      <c r="K47" s="149"/>
      <c r="L47" s="149"/>
      <c r="M47" s="149"/>
      <c r="N47" s="149"/>
    </row>
    <row r="48" spans="1:14" x14ac:dyDescent="0.25">
      <c r="A48" s="165">
        <v>44749</v>
      </c>
      <c r="B48" s="127" t="s">
        <v>1186</v>
      </c>
      <c r="C48" s="128" t="s">
        <v>923</v>
      </c>
      <c r="D48" s="129" t="s">
        <v>1604</v>
      </c>
      <c r="E48" s="128" t="s">
        <v>3</v>
      </c>
      <c r="F48" s="177"/>
      <c r="G48" s="130"/>
      <c r="H48" s="148">
        <v>6900</v>
      </c>
      <c r="I48" s="149">
        <v>6900</v>
      </c>
      <c r="J48" s="149"/>
      <c r="K48" s="149"/>
      <c r="L48" s="149"/>
      <c r="M48" s="149"/>
      <c r="N48" s="149"/>
    </row>
    <row r="49" spans="1:14" x14ac:dyDescent="0.25">
      <c r="A49" s="165">
        <v>44757</v>
      </c>
      <c r="B49" s="127" t="s">
        <v>1186</v>
      </c>
      <c r="C49" s="128" t="s">
        <v>923</v>
      </c>
      <c r="D49" s="129" t="s">
        <v>1597</v>
      </c>
      <c r="E49" s="128" t="s">
        <v>3</v>
      </c>
      <c r="F49" s="177"/>
      <c r="G49" s="130"/>
      <c r="H49" s="148">
        <v>9680</v>
      </c>
      <c r="I49" s="149">
        <v>9680</v>
      </c>
      <c r="J49" s="149"/>
      <c r="K49" s="149"/>
      <c r="L49" s="149"/>
      <c r="M49" s="149"/>
      <c r="N49" s="149"/>
    </row>
    <row r="50" spans="1:14" x14ac:dyDescent="0.25">
      <c r="A50" s="165">
        <v>44765</v>
      </c>
      <c r="B50" s="127" t="s">
        <v>1186</v>
      </c>
      <c r="C50" s="128" t="s">
        <v>923</v>
      </c>
      <c r="D50" s="129" t="s">
        <v>1605</v>
      </c>
      <c r="E50" s="128" t="s">
        <v>3</v>
      </c>
      <c r="F50" s="177"/>
      <c r="G50" s="130"/>
      <c r="H50" s="148">
        <v>8800</v>
      </c>
      <c r="I50" s="149">
        <v>8800</v>
      </c>
      <c r="J50" s="149"/>
      <c r="K50" s="149"/>
      <c r="L50" s="149"/>
      <c r="M50" s="149"/>
      <c r="N50" s="149"/>
    </row>
    <row r="51" spans="1:14" x14ac:dyDescent="0.25">
      <c r="A51" s="165">
        <v>44773</v>
      </c>
      <c r="B51" s="127" t="s">
        <v>1186</v>
      </c>
      <c r="C51" s="128" t="s">
        <v>923</v>
      </c>
      <c r="D51" s="129" t="s">
        <v>1491</v>
      </c>
      <c r="E51" s="128" t="s">
        <v>3</v>
      </c>
      <c r="F51" s="177"/>
      <c r="G51" s="130"/>
      <c r="H51" s="148">
        <v>5500</v>
      </c>
      <c r="I51" s="149">
        <v>5500</v>
      </c>
      <c r="J51" s="149"/>
      <c r="K51" s="149"/>
      <c r="L51" s="149"/>
      <c r="M51" s="149"/>
      <c r="N51" s="149"/>
    </row>
    <row r="52" spans="1:14" x14ac:dyDescent="0.25">
      <c r="A52" s="165">
        <v>44781</v>
      </c>
      <c r="B52" s="127" t="s">
        <v>1186</v>
      </c>
      <c r="C52" s="128" t="s">
        <v>923</v>
      </c>
      <c r="D52" s="129" t="s">
        <v>941</v>
      </c>
      <c r="E52" s="128" t="s">
        <v>3</v>
      </c>
      <c r="F52" s="177"/>
      <c r="G52" s="130"/>
      <c r="H52" s="148">
        <v>10350</v>
      </c>
      <c r="I52" s="149">
        <v>10350</v>
      </c>
      <c r="J52" s="149"/>
      <c r="K52" s="149"/>
      <c r="L52" s="149"/>
      <c r="M52" s="149"/>
      <c r="N52" s="149"/>
    </row>
    <row r="53" spans="1:14" x14ac:dyDescent="0.25">
      <c r="A53" s="165">
        <v>44787</v>
      </c>
      <c r="B53" s="127" t="s">
        <v>1186</v>
      </c>
      <c r="C53" s="128" t="s">
        <v>923</v>
      </c>
      <c r="D53" s="129" t="s">
        <v>1606</v>
      </c>
      <c r="E53" s="128" t="s">
        <v>3</v>
      </c>
      <c r="F53" s="177"/>
      <c r="G53" s="130"/>
      <c r="H53" s="148">
        <v>8770</v>
      </c>
      <c r="I53" s="149">
        <v>8770</v>
      </c>
      <c r="J53" s="149"/>
      <c r="K53" s="149"/>
      <c r="L53" s="149"/>
      <c r="M53" s="149"/>
      <c r="N53" s="149"/>
    </row>
    <row r="54" spans="1:14" x14ac:dyDescent="0.25">
      <c r="A54" s="165">
        <v>44794</v>
      </c>
      <c r="B54" s="127" t="s">
        <v>1186</v>
      </c>
      <c r="C54" s="128" t="s">
        <v>923</v>
      </c>
      <c r="D54" s="129" t="s">
        <v>1607</v>
      </c>
      <c r="E54" s="128" t="s">
        <v>3</v>
      </c>
      <c r="F54" s="177"/>
      <c r="G54" s="130"/>
      <c r="H54" s="148">
        <v>9940</v>
      </c>
      <c r="I54" s="149">
        <v>9940</v>
      </c>
      <c r="J54" s="149"/>
      <c r="K54" s="149"/>
      <c r="L54" s="149"/>
      <c r="M54" s="149"/>
      <c r="N54" s="149"/>
    </row>
    <row r="55" spans="1:14" x14ac:dyDescent="0.25">
      <c r="A55" s="165">
        <v>44804</v>
      </c>
      <c r="B55" s="127" t="s">
        <v>1186</v>
      </c>
      <c r="C55" s="128" t="s">
        <v>923</v>
      </c>
      <c r="D55" s="129" t="s">
        <v>826</v>
      </c>
      <c r="E55" s="128" t="s">
        <v>3</v>
      </c>
      <c r="F55" s="177"/>
      <c r="G55" s="130"/>
      <c r="H55" s="148">
        <v>5400</v>
      </c>
      <c r="I55" s="149">
        <v>5400</v>
      </c>
      <c r="J55" s="149"/>
      <c r="K55" s="149"/>
      <c r="L55" s="149"/>
      <c r="M55" s="149"/>
      <c r="N55" s="149"/>
    </row>
    <row r="56" spans="1:14" x14ac:dyDescent="0.25">
      <c r="A56" s="165">
        <v>44812</v>
      </c>
      <c r="B56" s="127" t="s">
        <v>1186</v>
      </c>
      <c r="C56" s="128" t="s">
        <v>923</v>
      </c>
      <c r="D56" s="129" t="s">
        <v>1608</v>
      </c>
      <c r="E56" s="128" t="s">
        <v>3</v>
      </c>
      <c r="F56" s="177"/>
      <c r="G56" s="130"/>
      <c r="H56" s="148">
        <v>9740</v>
      </c>
      <c r="I56" s="149">
        <v>9740</v>
      </c>
      <c r="J56" s="149"/>
      <c r="K56" s="149"/>
      <c r="L56" s="149"/>
      <c r="M56" s="149"/>
      <c r="N56" s="149"/>
    </row>
    <row r="57" spans="1:14" x14ac:dyDescent="0.25">
      <c r="A57" s="165">
        <v>44821</v>
      </c>
      <c r="B57" s="127" t="s">
        <v>1186</v>
      </c>
      <c r="C57" s="128" t="s">
        <v>923</v>
      </c>
      <c r="D57" s="129" t="s">
        <v>1609</v>
      </c>
      <c r="E57" s="128" t="s">
        <v>3</v>
      </c>
      <c r="F57" s="177"/>
      <c r="G57" s="130"/>
      <c r="H57" s="148">
        <v>9560</v>
      </c>
      <c r="I57" s="149">
        <v>9560</v>
      </c>
      <c r="J57" s="149"/>
      <c r="K57" s="149"/>
      <c r="L57" s="149"/>
      <c r="M57" s="149"/>
      <c r="N57" s="149"/>
    </row>
    <row r="58" spans="1:14" x14ac:dyDescent="0.25">
      <c r="A58" s="165">
        <v>44826</v>
      </c>
      <c r="B58" s="127" t="s">
        <v>1186</v>
      </c>
      <c r="C58" s="128" t="s">
        <v>923</v>
      </c>
      <c r="D58" s="129" t="s">
        <v>1610</v>
      </c>
      <c r="E58" s="128" t="s">
        <v>3</v>
      </c>
      <c r="F58" s="177"/>
      <c r="G58" s="130"/>
      <c r="H58" s="148">
        <v>8970</v>
      </c>
      <c r="I58" s="149">
        <v>8970</v>
      </c>
      <c r="J58" s="149"/>
      <c r="K58" s="149"/>
      <c r="L58" s="149"/>
      <c r="M58" s="149"/>
      <c r="N58" s="149"/>
    </row>
    <row r="59" spans="1:14" x14ac:dyDescent="0.25">
      <c r="A59" s="165">
        <v>44834</v>
      </c>
      <c r="B59" s="127" t="s">
        <v>1186</v>
      </c>
      <c r="C59" s="128" t="s">
        <v>923</v>
      </c>
      <c r="D59" s="129" t="s">
        <v>1611</v>
      </c>
      <c r="E59" s="128" t="s">
        <v>3</v>
      </c>
      <c r="F59" s="177"/>
      <c r="G59" s="130"/>
      <c r="H59" s="148">
        <v>7600</v>
      </c>
      <c r="I59" s="149">
        <v>7600</v>
      </c>
      <c r="J59" s="149"/>
      <c r="K59" s="149"/>
      <c r="L59" s="149"/>
      <c r="M59" s="149"/>
      <c r="N59" s="149"/>
    </row>
    <row r="60" spans="1:14" x14ac:dyDescent="0.25">
      <c r="A60" s="165">
        <v>44841</v>
      </c>
      <c r="B60" s="127" t="s">
        <v>1186</v>
      </c>
      <c r="C60" s="128" t="s">
        <v>923</v>
      </c>
      <c r="D60" s="129" t="s">
        <v>995</v>
      </c>
      <c r="E60" s="128" t="s">
        <v>3</v>
      </c>
      <c r="F60" s="177"/>
      <c r="G60" s="130"/>
      <c r="H60" s="148">
        <v>9870</v>
      </c>
      <c r="I60" s="149">
        <v>9870</v>
      </c>
      <c r="J60" s="149"/>
      <c r="K60" s="149"/>
      <c r="L60" s="149"/>
      <c r="M60" s="149"/>
      <c r="N60" s="149"/>
    </row>
    <row r="61" spans="1:14" x14ac:dyDescent="0.25">
      <c r="A61" s="165">
        <v>44850</v>
      </c>
      <c r="B61" s="127" t="s">
        <v>1186</v>
      </c>
      <c r="C61" s="128" t="s">
        <v>923</v>
      </c>
      <c r="D61" s="129" t="s">
        <v>1612</v>
      </c>
      <c r="E61" s="128" t="s">
        <v>3</v>
      </c>
      <c r="F61" s="177"/>
      <c r="G61" s="130"/>
      <c r="H61" s="148">
        <v>9640</v>
      </c>
      <c r="I61" s="149">
        <v>9640</v>
      </c>
      <c r="J61" s="149"/>
      <c r="K61" s="149"/>
      <c r="L61" s="149"/>
      <c r="M61" s="149"/>
      <c r="N61" s="149"/>
    </row>
    <row r="62" spans="1:14" x14ac:dyDescent="0.25">
      <c r="A62" s="165">
        <v>44856</v>
      </c>
      <c r="B62" s="127" t="s">
        <v>1186</v>
      </c>
      <c r="C62" s="128" t="s">
        <v>923</v>
      </c>
      <c r="D62" s="129" t="s">
        <v>1613</v>
      </c>
      <c r="E62" s="128" t="s">
        <v>3</v>
      </c>
      <c r="F62" s="177"/>
      <c r="G62" s="130"/>
      <c r="H62" s="148">
        <v>8760</v>
      </c>
      <c r="I62" s="149">
        <v>8760</v>
      </c>
      <c r="J62" s="149"/>
      <c r="K62" s="149"/>
      <c r="L62" s="149"/>
      <c r="M62" s="149"/>
      <c r="N62" s="149"/>
    </row>
    <row r="63" spans="1:14" x14ac:dyDescent="0.25">
      <c r="A63" s="165">
        <v>44865</v>
      </c>
      <c r="B63" s="127" t="s">
        <v>1186</v>
      </c>
      <c r="C63" s="128" t="s">
        <v>923</v>
      </c>
      <c r="D63" s="129" t="s">
        <v>1614</v>
      </c>
      <c r="E63" s="128" t="s">
        <v>3</v>
      </c>
      <c r="F63" s="177"/>
      <c r="G63" s="130"/>
      <c r="H63" s="148">
        <v>8200</v>
      </c>
      <c r="I63" s="149">
        <v>8200</v>
      </c>
      <c r="J63" s="149"/>
      <c r="K63" s="149"/>
      <c r="L63" s="149"/>
      <c r="M63" s="149"/>
      <c r="N63" s="149"/>
    </row>
    <row r="64" spans="1:14" x14ac:dyDescent="0.25">
      <c r="A64" s="165">
        <v>44872</v>
      </c>
      <c r="B64" s="127" t="s">
        <v>1188</v>
      </c>
      <c r="C64" s="128" t="s">
        <v>9</v>
      </c>
      <c r="D64" s="129" t="s">
        <v>370</v>
      </c>
      <c r="E64" s="128" t="s">
        <v>3</v>
      </c>
      <c r="F64" s="177"/>
      <c r="G64" s="130"/>
      <c r="H64" s="148">
        <v>51000</v>
      </c>
      <c r="I64" s="149">
        <v>51000</v>
      </c>
      <c r="J64" s="149"/>
      <c r="K64" s="149"/>
      <c r="L64" s="149"/>
      <c r="M64" s="149"/>
      <c r="N64" s="149"/>
    </row>
    <row r="65" spans="1:14" x14ac:dyDescent="0.25">
      <c r="A65" s="165">
        <v>44873</v>
      </c>
      <c r="B65" s="127" t="s">
        <v>1186</v>
      </c>
      <c r="C65" s="128" t="s">
        <v>923</v>
      </c>
      <c r="D65" s="129" t="s">
        <v>1615</v>
      </c>
      <c r="E65" s="128" t="s">
        <v>3</v>
      </c>
      <c r="F65" s="177"/>
      <c r="G65" s="130"/>
      <c r="H65" s="148">
        <v>9800</v>
      </c>
      <c r="I65" s="149">
        <v>9800</v>
      </c>
      <c r="J65" s="149"/>
      <c r="K65" s="149"/>
      <c r="L65" s="149"/>
      <c r="M65" s="149"/>
      <c r="N65" s="149"/>
    </row>
    <row r="66" spans="1:14" x14ac:dyDescent="0.25">
      <c r="A66" s="165">
        <v>44881</v>
      </c>
      <c r="B66" s="127" t="s">
        <v>1187</v>
      </c>
      <c r="C66" s="128" t="s">
        <v>9</v>
      </c>
      <c r="D66" s="129" t="s">
        <v>643</v>
      </c>
      <c r="E66" s="128" t="s">
        <v>3</v>
      </c>
      <c r="F66" s="177"/>
      <c r="G66" s="130"/>
      <c r="H66" s="148">
        <v>150000</v>
      </c>
      <c r="I66" s="149">
        <v>150000</v>
      </c>
      <c r="J66" s="149"/>
      <c r="K66" s="149"/>
      <c r="L66" s="149"/>
      <c r="M66" s="149"/>
      <c r="N66" s="149"/>
    </row>
    <row r="67" spans="1:14" x14ac:dyDescent="0.25">
      <c r="A67" s="165">
        <v>44882</v>
      </c>
      <c r="B67" s="127" t="s">
        <v>1186</v>
      </c>
      <c r="C67" s="128" t="s">
        <v>923</v>
      </c>
      <c r="D67" s="129" t="s">
        <v>980</v>
      </c>
      <c r="E67" s="128" t="s">
        <v>3</v>
      </c>
      <c r="F67" s="177"/>
      <c r="G67" s="130"/>
      <c r="H67" s="148">
        <v>8900</v>
      </c>
      <c r="I67" s="149">
        <v>8900</v>
      </c>
      <c r="J67" s="149"/>
      <c r="K67" s="149"/>
      <c r="L67" s="149"/>
      <c r="M67" s="149"/>
      <c r="N67" s="149"/>
    </row>
    <row r="68" spans="1:14" x14ac:dyDescent="0.25">
      <c r="A68" s="165">
        <v>44887</v>
      </c>
      <c r="B68" s="127" t="s">
        <v>1186</v>
      </c>
      <c r="C68" s="128" t="s">
        <v>923</v>
      </c>
      <c r="D68" s="129" t="s">
        <v>1616</v>
      </c>
      <c r="E68" s="128" t="s">
        <v>3</v>
      </c>
      <c r="F68" s="177"/>
      <c r="G68" s="130"/>
      <c r="H68" s="148">
        <v>8640</v>
      </c>
      <c r="I68" s="149">
        <v>8640</v>
      </c>
      <c r="J68" s="149"/>
      <c r="K68" s="149"/>
      <c r="L68" s="149"/>
      <c r="M68" s="149"/>
      <c r="N68" s="149"/>
    </row>
    <row r="69" spans="1:14" x14ac:dyDescent="0.25">
      <c r="A69" s="165">
        <v>44895</v>
      </c>
      <c r="B69" s="127" t="s">
        <v>1186</v>
      </c>
      <c r="C69" s="128" t="s">
        <v>923</v>
      </c>
      <c r="D69" s="129" t="s">
        <v>1617</v>
      </c>
      <c r="E69" s="128" t="s">
        <v>3</v>
      </c>
      <c r="F69" s="177"/>
      <c r="G69" s="130"/>
      <c r="H69" s="148">
        <v>7600</v>
      </c>
      <c r="I69" s="149">
        <v>7600</v>
      </c>
      <c r="J69" s="149"/>
      <c r="K69" s="149"/>
      <c r="L69" s="149"/>
      <c r="M69" s="149"/>
      <c r="N69" s="149"/>
    </row>
    <row r="70" spans="1:14" x14ac:dyDescent="0.25">
      <c r="A70" s="165">
        <v>44902</v>
      </c>
      <c r="B70" s="127" t="s">
        <v>1186</v>
      </c>
      <c r="C70" s="128" t="s">
        <v>923</v>
      </c>
      <c r="D70" s="129" t="s">
        <v>623</v>
      </c>
      <c r="E70" s="128" t="s">
        <v>3</v>
      </c>
      <c r="F70" s="177"/>
      <c r="G70" s="130"/>
      <c r="H70" s="148">
        <v>10700</v>
      </c>
      <c r="I70" s="149">
        <v>10700</v>
      </c>
      <c r="J70" s="149"/>
      <c r="K70" s="149"/>
      <c r="L70" s="149"/>
      <c r="M70" s="149"/>
      <c r="N70" s="149"/>
    </row>
    <row r="71" spans="1:14" x14ac:dyDescent="0.25">
      <c r="A71" s="165">
        <v>44910</v>
      </c>
      <c r="B71" s="127" t="s">
        <v>1186</v>
      </c>
      <c r="C71" s="128" t="s">
        <v>923</v>
      </c>
      <c r="D71" s="129" t="s">
        <v>1618</v>
      </c>
      <c r="E71" s="128" t="s">
        <v>3</v>
      </c>
      <c r="F71" s="177"/>
      <c r="G71" s="130"/>
      <c r="H71" s="148">
        <v>9750</v>
      </c>
      <c r="I71" s="149">
        <v>9750</v>
      </c>
      <c r="J71" s="149"/>
      <c r="K71" s="149"/>
      <c r="L71" s="149"/>
      <c r="M71" s="149"/>
      <c r="N71" s="149"/>
    </row>
    <row r="72" spans="1:14" x14ac:dyDescent="0.25">
      <c r="A72" s="165">
        <v>44916</v>
      </c>
      <c r="B72" s="127" t="s">
        <v>1186</v>
      </c>
      <c r="C72" s="128" t="s">
        <v>923</v>
      </c>
      <c r="D72" s="129" t="s">
        <v>1619</v>
      </c>
      <c r="E72" s="128" t="s">
        <v>3</v>
      </c>
      <c r="F72" s="177"/>
      <c r="G72" s="130"/>
      <c r="H72" s="148">
        <v>8960</v>
      </c>
      <c r="I72" s="149">
        <v>8960</v>
      </c>
      <c r="J72" s="149"/>
      <c r="K72" s="149"/>
      <c r="L72" s="149"/>
      <c r="M72" s="149"/>
      <c r="N72" s="149"/>
    </row>
    <row r="73" spans="1:14" x14ac:dyDescent="0.25">
      <c r="A73" s="165">
        <v>44926</v>
      </c>
      <c r="B73" s="127" t="s">
        <v>1186</v>
      </c>
      <c r="C73" s="128" t="s">
        <v>923</v>
      </c>
      <c r="D73" s="129" t="s">
        <v>1620</v>
      </c>
      <c r="E73" s="128" t="s">
        <v>3</v>
      </c>
      <c r="F73" s="177"/>
      <c r="G73" s="130"/>
      <c r="H73" s="148">
        <v>9300</v>
      </c>
      <c r="I73" s="149">
        <v>9300</v>
      </c>
      <c r="J73" s="149"/>
      <c r="K73" s="149"/>
      <c r="L73" s="149"/>
      <c r="M73" s="149"/>
      <c r="N73" s="149"/>
    </row>
    <row r="74" spans="1:14" x14ac:dyDescent="0.25">
      <c r="A74" s="165">
        <v>44933</v>
      </c>
      <c r="B74" s="127" t="s">
        <v>1186</v>
      </c>
      <c r="C74" s="128" t="s">
        <v>923</v>
      </c>
      <c r="D74" s="129" t="s">
        <v>1006</v>
      </c>
      <c r="E74" s="128" t="s">
        <v>3</v>
      </c>
      <c r="F74" s="177"/>
      <c r="G74" s="130"/>
      <c r="H74" s="148">
        <v>10480</v>
      </c>
      <c r="I74" s="149">
        <v>10480</v>
      </c>
      <c r="J74" s="149"/>
      <c r="K74" s="149"/>
      <c r="L74" s="149"/>
      <c r="M74" s="149"/>
      <c r="N74" s="149"/>
    </row>
    <row r="75" spans="1:14" x14ac:dyDescent="0.25">
      <c r="A75" s="165">
        <v>44942</v>
      </c>
      <c r="B75" s="127" t="s">
        <v>1186</v>
      </c>
      <c r="C75" s="128" t="s">
        <v>923</v>
      </c>
      <c r="D75" s="129" t="s">
        <v>1621</v>
      </c>
      <c r="E75" s="128" t="s">
        <v>3</v>
      </c>
      <c r="F75" s="177"/>
      <c r="G75" s="130"/>
      <c r="H75" s="148">
        <v>8900</v>
      </c>
      <c r="I75" s="149">
        <v>8900</v>
      </c>
      <c r="J75" s="149"/>
      <c r="K75" s="149"/>
      <c r="L75" s="149"/>
      <c r="M75" s="149"/>
      <c r="N75" s="149"/>
    </row>
    <row r="76" spans="1:14" x14ac:dyDescent="0.25">
      <c r="A76" s="165">
        <v>44948</v>
      </c>
      <c r="B76" s="127" t="s">
        <v>1186</v>
      </c>
      <c r="C76" s="128" t="s">
        <v>923</v>
      </c>
      <c r="D76" s="129" t="s">
        <v>1622</v>
      </c>
      <c r="E76" s="128" t="s">
        <v>3</v>
      </c>
      <c r="F76" s="177"/>
      <c r="G76" s="130"/>
      <c r="H76" s="148">
        <v>9270</v>
      </c>
      <c r="I76" s="149">
        <v>9270</v>
      </c>
      <c r="J76" s="149"/>
      <c r="K76" s="149"/>
      <c r="L76" s="149"/>
      <c r="M76" s="149"/>
      <c r="N76" s="149"/>
    </row>
    <row r="77" spans="1:14" x14ac:dyDescent="0.25">
      <c r="A77" s="165">
        <v>44957</v>
      </c>
      <c r="B77" s="127" t="s">
        <v>1186</v>
      </c>
      <c r="C77" s="128" t="s">
        <v>923</v>
      </c>
      <c r="D77" s="129" t="s">
        <v>1623</v>
      </c>
      <c r="E77" s="128" t="s">
        <v>3</v>
      </c>
      <c r="F77" s="177"/>
      <c r="G77" s="130"/>
      <c r="H77" s="148">
        <v>4500</v>
      </c>
      <c r="I77" s="149">
        <v>4500</v>
      </c>
      <c r="J77" s="149"/>
      <c r="K77" s="149"/>
      <c r="L77" s="149"/>
      <c r="M77" s="149"/>
      <c r="N77" s="149"/>
    </row>
    <row r="78" spans="1:14" x14ac:dyDescent="0.25">
      <c r="A78" s="165">
        <v>44964</v>
      </c>
      <c r="B78" s="127" t="s">
        <v>1186</v>
      </c>
      <c r="C78" s="128" t="s">
        <v>923</v>
      </c>
      <c r="D78" s="129" t="s">
        <v>1029</v>
      </c>
      <c r="E78" s="128" t="s">
        <v>3</v>
      </c>
      <c r="F78" s="177"/>
      <c r="G78" s="130"/>
      <c r="H78" s="148">
        <v>7980</v>
      </c>
      <c r="I78" s="149">
        <v>7980</v>
      </c>
      <c r="J78" s="149"/>
      <c r="K78" s="149"/>
      <c r="L78" s="149"/>
      <c r="M78" s="149"/>
      <c r="N78" s="149"/>
    </row>
    <row r="79" spans="1:14" x14ac:dyDescent="0.25">
      <c r="A79" s="165">
        <v>44971</v>
      </c>
      <c r="B79" s="127" t="s">
        <v>1186</v>
      </c>
      <c r="C79" s="128" t="s">
        <v>923</v>
      </c>
      <c r="D79" s="129" t="s">
        <v>1624</v>
      </c>
      <c r="E79" s="128" t="s">
        <v>3</v>
      </c>
      <c r="F79" s="177"/>
      <c r="G79" s="130"/>
      <c r="H79" s="148">
        <v>8640</v>
      </c>
      <c r="I79" s="149">
        <v>8640</v>
      </c>
      <c r="J79" s="149"/>
      <c r="K79" s="149"/>
      <c r="L79" s="149"/>
      <c r="M79" s="149"/>
      <c r="N79" s="149"/>
    </row>
    <row r="80" spans="1:14" x14ac:dyDescent="0.25">
      <c r="A80" s="165">
        <v>44978</v>
      </c>
      <c r="B80" s="127" t="s">
        <v>1187</v>
      </c>
      <c r="C80" s="128" t="s">
        <v>9</v>
      </c>
      <c r="D80" s="129" t="s">
        <v>759</v>
      </c>
      <c r="E80" s="128" t="s">
        <v>3</v>
      </c>
      <c r="F80" s="177"/>
      <c r="G80" s="130"/>
      <c r="H80" s="148">
        <v>198000</v>
      </c>
      <c r="I80" s="149">
        <v>200000</v>
      </c>
      <c r="J80" s="149">
        <v>-2000</v>
      </c>
      <c r="K80" s="149"/>
      <c r="L80" s="149"/>
      <c r="M80" s="149"/>
      <c r="N80" s="149"/>
    </row>
    <row r="81" spans="1:14" x14ac:dyDescent="0.25">
      <c r="A81" s="165">
        <v>44978</v>
      </c>
      <c r="B81" s="127" t="s">
        <v>1186</v>
      </c>
      <c r="C81" s="128" t="s">
        <v>923</v>
      </c>
      <c r="D81" s="129" t="s">
        <v>1625</v>
      </c>
      <c r="E81" s="128" t="s">
        <v>3</v>
      </c>
      <c r="F81" s="177"/>
      <c r="G81" s="130"/>
      <c r="H81" s="148">
        <v>9530</v>
      </c>
      <c r="I81" s="149">
        <v>9530</v>
      </c>
      <c r="J81" s="149"/>
      <c r="K81" s="149"/>
      <c r="L81" s="149"/>
      <c r="M81" s="149"/>
      <c r="N81" s="149"/>
    </row>
    <row r="82" spans="1:14" x14ac:dyDescent="0.25">
      <c r="A82" s="165">
        <v>44985</v>
      </c>
      <c r="B82" s="127" t="s">
        <v>1186</v>
      </c>
      <c r="C82" s="128" t="s">
        <v>923</v>
      </c>
      <c r="D82" s="129" t="s">
        <v>1626</v>
      </c>
      <c r="E82" s="128" t="s">
        <v>3</v>
      </c>
      <c r="F82" s="177"/>
      <c r="G82" s="130"/>
      <c r="H82" s="148">
        <v>5800</v>
      </c>
      <c r="I82" s="149">
        <v>5800</v>
      </c>
      <c r="J82" s="149"/>
      <c r="K82" s="149"/>
      <c r="L82" s="149"/>
      <c r="M82" s="149"/>
      <c r="N82" s="149"/>
    </row>
    <row r="83" spans="1:14" x14ac:dyDescent="0.25">
      <c r="A83" s="165">
        <v>44996</v>
      </c>
      <c r="B83" s="127" t="s">
        <v>1186</v>
      </c>
      <c r="C83" s="128" t="s">
        <v>923</v>
      </c>
      <c r="D83" s="129" t="s">
        <v>1627</v>
      </c>
      <c r="E83" s="128" t="s">
        <v>3</v>
      </c>
      <c r="F83" s="177"/>
      <c r="G83" s="130"/>
      <c r="H83" s="148">
        <v>10980</v>
      </c>
      <c r="I83" s="149">
        <v>10980</v>
      </c>
      <c r="J83" s="149"/>
      <c r="K83" s="149"/>
      <c r="L83" s="149"/>
      <c r="M83" s="149"/>
      <c r="N83" s="149"/>
    </row>
    <row r="84" spans="1:14" x14ac:dyDescent="0.25">
      <c r="A84" s="165">
        <v>45006</v>
      </c>
      <c r="B84" s="127" t="s">
        <v>1186</v>
      </c>
      <c r="C84" s="128" t="s">
        <v>923</v>
      </c>
      <c r="D84" s="129" t="s">
        <v>1628</v>
      </c>
      <c r="E84" s="128" t="s">
        <v>3</v>
      </c>
      <c r="F84" s="177"/>
      <c r="G84" s="130"/>
      <c r="H84" s="148">
        <v>12840</v>
      </c>
      <c r="I84" s="149">
        <v>12840</v>
      </c>
      <c r="J84" s="149"/>
      <c r="K84" s="149"/>
      <c r="L84" s="149"/>
      <c r="M84" s="149"/>
      <c r="N84" s="149"/>
    </row>
    <row r="85" spans="1:14" x14ac:dyDescent="0.25">
      <c r="A85" s="165">
        <v>45016</v>
      </c>
      <c r="B85" s="127" t="s">
        <v>1186</v>
      </c>
      <c r="C85" s="128" t="s">
        <v>923</v>
      </c>
      <c r="D85" s="129" t="s">
        <v>1629</v>
      </c>
      <c r="E85" s="128" t="s">
        <v>3</v>
      </c>
      <c r="F85" s="177"/>
      <c r="G85" s="130"/>
      <c r="H85" s="148">
        <v>6300</v>
      </c>
      <c r="I85" s="149">
        <v>6300</v>
      </c>
      <c r="J85" s="149"/>
      <c r="K85" s="149"/>
      <c r="L85" s="149"/>
      <c r="M85" s="149"/>
      <c r="N85" s="149"/>
    </row>
    <row r="86" spans="1:14" x14ac:dyDescent="0.25">
      <c r="A86" s="165">
        <v>45017</v>
      </c>
      <c r="B86" s="127" t="s">
        <v>3</v>
      </c>
      <c r="C86" s="128" t="s">
        <v>9</v>
      </c>
      <c r="D86" s="129" t="s">
        <v>342</v>
      </c>
      <c r="E86" s="128" t="s">
        <v>3</v>
      </c>
      <c r="F86" s="177"/>
      <c r="G86" s="130"/>
      <c r="H86" s="148">
        <v>0</v>
      </c>
      <c r="I86" s="149">
        <v>100000</v>
      </c>
      <c r="J86" s="149"/>
      <c r="K86" s="149"/>
      <c r="L86" s="149"/>
      <c r="M86" s="149">
        <v>-100000</v>
      </c>
      <c r="N86" s="149"/>
    </row>
    <row r="87" spans="1:14" x14ac:dyDescent="0.25">
      <c r="A87" s="165">
        <v>45021</v>
      </c>
      <c r="B87" s="127" t="s">
        <v>3</v>
      </c>
      <c r="C87" s="128" t="s">
        <v>9</v>
      </c>
      <c r="D87" s="129" t="s">
        <v>304</v>
      </c>
      <c r="E87" s="128" t="s">
        <v>3</v>
      </c>
      <c r="F87" s="177"/>
      <c r="G87" s="130"/>
      <c r="H87" s="148">
        <v>0</v>
      </c>
      <c r="I87" s="149">
        <v>45500</v>
      </c>
      <c r="J87" s="149"/>
      <c r="K87" s="149"/>
      <c r="L87" s="149"/>
      <c r="M87" s="149"/>
      <c r="N87" s="149">
        <v>-45500</v>
      </c>
    </row>
    <row r="88" spans="1:14" x14ac:dyDescent="0.25">
      <c r="A88" s="165">
        <v>45023</v>
      </c>
      <c r="B88" s="127" t="s">
        <v>1186</v>
      </c>
      <c r="C88" s="128" t="s">
        <v>923</v>
      </c>
      <c r="D88" s="129" t="s">
        <v>310</v>
      </c>
      <c r="E88" s="128" t="s">
        <v>3</v>
      </c>
      <c r="F88" s="177"/>
      <c r="G88" s="130"/>
      <c r="H88" s="148">
        <v>12480</v>
      </c>
      <c r="I88" s="149">
        <v>12480</v>
      </c>
      <c r="J88" s="149"/>
      <c r="K88" s="149"/>
      <c r="L88" s="149"/>
      <c r="M88" s="149"/>
      <c r="N88" s="149"/>
    </row>
    <row r="89" spans="1:14" x14ac:dyDescent="0.25">
      <c r="A89" s="165">
        <v>45031</v>
      </c>
      <c r="B89" s="127" t="s">
        <v>1186</v>
      </c>
      <c r="C89" s="128" t="s">
        <v>923</v>
      </c>
      <c r="D89" s="129" t="s">
        <v>337</v>
      </c>
      <c r="E89" s="128" t="s">
        <v>3</v>
      </c>
      <c r="F89" s="177"/>
      <c r="G89" s="130"/>
      <c r="H89" s="148">
        <v>9490</v>
      </c>
      <c r="I89" s="149">
        <v>9490</v>
      </c>
      <c r="J89" s="149"/>
      <c r="K89" s="149"/>
      <c r="L89" s="149"/>
      <c r="M89" s="149"/>
      <c r="N89" s="149"/>
    </row>
    <row r="90" spans="1:14" x14ac:dyDescent="0.25">
      <c r="A90" s="165">
        <v>45037</v>
      </c>
      <c r="B90" s="127" t="s">
        <v>1186</v>
      </c>
      <c r="C90" s="128" t="s">
        <v>923</v>
      </c>
      <c r="D90" s="129" t="s">
        <v>357</v>
      </c>
      <c r="E90" s="128" t="s">
        <v>3</v>
      </c>
      <c r="F90" s="177"/>
      <c r="G90" s="130"/>
      <c r="H90" s="148">
        <v>8980</v>
      </c>
      <c r="I90" s="149">
        <v>8980</v>
      </c>
      <c r="J90" s="149"/>
      <c r="K90" s="149"/>
      <c r="L90" s="149"/>
      <c r="M90" s="149"/>
      <c r="N90" s="149"/>
    </row>
    <row r="91" spans="1:14" x14ac:dyDescent="0.25">
      <c r="A91" s="165">
        <v>45046</v>
      </c>
      <c r="B91" s="127" t="s">
        <v>1186</v>
      </c>
      <c r="C91" s="128" t="s">
        <v>923</v>
      </c>
      <c r="D91" s="129" t="s">
        <v>397</v>
      </c>
      <c r="E91" s="128" t="s">
        <v>3</v>
      </c>
      <c r="F91" s="177"/>
      <c r="G91" s="130"/>
      <c r="H91" s="148">
        <v>9640</v>
      </c>
      <c r="I91" s="149">
        <v>9640</v>
      </c>
      <c r="J91" s="149"/>
      <c r="K91" s="149"/>
      <c r="L91" s="149"/>
      <c r="M91" s="149"/>
      <c r="N91" s="149"/>
    </row>
    <row r="92" spans="1:14" x14ac:dyDescent="0.25">
      <c r="A92" s="165">
        <v>45054</v>
      </c>
      <c r="B92" s="127" t="s">
        <v>1186</v>
      </c>
      <c r="C92" s="128" t="s">
        <v>923</v>
      </c>
      <c r="D92" s="129" t="s">
        <v>674</v>
      </c>
      <c r="E92" s="128" t="s">
        <v>3</v>
      </c>
      <c r="F92" s="177"/>
      <c r="G92" s="130"/>
      <c r="H92" s="148">
        <v>10490</v>
      </c>
      <c r="I92" s="149">
        <v>10490</v>
      </c>
      <c r="J92" s="149"/>
      <c r="K92" s="149"/>
      <c r="L92" s="149"/>
      <c r="M92" s="149"/>
      <c r="N92" s="149"/>
    </row>
    <row r="93" spans="1:14" x14ac:dyDescent="0.25">
      <c r="A93" s="165">
        <v>45063</v>
      </c>
      <c r="B93" s="127" t="s">
        <v>1186</v>
      </c>
      <c r="C93" s="128" t="s">
        <v>923</v>
      </c>
      <c r="D93" s="129" t="s">
        <v>400</v>
      </c>
      <c r="E93" s="128" t="s">
        <v>3</v>
      </c>
      <c r="F93" s="177"/>
      <c r="G93" s="130"/>
      <c r="H93" s="148">
        <v>9350</v>
      </c>
      <c r="I93" s="149">
        <v>9350</v>
      </c>
      <c r="J93" s="149"/>
      <c r="K93" s="149"/>
      <c r="L93" s="149"/>
      <c r="M93" s="149"/>
      <c r="N93" s="149"/>
    </row>
    <row r="94" spans="1:14" x14ac:dyDescent="0.25">
      <c r="A94" s="165">
        <v>45068</v>
      </c>
      <c r="B94" s="127" t="s">
        <v>1186</v>
      </c>
      <c r="C94" s="128" t="s">
        <v>923</v>
      </c>
      <c r="D94" s="129" t="s">
        <v>793</v>
      </c>
      <c r="E94" s="128" t="s">
        <v>3</v>
      </c>
      <c r="F94" s="177"/>
      <c r="G94" s="130"/>
      <c r="H94" s="148">
        <v>9200</v>
      </c>
      <c r="I94" s="149">
        <v>9200</v>
      </c>
      <c r="J94" s="149"/>
      <c r="K94" s="149"/>
      <c r="L94" s="149"/>
      <c r="M94" s="149"/>
      <c r="N94" s="149"/>
    </row>
    <row r="95" spans="1:14" x14ac:dyDescent="0.25">
      <c r="A95" s="165">
        <v>45077</v>
      </c>
      <c r="B95" s="127" t="s">
        <v>1186</v>
      </c>
      <c r="C95" s="128" t="s">
        <v>923</v>
      </c>
      <c r="D95" s="129" t="s">
        <v>1374</v>
      </c>
      <c r="E95" s="128" t="s">
        <v>3</v>
      </c>
      <c r="F95" s="177"/>
      <c r="G95" s="130"/>
      <c r="H95" s="148">
        <v>9740</v>
      </c>
      <c r="I95" s="149">
        <v>9740</v>
      </c>
      <c r="J95" s="149"/>
      <c r="K95" s="149"/>
      <c r="L95" s="149"/>
      <c r="M95" s="149"/>
      <c r="N95" s="149"/>
    </row>
    <row r="96" spans="1:14" x14ac:dyDescent="0.25">
      <c r="A96" s="165">
        <v>45085</v>
      </c>
      <c r="B96" s="127" t="s">
        <v>1186</v>
      </c>
      <c r="C96" s="128" t="s">
        <v>923</v>
      </c>
      <c r="D96" s="129" t="s">
        <v>938</v>
      </c>
      <c r="E96" s="128" t="s">
        <v>3</v>
      </c>
      <c r="F96" s="177"/>
      <c r="G96" s="130"/>
      <c r="H96" s="148">
        <v>10140</v>
      </c>
      <c r="I96" s="149">
        <v>10140</v>
      </c>
      <c r="J96" s="149"/>
      <c r="K96" s="149"/>
      <c r="L96" s="149"/>
      <c r="M96" s="149"/>
      <c r="N96" s="149"/>
    </row>
    <row r="97" spans="1:14" x14ac:dyDescent="0.25">
      <c r="A97" s="165">
        <v>45093</v>
      </c>
      <c r="B97" s="127" t="s">
        <v>1186</v>
      </c>
      <c r="C97" s="128" t="s">
        <v>923</v>
      </c>
      <c r="D97" s="129" t="s">
        <v>1375</v>
      </c>
      <c r="E97" s="128" t="s">
        <v>3</v>
      </c>
      <c r="F97" s="177"/>
      <c r="G97" s="130"/>
      <c r="H97" s="148">
        <v>9890</v>
      </c>
      <c r="I97" s="149">
        <v>9890</v>
      </c>
      <c r="J97" s="149"/>
      <c r="K97" s="149"/>
      <c r="L97" s="149"/>
      <c r="M97" s="149"/>
      <c r="N97" s="149"/>
    </row>
    <row r="98" spans="1:14" x14ac:dyDescent="0.25">
      <c r="A98" s="165">
        <v>45099</v>
      </c>
      <c r="B98" s="127" t="s">
        <v>1186</v>
      </c>
      <c r="C98" s="128" t="s">
        <v>923</v>
      </c>
      <c r="D98" s="129" t="s">
        <v>1440</v>
      </c>
      <c r="E98" s="128" t="s">
        <v>3</v>
      </c>
      <c r="F98" s="177"/>
      <c r="G98" s="130"/>
      <c r="H98" s="148">
        <v>8910</v>
      </c>
      <c r="I98" s="149">
        <v>8910</v>
      </c>
      <c r="J98" s="149"/>
      <c r="K98" s="149"/>
      <c r="L98" s="149"/>
      <c r="M98" s="149"/>
      <c r="N98" s="149"/>
    </row>
    <row r="99" spans="1:14" x14ac:dyDescent="0.25">
      <c r="A99" s="165">
        <v>45107</v>
      </c>
      <c r="B99" s="127" t="s">
        <v>1186</v>
      </c>
      <c r="C99" s="128" t="s">
        <v>923</v>
      </c>
      <c r="D99" s="129" t="s">
        <v>941</v>
      </c>
      <c r="E99" s="128" t="s">
        <v>3</v>
      </c>
      <c r="F99" s="177"/>
      <c r="G99" s="130"/>
      <c r="H99" s="148">
        <v>11200</v>
      </c>
      <c r="I99" s="149">
        <v>11200</v>
      </c>
      <c r="J99" s="149"/>
      <c r="K99" s="149"/>
      <c r="L99" s="149"/>
      <c r="M99" s="149"/>
      <c r="N99" s="149"/>
    </row>
    <row r="100" spans="1:14" x14ac:dyDescent="0.25">
      <c r="A100" s="165">
        <v>45115</v>
      </c>
      <c r="B100" s="127" t="s">
        <v>1186</v>
      </c>
      <c r="C100" s="128" t="s">
        <v>923</v>
      </c>
      <c r="D100" s="129" t="s">
        <v>832</v>
      </c>
      <c r="E100" s="128" t="s">
        <v>3</v>
      </c>
      <c r="F100" s="177"/>
      <c r="G100" s="130"/>
      <c r="H100" s="148">
        <v>7680</v>
      </c>
      <c r="I100" s="149">
        <v>7680</v>
      </c>
      <c r="J100" s="149"/>
      <c r="K100" s="149"/>
      <c r="L100" s="149"/>
      <c r="M100" s="149"/>
      <c r="N100" s="149"/>
    </row>
    <row r="101" spans="1:14" x14ac:dyDescent="0.25">
      <c r="A101" s="165">
        <v>45123</v>
      </c>
      <c r="B101" s="127" t="s">
        <v>1186</v>
      </c>
      <c r="C101" s="128" t="s">
        <v>923</v>
      </c>
      <c r="D101" s="129" t="s">
        <v>2116</v>
      </c>
      <c r="E101" s="128" t="s">
        <v>3</v>
      </c>
      <c r="F101" s="177"/>
      <c r="G101" s="130"/>
      <c r="H101" s="148">
        <v>8332</v>
      </c>
      <c r="I101" s="149">
        <v>8332</v>
      </c>
      <c r="J101" s="149"/>
      <c r="K101" s="149"/>
      <c r="L101" s="149"/>
      <c r="M101" s="149"/>
      <c r="N101" s="149"/>
    </row>
    <row r="102" spans="1:14" x14ac:dyDescent="0.25">
      <c r="A102" s="165">
        <v>45128</v>
      </c>
      <c r="B102" s="127" t="s">
        <v>1186</v>
      </c>
      <c r="C102" s="128" t="s">
        <v>923</v>
      </c>
      <c r="D102" s="129" t="s">
        <v>934</v>
      </c>
      <c r="E102" s="128" t="s">
        <v>3</v>
      </c>
      <c r="F102" s="177"/>
      <c r="G102" s="130"/>
      <c r="H102" s="148">
        <v>7880</v>
      </c>
      <c r="I102" s="149">
        <v>7880</v>
      </c>
      <c r="J102" s="149"/>
      <c r="K102" s="149"/>
      <c r="L102" s="149"/>
      <c r="M102" s="149"/>
      <c r="N102" s="149"/>
    </row>
    <row r="103" spans="1:14" x14ac:dyDescent="0.25">
      <c r="A103" s="165">
        <v>45138</v>
      </c>
      <c r="B103" s="127" t="s">
        <v>1186</v>
      </c>
      <c r="C103" s="128" t="s">
        <v>923</v>
      </c>
      <c r="D103" s="129" t="s">
        <v>2117</v>
      </c>
      <c r="E103" s="128" t="s">
        <v>3</v>
      </c>
      <c r="F103" s="177"/>
      <c r="G103" s="130"/>
      <c r="H103" s="148">
        <v>9125</v>
      </c>
      <c r="I103" s="149">
        <v>9125</v>
      </c>
      <c r="J103" s="149"/>
      <c r="K103" s="149"/>
      <c r="L103" s="149"/>
      <c r="M103" s="149"/>
      <c r="N103" s="149"/>
    </row>
    <row r="104" spans="1:14" x14ac:dyDescent="0.25">
      <c r="A104" s="165">
        <v>45145</v>
      </c>
      <c r="B104" s="127" t="s">
        <v>1186</v>
      </c>
      <c r="C104" s="128" t="s">
        <v>923</v>
      </c>
      <c r="D104" s="129" t="s">
        <v>1447</v>
      </c>
      <c r="E104" s="128" t="s">
        <v>3</v>
      </c>
      <c r="F104" s="177"/>
      <c r="G104" s="130"/>
      <c r="H104" s="148">
        <v>8435</v>
      </c>
      <c r="I104" s="149">
        <v>8435</v>
      </c>
      <c r="J104" s="149"/>
      <c r="K104" s="149"/>
      <c r="L104" s="149"/>
      <c r="M104" s="149"/>
      <c r="N104" s="149"/>
    </row>
    <row r="105" spans="1:14" x14ac:dyDescent="0.25">
      <c r="A105" s="165">
        <v>45154</v>
      </c>
      <c r="B105" s="127" t="s">
        <v>1186</v>
      </c>
      <c r="C105" s="128" t="s">
        <v>923</v>
      </c>
      <c r="D105" s="129" t="s">
        <v>2118</v>
      </c>
      <c r="E105" s="128" t="s">
        <v>3</v>
      </c>
      <c r="F105" s="177"/>
      <c r="G105" s="130"/>
      <c r="H105" s="148">
        <v>7960</v>
      </c>
      <c r="I105" s="149">
        <v>7960</v>
      </c>
      <c r="J105" s="149"/>
      <c r="K105" s="149"/>
      <c r="L105" s="149"/>
      <c r="M105" s="149"/>
      <c r="N105" s="149"/>
    </row>
    <row r="106" spans="1:14" x14ac:dyDescent="0.25">
      <c r="A106" s="165">
        <v>45160</v>
      </c>
      <c r="B106" s="127" t="s">
        <v>1186</v>
      </c>
      <c r="C106" s="128" t="s">
        <v>923</v>
      </c>
      <c r="D106" s="129" t="s">
        <v>1450</v>
      </c>
      <c r="E106" s="128" t="s">
        <v>3</v>
      </c>
      <c r="F106" s="177"/>
      <c r="G106" s="130"/>
      <c r="H106" s="148">
        <v>7660</v>
      </c>
      <c r="I106" s="149">
        <v>7660</v>
      </c>
      <c r="J106" s="149"/>
      <c r="K106" s="149"/>
      <c r="L106" s="149"/>
      <c r="M106" s="149"/>
      <c r="N106" s="149"/>
    </row>
    <row r="107" spans="1:14" x14ac:dyDescent="0.25">
      <c r="A107" s="165">
        <v>45169</v>
      </c>
      <c r="B107" s="127" t="s">
        <v>1186</v>
      </c>
      <c r="C107" s="128" t="s">
        <v>923</v>
      </c>
      <c r="D107" s="129" t="s">
        <v>2119</v>
      </c>
      <c r="E107" s="128" t="s">
        <v>3</v>
      </c>
      <c r="F107" s="177"/>
      <c r="G107" s="130"/>
      <c r="H107" s="148">
        <v>9450</v>
      </c>
      <c r="I107" s="149">
        <v>9450</v>
      </c>
      <c r="J107" s="149"/>
      <c r="K107" s="149"/>
      <c r="L107" s="149"/>
      <c r="M107" s="149"/>
      <c r="N107" s="149"/>
    </row>
    <row r="108" spans="1:14" x14ac:dyDescent="0.25">
      <c r="A108" s="165">
        <v>45177</v>
      </c>
      <c r="B108" s="127" t="s">
        <v>1186</v>
      </c>
      <c r="C108" s="128" t="s">
        <v>923</v>
      </c>
      <c r="D108" s="129" t="s">
        <v>2120</v>
      </c>
      <c r="E108" s="128" t="s">
        <v>3</v>
      </c>
      <c r="F108" s="177"/>
      <c r="G108" s="130"/>
      <c r="H108" s="148">
        <v>6790</v>
      </c>
      <c r="I108" s="149">
        <v>6790</v>
      </c>
      <c r="J108" s="149"/>
      <c r="K108" s="149"/>
      <c r="L108" s="149"/>
      <c r="M108" s="149"/>
      <c r="N108" s="149"/>
    </row>
    <row r="109" spans="1:14" x14ac:dyDescent="0.25">
      <c r="A109" s="165">
        <v>45186</v>
      </c>
      <c r="B109" s="127" t="s">
        <v>1186</v>
      </c>
      <c r="C109" s="128" t="s">
        <v>923</v>
      </c>
      <c r="D109" s="129" t="s">
        <v>929</v>
      </c>
      <c r="E109" s="128" t="s">
        <v>3</v>
      </c>
      <c r="F109" s="177"/>
      <c r="G109" s="130"/>
      <c r="H109" s="148">
        <v>8820</v>
      </c>
      <c r="I109" s="149">
        <v>8820</v>
      </c>
      <c r="J109" s="149"/>
      <c r="K109" s="149"/>
      <c r="L109" s="149"/>
      <c r="M109" s="149"/>
      <c r="N109" s="149"/>
    </row>
    <row r="110" spans="1:14" x14ac:dyDescent="0.25">
      <c r="A110" s="165">
        <v>45192</v>
      </c>
      <c r="B110" s="127" t="s">
        <v>1186</v>
      </c>
      <c r="C110" s="128" t="s">
        <v>923</v>
      </c>
      <c r="D110" s="129" t="s">
        <v>1845</v>
      </c>
      <c r="E110" s="128" t="s">
        <v>3</v>
      </c>
      <c r="F110" s="177"/>
      <c r="G110" s="130"/>
      <c r="H110" s="148">
        <v>9110</v>
      </c>
      <c r="I110" s="149">
        <v>9110</v>
      </c>
      <c r="J110" s="149"/>
      <c r="K110" s="149"/>
      <c r="L110" s="149"/>
      <c r="M110" s="149"/>
      <c r="N110" s="149"/>
    </row>
    <row r="111" spans="1:14" x14ac:dyDescent="0.25">
      <c r="A111" s="165">
        <v>45199</v>
      </c>
      <c r="B111" s="127" t="s">
        <v>1186</v>
      </c>
      <c r="C111" s="128" t="s">
        <v>923</v>
      </c>
      <c r="D111" s="129" t="s">
        <v>2121</v>
      </c>
      <c r="E111" s="128" t="s">
        <v>3</v>
      </c>
      <c r="F111" s="177"/>
      <c r="G111" s="130"/>
      <c r="H111" s="148">
        <v>8870</v>
      </c>
      <c r="I111" s="149">
        <v>8870</v>
      </c>
      <c r="J111" s="149"/>
      <c r="K111" s="149"/>
      <c r="L111" s="149"/>
      <c r="M111" s="149"/>
      <c r="N111" s="149"/>
    </row>
    <row r="112" spans="1:14" x14ac:dyDescent="0.25">
      <c r="A112" s="165">
        <v>45207</v>
      </c>
      <c r="B112" s="127" t="s">
        <v>1186</v>
      </c>
      <c r="C112" s="128" t="s">
        <v>923</v>
      </c>
      <c r="D112" s="129" t="s">
        <v>2122</v>
      </c>
      <c r="E112" s="128" t="s">
        <v>3</v>
      </c>
      <c r="F112" s="177"/>
      <c r="G112" s="130"/>
      <c r="H112" s="148">
        <v>8840</v>
      </c>
      <c r="I112" s="149">
        <v>8840</v>
      </c>
      <c r="J112" s="149"/>
      <c r="K112" s="149"/>
      <c r="L112" s="149"/>
      <c r="M112" s="149"/>
      <c r="N112" s="149"/>
    </row>
    <row r="113" spans="1:14" x14ac:dyDescent="0.25">
      <c r="A113" s="165">
        <v>45214</v>
      </c>
      <c r="B113" s="127" t="s">
        <v>1186</v>
      </c>
      <c r="C113" s="128" t="s">
        <v>923</v>
      </c>
      <c r="D113" s="129" t="s">
        <v>1021</v>
      </c>
      <c r="E113" s="128" t="s">
        <v>3</v>
      </c>
      <c r="F113" s="177"/>
      <c r="G113" s="130"/>
      <c r="H113" s="148">
        <v>9840</v>
      </c>
      <c r="I113" s="149">
        <v>9840</v>
      </c>
      <c r="J113" s="149"/>
      <c r="K113" s="149"/>
      <c r="L113" s="149"/>
      <c r="M113" s="149"/>
      <c r="N113" s="149"/>
    </row>
    <row r="114" spans="1:14" x14ac:dyDescent="0.25">
      <c r="A114" s="165">
        <v>45221</v>
      </c>
      <c r="B114" s="127" t="s">
        <v>1186</v>
      </c>
      <c r="C114" s="128" t="s">
        <v>923</v>
      </c>
      <c r="D114" s="129" t="s">
        <v>2123</v>
      </c>
      <c r="E114" s="128" t="s">
        <v>3</v>
      </c>
      <c r="F114" s="177"/>
      <c r="G114" s="130"/>
      <c r="H114" s="148">
        <v>7460</v>
      </c>
      <c r="I114" s="149">
        <v>7460</v>
      </c>
      <c r="J114" s="149"/>
      <c r="K114" s="149"/>
      <c r="L114" s="149"/>
      <c r="M114" s="149"/>
      <c r="N114" s="149"/>
    </row>
    <row r="115" spans="1:14" x14ac:dyDescent="0.25">
      <c r="A115" s="165">
        <v>45230</v>
      </c>
      <c r="B115" s="127" t="s">
        <v>1186</v>
      </c>
      <c r="C115" s="128" t="s">
        <v>923</v>
      </c>
      <c r="D115" s="129" t="s">
        <v>1972</v>
      </c>
      <c r="E115" s="128" t="s">
        <v>3</v>
      </c>
      <c r="F115" s="177"/>
      <c r="G115" s="130"/>
      <c r="H115" s="148">
        <v>9250</v>
      </c>
      <c r="I115" s="149">
        <v>9250</v>
      </c>
      <c r="J115" s="149"/>
      <c r="K115" s="149"/>
      <c r="L115" s="149"/>
      <c r="M115" s="149"/>
      <c r="N115" s="149"/>
    </row>
    <row r="116" spans="1:14" x14ac:dyDescent="0.25">
      <c r="A116" s="165">
        <v>45237</v>
      </c>
      <c r="B116" s="127" t="s">
        <v>1186</v>
      </c>
      <c r="C116" s="128" t="s">
        <v>923</v>
      </c>
      <c r="D116" s="129" t="s">
        <v>1472</v>
      </c>
      <c r="E116" s="128" t="s">
        <v>3</v>
      </c>
      <c r="F116" s="177"/>
      <c r="G116" s="130"/>
      <c r="H116" s="148">
        <v>8650</v>
      </c>
      <c r="I116" s="149">
        <v>8650</v>
      </c>
      <c r="J116" s="149"/>
      <c r="K116" s="149"/>
      <c r="L116" s="149"/>
      <c r="M116" s="149"/>
      <c r="N116" s="149"/>
    </row>
    <row r="117" spans="1:14" x14ac:dyDescent="0.25">
      <c r="A117" s="165">
        <v>45245</v>
      </c>
      <c r="B117" s="127" t="s">
        <v>1186</v>
      </c>
      <c r="C117" s="128" t="s">
        <v>923</v>
      </c>
      <c r="D117" s="129" t="s">
        <v>1123</v>
      </c>
      <c r="E117" s="128" t="s">
        <v>3</v>
      </c>
      <c r="F117" s="177"/>
      <c r="G117" s="130"/>
      <c r="H117" s="148">
        <v>9430</v>
      </c>
      <c r="I117" s="149">
        <v>9430</v>
      </c>
      <c r="J117" s="149"/>
      <c r="K117" s="149"/>
      <c r="L117" s="149"/>
      <c r="M117" s="149"/>
      <c r="N117" s="149"/>
    </row>
    <row r="118" spans="1:14" x14ac:dyDescent="0.25">
      <c r="A118" s="165">
        <v>45251</v>
      </c>
      <c r="B118" s="127" t="s">
        <v>1186</v>
      </c>
      <c r="C118" s="128" t="s">
        <v>923</v>
      </c>
      <c r="D118" s="129" t="s">
        <v>2475</v>
      </c>
      <c r="E118" s="128" t="s">
        <v>3</v>
      </c>
      <c r="F118" s="177"/>
      <c r="G118" s="130"/>
      <c r="H118" s="148">
        <v>6890</v>
      </c>
      <c r="I118" s="149">
        <v>6890</v>
      </c>
      <c r="J118" s="149"/>
      <c r="K118" s="149"/>
      <c r="L118" s="149"/>
      <c r="M118" s="149"/>
      <c r="N118" s="149"/>
    </row>
    <row r="119" spans="1:14" x14ac:dyDescent="0.25">
      <c r="A119" s="165">
        <v>45260</v>
      </c>
      <c r="B119" s="127" t="s">
        <v>1186</v>
      </c>
      <c r="C119" s="128" t="s">
        <v>923</v>
      </c>
      <c r="D119" s="129" t="s">
        <v>2181</v>
      </c>
      <c r="E119" s="128" t="s">
        <v>3</v>
      </c>
      <c r="F119" s="177"/>
      <c r="G119" s="130"/>
      <c r="H119" s="148">
        <v>8775</v>
      </c>
      <c r="I119" s="149">
        <v>8775</v>
      </c>
      <c r="J119" s="149"/>
      <c r="K119" s="149"/>
      <c r="L119" s="149"/>
      <c r="M119" s="149"/>
      <c r="N119" s="149"/>
    </row>
    <row r="120" spans="1:14" x14ac:dyDescent="0.25">
      <c r="A120" s="165">
        <v>45267</v>
      </c>
      <c r="B120" s="127" t="s">
        <v>1834</v>
      </c>
      <c r="C120" s="128" t="s">
        <v>9</v>
      </c>
      <c r="D120" s="129" t="s">
        <v>1835</v>
      </c>
      <c r="E120" s="128" t="s">
        <v>3</v>
      </c>
      <c r="F120" s="177"/>
      <c r="G120" s="130"/>
      <c r="H120" s="148">
        <v>15000</v>
      </c>
      <c r="I120" s="149">
        <v>15000</v>
      </c>
      <c r="J120" s="149"/>
      <c r="K120" s="149"/>
      <c r="L120" s="149"/>
      <c r="M120" s="149"/>
      <c r="N120" s="149"/>
    </row>
    <row r="121" spans="1:14" x14ac:dyDescent="0.25">
      <c r="A121" s="165">
        <v>45268</v>
      </c>
      <c r="B121" s="127" t="s">
        <v>1186</v>
      </c>
      <c r="C121" s="128" t="s">
        <v>923</v>
      </c>
      <c r="D121" s="129" t="s">
        <v>2476</v>
      </c>
      <c r="E121" s="128" t="s">
        <v>3</v>
      </c>
      <c r="F121" s="177"/>
      <c r="G121" s="130"/>
      <c r="H121" s="148">
        <v>8570</v>
      </c>
      <c r="I121" s="149">
        <v>8570</v>
      </c>
      <c r="J121" s="149"/>
      <c r="K121" s="149"/>
      <c r="L121" s="149"/>
      <c r="M121" s="149"/>
      <c r="N121" s="149"/>
    </row>
    <row r="122" spans="1:14" x14ac:dyDescent="0.25">
      <c r="A122" s="165">
        <v>45277</v>
      </c>
      <c r="B122" s="127" t="s">
        <v>1186</v>
      </c>
      <c r="C122" s="128" t="s">
        <v>923</v>
      </c>
      <c r="D122" s="129" t="s">
        <v>2477</v>
      </c>
      <c r="E122" s="128" t="s">
        <v>3</v>
      </c>
      <c r="F122" s="177"/>
      <c r="G122" s="130"/>
      <c r="H122" s="148">
        <v>9380</v>
      </c>
      <c r="I122" s="149">
        <v>9380</v>
      </c>
      <c r="J122" s="149"/>
      <c r="K122" s="149"/>
      <c r="L122" s="149"/>
      <c r="M122" s="149"/>
      <c r="N122" s="149"/>
    </row>
    <row r="123" spans="1:14" x14ac:dyDescent="0.25">
      <c r="A123" s="165">
        <v>45282</v>
      </c>
      <c r="B123" s="127" t="s">
        <v>1186</v>
      </c>
      <c r="C123" s="128" t="s">
        <v>923</v>
      </c>
      <c r="D123" s="129" t="s">
        <v>2478</v>
      </c>
      <c r="E123" s="128" t="s">
        <v>3</v>
      </c>
      <c r="F123" s="177"/>
      <c r="G123" s="130"/>
      <c r="H123" s="148">
        <v>7480</v>
      </c>
      <c r="I123" s="149">
        <v>7480</v>
      </c>
      <c r="J123" s="149"/>
      <c r="K123" s="149"/>
      <c r="L123" s="149"/>
      <c r="M123" s="149"/>
      <c r="N123" s="149"/>
    </row>
    <row r="124" spans="1:14" x14ac:dyDescent="0.25">
      <c r="A124" s="165">
        <v>45291</v>
      </c>
      <c r="B124" s="127" t="s">
        <v>1186</v>
      </c>
      <c r="C124" s="128" t="s">
        <v>923</v>
      </c>
      <c r="D124" s="129" t="s">
        <v>2196</v>
      </c>
      <c r="E124" s="128" t="s">
        <v>3</v>
      </c>
      <c r="F124" s="177"/>
      <c r="G124" s="130"/>
      <c r="H124" s="148">
        <v>9950</v>
      </c>
      <c r="I124" s="149">
        <v>9950</v>
      </c>
      <c r="J124" s="149"/>
      <c r="K124" s="149"/>
      <c r="L124" s="149"/>
      <c r="M124" s="149"/>
      <c r="N124" s="149"/>
    </row>
    <row r="125" spans="1:14" x14ac:dyDescent="0.25">
      <c r="A125" s="165">
        <v>45294</v>
      </c>
      <c r="B125" s="127" t="s">
        <v>1834</v>
      </c>
      <c r="C125" s="128" t="s">
        <v>9</v>
      </c>
      <c r="D125" s="129" t="s">
        <v>1237</v>
      </c>
      <c r="E125" s="128" t="s">
        <v>3</v>
      </c>
      <c r="F125" s="177"/>
      <c r="G125" s="130"/>
      <c r="H125" s="148">
        <v>46500</v>
      </c>
      <c r="I125" s="149">
        <v>46500</v>
      </c>
      <c r="J125" s="149"/>
      <c r="K125" s="149"/>
      <c r="L125" s="149"/>
      <c r="M125" s="149"/>
      <c r="N125" s="149"/>
    </row>
    <row r="126" spans="1:14" x14ac:dyDescent="0.25">
      <c r="A126" s="165">
        <v>45299</v>
      </c>
      <c r="B126" s="127" t="s">
        <v>1186</v>
      </c>
      <c r="C126" s="128" t="s">
        <v>923</v>
      </c>
      <c r="D126" s="129" t="s">
        <v>2479</v>
      </c>
      <c r="E126" s="128" t="s">
        <v>3</v>
      </c>
      <c r="F126" s="177"/>
      <c r="G126" s="130"/>
      <c r="H126" s="148">
        <v>9370</v>
      </c>
      <c r="I126" s="149">
        <v>9370</v>
      </c>
      <c r="J126" s="149"/>
      <c r="K126" s="149"/>
      <c r="L126" s="149"/>
      <c r="M126" s="149"/>
      <c r="N126" s="149"/>
    </row>
    <row r="127" spans="1:14" x14ac:dyDescent="0.25">
      <c r="A127" s="165">
        <v>45306</v>
      </c>
      <c r="B127" s="127" t="s">
        <v>1186</v>
      </c>
      <c r="C127" s="128" t="s">
        <v>923</v>
      </c>
      <c r="D127" s="129" t="s">
        <v>2480</v>
      </c>
      <c r="E127" s="128" t="s">
        <v>3</v>
      </c>
      <c r="F127" s="177"/>
      <c r="G127" s="130"/>
      <c r="H127" s="148">
        <v>7940</v>
      </c>
      <c r="I127" s="149">
        <v>7940</v>
      </c>
      <c r="J127" s="149"/>
      <c r="K127" s="149"/>
      <c r="L127" s="149"/>
      <c r="M127" s="149"/>
      <c r="N127" s="149"/>
    </row>
    <row r="128" spans="1:14" x14ac:dyDescent="0.25">
      <c r="A128" s="165">
        <v>45312</v>
      </c>
      <c r="B128" s="127" t="s">
        <v>1186</v>
      </c>
      <c r="C128" s="128" t="s">
        <v>923</v>
      </c>
      <c r="D128" s="129" t="s">
        <v>2481</v>
      </c>
      <c r="E128" s="128" t="s">
        <v>3</v>
      </c>
      <c r="F128" s="177"/>
      <c r="G128" s="130"/>
      <c r="H128" s="148">
        <v>8660</v>
      </c>
      <c r="I128" s="149">
        <v>8660</v>
      </c>
      <c r="J128" s="149"/>
      <c r="K128" s="149"/>
      <c r="L128" s="149"/>
      <c r="M128" s="149"/>
      <c r="N128" s="149"/>
    </row>
    <row r="129" spans="1:14" x14ac:dyDescent="0.25">
      <c r="A129" s="165">
        <v>45322</v>
      </c>
      <c r="B129" s="127" t="s">
        <v>1186</v>
      </c>
      <c r="C129" s="128" t="s">
        <v>923</v>
      </c>
      <c r="D129" s="129" t="s">
        <v>2208</v>
      </c>
      <c r="E129" s="128" t="s">
        <v>3</v>
      </c>
      <c r="F129" s="177"/>
      <c r="G129" s="130"/>
      <c r="H129" s="148">
        <v>9830</v>
      </c>
      <c r="I129" s="149">
        <v>9830</v>
      </c>
      <c r="J129" s="149"/>
      <c r="K129" s="149"/>
      <c r="L129" s="149"/>
      <c r="M129" s="149"/>
      <c r="N129" s="149"/>
    </row>
    <row r="130" spans="1:14" x14ac:dyDescent="0.25">
      <c r="A130" s="165">
        <v>45323</v>
      </c>
      <c r="B130" s="127" t="s">
        <v>2078</v>
      </c>
      <c r="C130" s="128" t="s">
        <v>9</v>
      </c>
      <c r="D130" s="129" t="s">
        <v>1607</v>
      </c>
      <c r="E130" s="128" t="s">
        <v>3</v>
      </c>
      <c r="F130" s="177"/>
      <c r="G130" s="130"/>
      <c r="H130" s="148">
        <v>33000</v>
      </c>
      <c r="I130" s="149">
        <v>33000</v>
      </c>
      <c r="J130" s="149"/>
      <c r="K130" s="149"/>
      <c r="L130" s="149"/>
      <c r="M130" s="149"/>
      <c r="N130" s="149"/>
    </row>
    <row r="131" spans="1:14" x14ac:dyDescent="0.25">
      <c r="A131" s="165">
        <v>45323</v>
      </c>
      <c r="B131" s="127" t="s">
        <v>1599</v>
      </c>
      <c r="C131" s="128" t="s">
        <v>9</v>
      </c>
      <c r="D131" s="129" t="s">
        <v>2044</v>
      </c>
      <c r="E131" s="128" t="s">
        <v>3</v>
      </c>
      <c r="F131" s="177"/>
      <c r="G131" s="130"/>
      <c r="H131" s="148">
        <v>12500</v>
      </c>
      <c r="I131" s="149">
        <v>12500</v>
      </c>
      <c r="J131" s="149"/>
      <c r="K131" s="149"/>
      <c r="L131" s="149"/>
      <c r="M131" s="149"/>
      <c r="N131" s="149"/>
    </row>
    <row r="132" spans="1:14" x14ac:dyDescent="0.25">
      <c r="A132" s="165">
        <v>45324</v>
      </c>
      <c r="B132" s="127" t="s">
        <v>1645</v>
      </c>
      <c r="C132" s="128" t="s">
        <v>923</v>
      </c>
      <c r="D132" s="129" t="s">
        <v>2482</v>
      </c>
      <c r="E132" s="128" t="s">
        <v>3</v>
      </c>
      <c r="F132" s="177"/>
      <c r="G132" s="130"/>
      <c r="H132" s="148">
        <v>19200</v>
      </c>
      <c r="I132" s="149">
        <v>19200</v>
      </c>
      <c r="J132" s="149"/>
      <c r="K132" s="149"/>
      <c r="L132" s="149"/>
      <c r="M132" s="149"/>
      <c r="N132" s="149"/>
    </row>
    <row r="133" spans="1:14" x14ac:dyDescent="0.25">
      <c r="A133" s="165">
        <v>45326</v>
      </c>
      <c r="B133" s="127" t="s">
        <v>1634</v>
      </c>
      <c r="C133" s="128" t="s">
        <v>923</v>
      </c>
      <c r="D133" s="129" t="s">
        <v>2483</v>
      </c>
      <c r="E133" s="128" t="s">
        <v>3</v>
      </c>
      <c r="F133" s="177"/>
      <c r="G133" s="130"/>
      <c r="H133" s="148">
        <v>26250</v>
      </c>
      <c r="I133" s="149">
        <v>26250</v>
      </c>
      <c r="J133" s="149"/>
      <c r="K133" s="149"/>
      <c r="L133" s="149"/>
      <c r="M133" s="149"/>
      <c r="N133" s="149"/>
    </row>
    <row r="134" spans="1:14" x14ac:dyDescent="0.25">
      <c r="A134" s="165">
        <v>45329</v>
      </c>
      <c r="B134" s="127" t="s">
        <v>1834</v>
      </c>
      <c r="C134" s="128" t="s">
        <v>9</v>
      </c>
      <c r="D134" s="129" t="s">
        <v>1397</v>
      </c>
      <c r="E134" s="128" t="s">
        <v>3</v>
      </c>
      <c r="F134" s="177"/>
      <c r="G134" s="130"/>
      <c r="H134" s="148">
        <v>11920</v>
      </c>
      <c r="I134" s="149">
        <v>11920</v>
      </c>
      <c r="J134" s="149"/>
      <c r="K134" s="149"/>
      <c r="L134" s="149"/>
      <c r="M134" s="149"/>
      <c r="N134" s="149"/>
    </row>
    <row r="135" spans="1:14" x14ac:dyDescent="0.25">
      <c r="A135" s="165">
        <v>45330</v>
      </c>
      <c r="B135" s="127" t="s">
        <v>1186</v>
      </c>
      <c r="C135" s="128" t="s">
        <v>923</v>
      </c>
      <c r="D135" s="129" t="s">
        <v>2484</v>
      </c>
      <c r="E135" s="128" t="s">
        <v>3</v>
      </c>
      <c r="F135" s="177"/>
      <c r="G135" s="130"/>
      <c r="H135" s="148">
        <v>7980</v>
      </c>
      <c r="I135" s="149">
        <v>7980</v>
      </c>
      <c r="J135" s="149"/>
      <c r="K135" s="149"/>
      <c r="L135" s="149"/>
      <c r="M135" s="149"/>
      <c r="N135" s="149"/>
    </row>
    <row r="136" spans="1:14" x14ac:dyDescent="0.25">
      <c r="A136" s="165">
        <v>45338</v>
      </c>
      <c r="B136" s="127" t="s">
        <v>1186</v>
      </c>
      <c r="C136" s="128" t="s">
        <v>923</v>
      </c>
      <c r="D136" s="129" t="s">
        <v>2485</v>
      </c>
      <c r="E136" s="128" t="s">
        <v>3</v>
      </c>
      <c r="F136" s="177"/>
      <c r="G136" s="130"/>
      <c r="H136" s="148">
        <v>6745</v>
      </c>
      <c r="I136" s="149">
        <v>6745</v>
      </c>
      <c r="J136" s="149"/>
      <c r="K136" s="149"/>
      <c r="L136" s="149"/>
      <c r="M136" s="149"/>
      <c r="N136" s="149"/>
    </row>
    <row r="137" spans="1:14" x14ac:dyDescent="0.25">
      <c r="A137" s="165">
        <v>45343</v>
      </c>
      <c r="B137" s="127" t="s">
        <v>1186</v>
      </c>
      <c r="C137" s="128" t="s">
        <v>923</v>
      </c>
      <c r="D137" s="129" t="s">
        <v>2486</v>
      </c>
      <c r="E137" s="128" t="s">
        <v>3</v>
      </c>
      <c r="F137" s="177"/>
      <c r="G137" s="130"/>
      <c r="H137" s="148">
        <v>8820</v>
      </c>
      <c r="I137" s="149">
        <v>8820</v>
      </c>
      <c r="J137" s="149"/>
      <c r="K137" s="149"/>
      <c r="L137" s="149"/>
      <c r="M137" s="149"/>
      <c r="N137" s="149"/>
    </row>
    <row r="138" spans="1:14" x14ac:dyDescent="0.25">
      <c r="A138" s="165">
        <v>45346</v>
      </c>
      <c r="B138" s="127" t="s">
        <v>2078</v>
      </c>
      <c r="C138" s="128" t="s">
        <v>9</v>
      </c>
      <c r="D138" s="129" t="s">
        <v>1240</v>
      </c>
      <c r="E138" s="128" t="s">
        <v>3</v>
      </c>
      <c r="F138" s="177"/>
      <c r="G138" s="130"/>
      <c r="H138" s="148">
        <v>24000</v>
      </c>
      <c r="I138" s="149">
        <v>24000</v>
      </c>
      <c r="J138" s="149"/>
      <c r="K138" s="149"/>
      <c r="L138" s="149"/>
      <c r="M138" s="149"/>
      <c r="N138" s="149"/>
    </row>
    <row r="139" spans="1:14" x14ac:dyDescent="0.25">
      <c r="A139" s="165">
        <v>45351</v>
      </c>
      <c r="B139" s="127" t="s">
        <v>1186</v>
      </c>
      <c r="C139" s="128" t="s">
        <v>923</v>
      </c>
      <c r="D139" s="129" t="s">
        <v>2222</v>
      </c>
      <c r="E139" s="128" t="s">
        <v>3</v>
      </c>
      <c r="F139" s="177"/>
      <c r="G139" s="130"/>
      <c r="H139" s="148">
        <v>7760</v>
      </c>
      <c r="I139" s="149">
        <v>7760</v>
      </c>
      <c r="J139" s="149"/>
      <c r="K139" s="149"/>
      <c r="L139" s="149"/>
      <c r="M139" s="149"/>
      <c r="N139" s="149"/>
    </row>
    <row r="140" spans="1:14" x14ac:dyDescent="0.25">
      <c r="A140" s="165">
        <v>45355</v>
      </c>
      <c r="B140" s="127" t="s">
        <v>1645</v>
      </c>
      <c r="C140" s="128" t="s">
        <v>923</v>
      </c>
      <c r="D140" s="129" t="s">
        <v>2487</v>
      </c>
      <c r="E140" s="128" t="s">
        <v>3</v>
      </c>
      <c r="F140" s="177"/>
      <c r="G140" s="130"/>
      <c r="H140" s="148">
        <v>12000</v>
      </c>
      <c r="I140" s="149">
        <v>12000</v>
      </c>
      <c r="J140" s="149"/>
      <c r="K140" s="149"/>
      <c r="L140" s="149"/>
      <c r="M140" s="149"/>
      <c r="N140" s="149"/>
    </row>
    <row r="141" spans="1:14" x14ac:dyDescent="0.25">
      <c r="A141" s="165">
        <v>45357</v>
      </c>
      <c r="B141" s="127" t="s">
        <v>1634</v>
      </c>
      <c r="C141" s="128" t="s">
        <v>923</v>
      </c>
      <c r="D141" s="129" t="s">
        <v>2488</v>
      </c>
      <c r="E141" s="128" t="s">
        <v>3</v>
      </c>
      <c r="F141" s="177"/>
      <c r="G141" s="130"/>
      <c r="H141" s="148">
        <v>9000</v>
      </c>
      <c r="I141" s="149">
        <v>9000</v>
      </c>
      <c r="J141" s="149"/>
      <c r="K141" s="149"/>
      <c r="L141" s="149"/>
      <c r="M141" s="149"/>
      <c r="N141" s="149"/>
    </row>
    <row r="142" spans="1:14" x14ac:dyDescent="0.25">
      <c r="A142" s="165">
        <v>45358</v>
      </c>
      <c r="B142" s="127" t="s">
        <v>1186</v>
      </c>
      <c r="C142" s="128" t="s">
        <v>923</v>
      </c>
      <c r="D142" s="129" t="s">
        <v>2489</v>
      </c>
      <c r="E142" s="128" t="s">
        <v>3</v>
      </c>
      <c r="F142" s="177"/>
      <c r="G142" s="130"/>
      <c r="H142" s="148">
        <v>9160</v>
      </c>
      <c r="I142" s="149">
        <v>9160</v>
      </c>
      <c r="J142" s="149"/>
      <c r="K142" s="149"/>
      <c r="L142" s="149"/>
      <c r="M142" s="149"/>
      <c r="N142" s="149"/>
    </row>
    <row r="143" spans="1:14" x14ac:dyDescent="0.25">
      <c r="A143" s="165">
        <v>45367</v>
      </c>
      <c r="B143" s="127" t="s">
        <v>1645</v>
      </c>
      <c r="C143" s="128" t="s">
        <v>923</v>
      </c>
      <c r="D143" s="129" t="s">
        <v>2490</v>
      </c>
      <c r="E143" s="128" t="s">
        <v>3</v>
      </c>
      <c r="F143" s="177"/>
      <c r="G143" s="130"/>
      <c r="H143" s="148">
        <v>12000</v>
      </c>
      <c r="I143" s="149">
        <v>12000</v>
      </c>
      <c r="J143" s="149"/>
      <c r="K143" s="149"/>
      <c r="L143" s="149"/>
      <c r="M143" s="149"/>
      <c r="N143" s="149"/>
    </row>
    <row r="144" spans="1:14" x14ac:dyDescent="0.25">
      <c r="A144" s="165">
        <v>45367</v>
      </c>
      <c r="B144" s="127" t="s">
        <v>1186</v>
      </c>
      <c r="C144" s="128" t="s">
        <v>923</v>
      </c>
      <c r="D144" s="129" t="s">
        <v>2106</v>
      </c>
      <c r="E144" s="128" t="s">
        <v>3</v>
      </c>
      <c r="F144" s="177"/>
      <c r="G144" s="130"/>
      <c r="H144" s="148">
        <v>7310</v>
      </c>
      <c r="I144" s="149">
        <v>7310</v>
      </c>
      <c r="J144" s="149"/>
      <c r="K144" s="149"/>
      <c r="L144" s="149"/>
      <c r="M144" s="149"/>
      <c r="N144" s="149"/>
    </row>
    <row r="145" spans="1:14" x14ac:dyDescent="0.25">
      <c r="A145" s="165">
        <v>45370</v>
      </c>
      <c r="B145" s="127" t="s">
        <v>2076</v>
      </c>
      <c r="C145" s="128" t="s">
        <v>9</v>
      </c>
      <c r="D145" s="129" t="s">
        <v>2128</v>
      </c>
      <c r="E145" s="128" t="s">
        <v>3</v>
      </c>
      <c r="F145" s="177"/>
      <c r="G145" s="130"/>
      <c r="H145" s="148">
        <v>20000</v>
      </c>
      <c r="I145" s="149">
        <v>20000</v>
      </c>
      <c r="J145" s="149"/>
      <c r="K145" s="149"/>
      <c r="L145" s="149"/>
      <c r="M145" s="149"/>
      <c r="N145" s="149"/>
    </row>
    <row r="146" spans="1:14" x14ac:dyDescent="0.25">
      <c r="A146" s="165">
        <v>45373</v>
      </c>
      <c r="B146" s="127" t="s">
        <v>1186</v>
      </c>
      <c r="C146" s="128" t="s">
        <v>923</v>
      </c>
      <c r="D146" s="129" t="s">
        <v>2107</v>
      </c>
      <c r="E146" s="128" t="s">
        <v>3</v>
      </c>
      <c r="F146" s="177"/>
      <c r="G146" s="130"/>
      <c r="H146" s="148">
        <v>8850</v>
      </c>
      <c r="I146" s="149">
        <v>8850</v>
      </c>
      <c r="J146" s="149"/>
      <c r="K146" s="149"/>
      <c r="L146" s="149"/>
      <c r="M146" s="149"/>
      <c r="N146" s="149"/>
    </row>
    <row r="147" spans="1:14" x14ac:dyDescent="0.25">
      <c r="A147" s="165">
        <v>45382</v>
      </c>
      <c r="B147" s="127" t="s">
        <v>1186</v>
      </c>
      <c r="C147" s="128" t="s">
        <v>923</v>
      </c>
      <c r="D147" s="129" t="s">
        <v>2237</v>
      </c>
      <c r="E147" s="128" t="s">
        <v>3</v>
      </c>
      <c r="F147" s="177"/>
      <c r="G147" s="130"/>
      <c r="H147" s="148">
        <v>9440</v>
      </c>
      <c r="I147" s="149">
        <v>9440</v>
      </c>
      <c r="J147" s="149"/>
      <c r="K147" s="149"/>
      <c r="L147" s="149"/>
      <c r="M147" s="149"/>
      <c r="N147" s="149"/>
    </row>
    <row r="148" spans="1:14" x14ac:dyDescent="0.25">
      <c r="A148" s="165">
        <v>45387</v>
      </c>
      <c r="B148" s="127" t="s">
        <v>1834</v>
      </c>
      <c r="C148" s="128" t="s">
        <v>9</v>
      </c>
      <c r="D148" s="129" t="s">
        <v>307</v>
      </c>
      <c r="E148" s="128" t="s">
        <v>3</v>
      </c>
      <c r="F148" s="177"/>
      <c r="G148" s="130"/>
      <c r="H148" s="148">
        <v>17000</v>
      </c>
      <c r="I148" s="149">
        <v>17000</v>
      </c>
      <c r="J148" s="149"/>
      <c r="K148" s="149"/>
      <c r="L148" s="149"/>
      <c r="M148" s="149"/>
      <c r="N148" s="149"/>
    </row>
    <row r="149" spans="1:14" x14ac:dyDescent="0.25">
      <c r="A149" s="131"/>
      <c r="B149" s="132" t="s">
        <v>471</v>
      </c>
      <c r="C149" s="133" t="s">
        <v>3</v>
      </c>
      <c r="D149" s="134" t="s">
        <v>3</v>
      </c>
      <c r="E149" s="133" t="s">
        <v>3</v>
      </c>
      <c r="F149" s="131"/>
      <c r="G149" s="135"/>
      <c r="H149" s="150">
        <v>2465339</v>
      </c>
      <c r="I149" s="234">
        <v>2617032</v>
      </c>
      <c r="J149" s="167">
        <v>-9280</v>
      </c>
      <c r="K149" s="167">
        <v>1543.5</v>
      </c>
      <c r="L149" s="167">
        <v>1543.5</v>
      </c>
      <c r="M149" s="167">
        <v>-100000</v>
      </c>
      <c r="N149" s="167">
        <v>-45500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5919-E0B1-46F6-A98E-5207C5558998}">
  <sheetPr codeName="Sheet37"/>
  <dimension ref="A1:I14"/>
  <sheetViews>
    <sheetView workbookViewId="0">
      <selection activeCell="H14" sqref="H14"/>
    </sheetView>
  </sheetViews>
  <sheetFormatPr defaultRowHeight="15" x14ac:dyDescent="0.25"/>
  <cols>
    <col min="1" max="1" width="9.28515625" bestFit="1" customWidth="1"/>
    <col min="2" max="2" width="25.5703125" bestFit="1" customWidth="1"/>
    <col min="3" max="3" width="6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42578125" style="17" bestFit="1" customWidth="1"/>
  </cols>
  <sheetData>
    <row r="1" spans="1:9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</row>
    <row r="2" spans="1:9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</row>
    <row r="3" spans="1:9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</row>
    <row r="4" spans="1:9" ht="15.75" x14ac:dyDescent="0.25">
      <c r="A4" s="269" t="s">
        <v>1189</v>
      </c>
      <c r="B4" s="269"/>
      <c r="C4" s="269"/>
      <c r="D4" s="1"/>
      <c r="E4" s="1"/>
      <c r="F4" s="1"/>
      <c r="G4" s="1"/>
      <c r="H4" s="145"/>
      <c r="I4" s="145"/>
    </row>
    <row r="5" spans="1:9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</row>
    <row r="6" spans="1:9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</row>
    <row r="7" spans="1:9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</row>
    <row r="8" spans="1:9" x14ac:dyDescent="0.25">
      <c r="A8" s="270" t="s">
        <v>1600</v>
      </c>
      <c r="B8" s="270"/>
      <c r="C8" s="270"/>
      <c r="D8" s="1"/>
      <c r="E8" s="1"/>
      <c r="F8" s="1"/>
      <c r="G8" s="1"/>
      <c r="H8" s="145"/>
      <c r="I8" s="145"/>
    </row>
    <row r="9" spans="1:9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1189</v>
      </c>
    </row>
    <row r="10" spans="1:9" x14ac:dyDescent="0.25">
      <c r="A10" s="164">
        <v>44887</v>
      </c>
      <c r="B10" s="122" t="s">
        <v>424</v>
      </c>
      <c r="C10" s="123" t="s">
        <v>9</v>
      </c>
      <c r="D10" s="124" t="s">
        <v>372</v>
      </c>
      <c r="E10" s="123" t="s">
        <v>3</v>
      </c>
      <c r="F10" s="176"/>
      <c r="G10" s="125"/>
      <c r="H10" s="146">
        <f>SUM(I10)</f>
        <v>79076</v>
      </c>
      <c r="I10" s="147">
        <v>79076</v>
      </c>
    </row>
    <row r="11" spans="1:9" x14ac:dyDescent="0.25">
      <c r="A11" s="165">
        <v>45170</v>
      </c>
      <c r="B11" s="127" t="s">
        <v>1601</v>
      </c>
      <c r="C11" s="128" t="s">
        <v>9</v>
      </c>
      <c r="D11" s="129" t="s">
        <v>686</v>
      </c>
      <c r="E11" s="128" t="s">
        <v>3</v>
      </c>
      <c r="F11" s="177"/>
      <c r="G11" s="130"/>
      <c r="H11" s="146">
        <f t="shared" ref="H11:H13" si="0">SUM(I11)</f>
        <v>109275</v>
      </c>
      <c r="I11" s="149">
        <v>109275</v>
      </c>
    </row>
    <row r="12" spans="1:9" x14ac:dyDescent="0.25">
      <c r="A12" s="165">
        <v>45170</v>
      </c>
      <c r="B12" s="127" t="s">
        <v>1601</v>
      </c>
      <c r="C12" s="128" t="s">
        <v>9</v>
      </c>
      <c r="D12" s="129" t="s">
        <v>688</v>
      </c>
      <c r="E12" s="128" t="s">
        <v>3</v>
      </c>
      <c r="F12" s="177"/>
      <c r="G12" s="130"/>
      <c r="H12" s="146">
        <f t="shared" si="0"/>
        <v>105650</v>
      </c>
      <c r="I12" s="149">
        <v>105650</v>
      </c>
    </row>
    <row r="13" spans="1:9" x14ac:dyDescent="0.25">
      <c r="A13" s="165">
        <v>45170</v>
      </c>
      <c r="B13" s="127" t="s">
        <v>1601</v>
      </c>
      <c r="C13" s="128" t="s">
        <v>9</v>
      </c>
      <c r="D13" s="129" t="s">
        <v>690</v>
      </c>
      <c r="E13" s="128" t="s">
        <v>3</v>
      </c>
      <c r="F13" s="177"/>
      <c r="G13" s="130"/>
      <c r="H13" s="146">
        <f t="shared" si="0"/>
        <v>81320</v>
      </c>
      <c r="I13" s="149">
        <v>81320</v>
      </c>
    </row>
    <row r="14" spans="1:9" x14ac:dyDescent="0.25">
      <c r="A14" s="131"/>
      <c r="B14" s="132" t="s">
        <v>471</v>
      </c>
      <c r="C14" s="133" t="s">
        <v>3</v>
      </c>
      <c r="D14" s="134" t="s">
        <v>3</v>
      </c>
      <c r="E14" s="133" t="s">
        <v>3</v>
      </c>
      <c r="F14" s="131"/>
      <c r="G14" s="135"/>
      <c r="H14" s="150">
        <f>SUM(H10:H13)</f>
        <v>375321</v>
      </c>
      <c r="I14" s="167">
        <v>375321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EB5A-0981-45FF-A72F-14B0DEF5F740}">
  <dimension ref="A1:M19"/>
  <sheetViews>
    <sheetView workbookViewId="0">
      <selection activeCell="F28" sqref="F28"/>
    </sheetView>
  </sheetViews>
  <sheetFormatPr defaultRowHeight="15" x14ac:dyDescent="0.25"/>
  <cols>
    <col min="1" max="1" width="9.28515625" bestFit="1" customWidth="1"/>
    <col min="2" max="2" width="15.5703125" bestFit="1" customWidth="1"/>
    <col min="3" max="3" width="6.85546875" bestFit="1" customWidth="1"/>
    <col min="4" max="4" width="5.85546875" bestFit="1" customWidth="1"/>
    <col min="5" max="5" width="6.140625" bestFit="1" customWidth="1"/>
    <col min="6" max="6" width="9.140625" bestFit="1" customWidth="1"/>
    <col min="7" max="7" width="4.42578125" bestFit="1" customWidth="1"/>
    <col min="8" max="9" width="11.140625" style="26" bestFit="1" customWidth="1"/>
    <col min="10" max="11" width="8.7109375" style="26" bestFit="1" customWidth="1"/>
    <col min="12" max="13" width="7.85546875" style="26" bestFit="1" customWidth="1"/>
  </cols>
  <sheetData>
    <row r="1" spans="1:13" ht="15.75" x14ac:dyDescent="0.25">
      <c r="A1" s="266" t="s">
        <v>301</v>
      </c>
      <c r="B1" s="266"/>
      <c r="C1" s="266"/>
      <c r="D1" s="1"/>
      <c r="E1" s="1"/>
      <c r="F1" s="1"/>
      <c r="G1" s="1"/>
      <c r="H1" s="92"/>
      <c r="I1" s="92"/>
      <c r="J1" s="92"/>
      <c r="K1" s="92"/>
      <c r="L1" s="92"/>
      <c r="M1" s="92"/>
    </row>
    <row r="2" spans="1:13" x14ac:dyDescent="0.25">
      <c r="A2" s="270" t="s">
        <v>302</v>
      </c>
      <c r="B2" s="270"/>
      <c r="C2" s="270"/>
      <c r="D2" s="1"/>
      <c r="E2" s="1"/>
      <c r="F2" s="1"/>
      <c r="G2" s="1"/>
      <c r="H2" s="92"/>
      <c r="I2" s="92"/>
      <c r="J2" s="92"/>
      <c r="K2" s="92"/>
      <c r="L2" s="92"/>
      <c r="M2" s="92"/>
    </row>
    <row r="3" spans="1:13" x14ac:dyDescent="0.25">
      <c r="A3" s="271" t="s">
        <v>303</v>
      </c>
      <c r="B3" s="271"/>
      <c r="C3" s="271"/>
      <c r="D3" s="1"/>
      <c r="E3" s="1"/>
      <c r="F3" s="1"/>
      <c r="G3" s="1"/>
      <c r="H3" s="92"/>
      <c r="I3" s="92"/>
      <c r="J3" s="92"/>
      <c r="K3" s="92"/>
      <c r="L3" s="92"/>
      <c r="M3" s="92"/>
    </row>
    <row r="4" spans="1:13" ht="15.75" x14ac:dyDescent="0.25">
      <c r="A4" s="269" t="s">
        <v>1190</v>
      </c>
      <c r="B4" s="269"/>
      <c r="C4" s="269"/>
      <c r="D4" s="1"/>
      <c r="E4" s="1"/>
      <c r="F4" s="1"/>
      <c r="G4" s="1"/>
      <c r="H4" s="92"/>
      <c r="I4" s="92"/>
      <c r="J4" s="92"/>
      <c r="K4" s="92"/>
      <c r="L4" s="92"/>
      <c r="M4" s="92"/>
    </row>
    <row r="5" spans="1:13" x14ac:dyDescent="0.25">
      <c r="A5" s="270" t="s">
        <v>2</v>
      </c>
      <c r="B5" s="270"/>
      <c r="C5" s="270"/>
      <c r="D5" s="1"/>
      <c r="E5" s="1"/>
      <c r="F5" s="1"/>
      <c r="G5" s="1"/>
      <c r="H5" s="92"/>
      <c r="I5" s="92"/>
      <c r="J5" s="92"/>
      <c r="K5" s="92"/>
      <c r="L5" s="92"/>
      <c r="M5" s="92"/>
    </row>
    <row r="6" spans="1:13" x14ac:dyDescent="0.25">
      <c r="A6" s="270" t="s">
        <v>3</v>
      </c>
      <c r="B6" s="270"/>
      <c r="C6" s="270"/>
      <c r="D6" s="1"/>
      <c r="E6" s="1"/>
      <c r="F6" s="1"/>
      <c r="G6" s="1"/>
      <c r="H6" s="92"/>
      <c r="I6" s="92"/>
      <c r="J6" s="92"/>
      <c r="K6" s="92"/>
      <c r="L6" s="92"/>
      <c r="M6" s="92"/>
    </row>
    <row r="7" spans="1:13" x14ac:dyDescent="0.25">
      <c r="A7" s="270" t="s">
        <v>3</v>
      </c>
      <c r="B7" s="270"/>
      <c r="C7" s="270"/>
      <c r="D7" s="1"/>
      <c r="E7" s="1"/>
      <c r="F7" s="1"/>
      <c r="G7" s="1"/>
      <c r="H7" s="92"/>
      <c r="I7" s="92"/>
      <c r="J7" s="92"/>
      <c r="K7" s="92"/>
      <c r="L7" s="92"/>
      <c r="M7" s="92"/>
    </row>
    <row r="8" spans="1:13" x14ac:dyDescent="0.25">
      <c r="A8" s="270" t="s">
        <v>1685</v>
      </c>
      <c r="B8" s="270"/>
      <c r="C8" s="270"/>
      <c r="D8" s="1"/>
      <c r="E8" s="1"/>
      <c r="F8" s="1"/>
      <c r="G8" s="1"/>
      <c r="H8" s="92"/>
      <c r="I8" s="92"/>
      <c r="J8" s="92"/>
      <c r="K8" s="92"/>
      <c r="L8" s="92"/>
      <c r="M8" s="92"/>
    </row>
    <row r="9" spans="1:13" ht="60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36" t="s">
        <v>478</v>
      </c>
      <c r="I9" s="136" t="s">
        <v>1190</v>
      </c>
      <c r="J9" s="136" t="s">
        <v>254</v>
      </c>
      <c r="K9" s="136" t="s">
        <v>255</v>
      </c>
      <c r="L9" s="136" t="s">
        <v>412</v>
      </c>
      <c r="M9" s="136" t="s">
        <v>1072</v>
      </c>
    </row>
    <row r="10" spans="1:13" x14ac:dyDescent="0.25">
      <c r="A10" s="164">
        <v>44865</v>
      </c>
      <c r="B10" s="122" t="s">
        <v>434</v>
      </c>
      <c r="C10" s="123" t="s">
        <v>9</v>
      </c>
      <c r="D10" s="124" t="s">
        <v>541</v>
      </c>
      <c r="E10" s="123" t="s">
        <v>3</v>
      </c>
      <c r="F10" s="176"/>
      <c r="G10" s="125"/>
      <c r="H10" s="137">
        <f>SUM(I10:M10)</f>
        <v>44550</v>
      </c>
      <c r="I10" s="138">
        <v>44550</v>
      </c>
      <c r="J10" s="138"/>
      <c r="K10" s="138"/>
      <c r="L10" s="138"/>
      <c r="M10" s="138"/>
    </row>
    <row r="11" spans="1:13" x14ac:dyDescent="0.25">
      <c r="A11" s="165">
        <v>44984</v>
      </c>
      <c r="B11" s="127" t="s">
        <v>1191</v>
      </c>
      <c r="C11" s="128" t="s">
        <v>9</v>
      </c>
      <c r="D11" s="129" t="s">
        <v>763</v>
      </c>
      <c r="E11" s="128" t="s">
        <v>3</v>
      </c>
      <c r="F11" s="177"/>
      <c r="G11" s="130"/>
      <c r="H11" s="137">
        <f t="shared" ref="H11:H15" si="0">SUM(I11:M11)</f>
        <v>25000</v>
      </c>
      <c r="I11" s="140">
        <v>25000</v>
      </c>
      <c r="J11" s="140"/>
      <c r="K11" s="140"/>
      <c r="L11" s="140"/>
      <c r="M11" s="140"/>
    </row>
    <row r="12" spans="1:13" x14ac:dyDescent="0.25">
      <c r="A12" s="165">
        <v>45012</v>
      </c>
      <c r="B12" s="127" t="s">
        <v>1191</v>
      </c>
      <c r="C12" s="128" t="s">
        <v>9</v>
      </c>
      <c r="D12" s="129" t="s">
        <v>806</v>
      </c>
      <c r="E12" s="128" t="s">
        <v>3</v>
      </c>
      <c r="F12" s="177"/>
      <c r="G12" s="130"/>
      <c r="H12" s="137">
        <f t="shared" si="0"/>
        <v>25000</v>
      </c>
      <c r="I12" s="140">
        <v>25000</v>
      </c>
      <c r="J12" s="140"/>
      <c r="K12" s="140"/>
      <c r="L12" s="140"/>
      <c r="M12" s="140"/>
    </row>
    <row r="13" spans="1:13" x14ac:dyDescent="0.25">
      <c r="A13" s="165">
        <v>45023</v>
      </c>
      <c r="B13" s="127" t="s">
        <v>847</v>
      </c>
      <c r="C13" s="128" t="s">
        <v>9</v>
      </c>
      <c r="D13" s="129" t="s">
        <v>305</v>
      </c>
      <c r="E13" s="128" t="s">
        <v>3</v>
      </c>
      <c r="F13" s="177"/>
      <c r="G13" s="130"/>
      <c r="H13" s="137">
        <f t="shared" si="0"/>
        <v>870</v>
      </c>
      <c r="I13" s="140">
        <v>750</v>
      </c>
      <c r="J13" s="140">
        <v>67.5</v>
      </c>
      <c r="K13" s="140">
        <v>67.5</v>
      </c>
      <c r="L13" s="140">
        <v>-15</v>
      </c>
      <c r="M13" s="140"/>
    </row>
    <row r="14" spans="1:13" x14ac:dyDescent="0.25">
      <c r="A14" s="165">
        <v>45086</v>
      </c>
      <c r="B14" s="127" t="s">
        <v>432</v>
      </c>
      <c r="C14" s="128" t="s">
        <v>9</v>
      </c>
      <c r="D14" s="129" t="s">
        <v>355</v>
      </c>
      <c r="E14" s="128" t="s">
        <v>322</v>
      </c>
      <c r="F14" s="165">
        <v>45056</v>
      </c>
      <c r="G14" s="130"/>
      <c r="H14" s="137">
        <f t="shared" si="0"/>
        <v>1916.0000000000002</v>
      </c>
      <c r="I14" s="140">
        <v>1652</v>
      </c>
      <c r="J14" s="140">
        <v>148.68</v>
      </c>
      <c r="K14" s="140">
        <v>148.68</v>
      </c>
      <c r="L14" s="140">
        <v>-33</v>
      </c>
      <c r="M14" s="140">
        <v>-0.36</v>
      </c>
    </row>
    <row r="15" spans="1:13" x14ac:dyDescent="0.25">
      <c r="A15" s="165">
        <v>45267</v>
      </c>
      <c r="B15" s="127" t="s">
        <v>847</v>
      </c>
      <c r="C15" s="128" t="s">
        <v>9</v>
      </c>
      <c r="D15" s="129" t="s">
        <v>1388</v>
      </c>
      <c r="E15" s="128" t="s">
        <v>3</v>
      </c>
      <c r="F15" s="177"/>
      <c r="G15" s="130"/>
      <c r="H15" s="137">
        <f t="shared" si="0"/>
        <v>18678</v>
      </c>
      <c r="I15" s="140">
        <v>16102</v>
      </c>
      <c r="J15" s="140">
        <v>1449</v>
      </c>
      <c r="K15" s="140">
        <v>1449</v>
      </c>
      <c r="L15" s="140">
        <v>-322</v>
      </c>
      <c r="M15" s="140"/>
    </row>
    <row r="16" spans="1:13" x14ac:dyDescent="0.25">
      <c r="A16" s="165">
        <v>45356</v>
      </c>
      <c r="B16" s="127" t="s">
        <v>2129</v>
      </c>
      <c r="C16" s="128" t="s">
        <v>9</v>
      </c>
      <c r="D16" s="129" t="s">
        <v>2116</v>
      </c>
      <c r="E16" s="128" t="s">
        <v>3</v>
      </c>
      <c r="F16" s="177"/>
      <c r="G16" s="130"/>
      <c r="H16" s="148">
        <v>23822</v>
      </c>
      <c r="I16" s="149">
        <v>23822</v>
      </c>
      <c r="J16" s="149"/>
      <c r="K16" s="149"/>
      <c r="L16" s="149"/>
      <c r="M16" s="149"/>
    </row>
    <row r="17" spans="1:13" x14ac:dyDescent="0.25">
      <c r="A17" s="165">
        <v>45370</v>
      </c>
      <c r="B17" s="127" t="s">
        <v>2129</v>
      </c>
      <c r="C17" s="128" t="s">
        <v>9</v>
      </c>
      <c r="D17" s="129" t="s">
        <v>2130</v>
      </c>
      <c r="E17" s="128" t="s">
        <v>3</v>
      </c>
      <c r="F17" s="177"/>
      <c r="G17" s="130"/>
      <c r="H17" s="148">
        <v>17582</v>
      </c>
      <c r="I17" s="149">
        <v>17582</v>
      </c>
      <c r="J17" s="149"/>
      <c r="K17" s="149"/>
      <c r="L17" s="149"/>
      <c r="M17" s="149"/>
    </row>
    <row r="18" spans="1:13" x14ac:dyDescent="0.25">
      <c r="A18" s="165"/>
      <c r="B18" s="127"/>
      <c r="C18" s="128"/>
      <c r="D18" s="129"/>
      <c r="E18" s="128"/>
      <c r="F18" s="177"/>
      <c r="G18" s="130"/>
      <c r="H18" s="137"/>
      <c r="I18" s="140"/>
      <c r="J18" s="140"/>
      <c r="K18" s="140"/>
      <c r="L18" s="140"/>
      <c r="M18" s="140"/>
    </row>
    <row r="19" spans="1:13" x14ac:dyDescent="0.25">
      <c r="A19" s="131"/>
      <c r="B19" s="132" t="s">
        <v>471</v>
      </c>
      <c r="C19" s="133" t="s">
        <v>3</v>
      </c>
      <c r="D19" s="134" t="s">
        <v>3</v>
      </c>
      <c r="E19" s="133" t="s">
        <v>3</v>
      </c>
      <c r="F19" s="131"/>
      <c r="G19" s="135"/>
      <c r="H19" s="141">
        <f>SUM(H10:H18)</f>
        <v>157418</v>
      </c>
      <c r="I19" s="141">
        <f t="shared" ref="I19:M19" si="1">SUM(I10:I18)</f>
        <v>154458</v>
      </c>
      <c r="J19" s="141">
        <f t="shared" si="1"/>
        <v>1665.18</v>
      </c>
      <c r="K19" s="141">
        <f t="shared" si="1"/>
        <v>1665.18</v>
      </c>
      <c r="L19" s="141">
        <f t="shared" si="1"/>
        <v>-370</v>
      </c>
      <c r="M19" s="141">
        <f t="shared" si="1"/>
        <v>-0.36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2D47-BED3-4737-ADB8-4FE302650032}">
  <sheetPr codeName="Sheet40"/>
  <dimension ref="A1:I14"/>
  <sheetViews>
    <sheetView workbookViewId="0">
      <selection activeCell="D25" sqref="D25"/>
    </sheetView>
  </sheetViews>
  <sheetFormatPr defaultRowHeight="15" x14ac:dyDescent="0.25"/>
  <cols>
    <col min="1" max="1" width="11.140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1.140625" style="26" bestFit="1" customWidth="1"/>
  </cols>
  <sheetData>
    <row r="1" spans="1:9" ht="15.75" x14ac:dyDescent="0.25">
      <c r="A1" s="266" t="s">
        <v>301</v>
      </c>
      <c r="B1" s="266"/>
      <c r="C1" s="266"/>
      <c r="D1" s="1"/>
      <c r="E1" s="1"/>
      <c r="F1" s="1"/>
      <c r="G1" s="1"/>
      <c r="H1" s="92"/>
      <c r="I1" s="92"/>
    </row>
    <row r="2" spans="1:9" x14ac:dyDescent="0.25">
      <c r="A2" s="270" t="s">
        <v>302</v>
      </c>
      <c r="B2" s="270"/>
      <c r="C2" s="270"/>
      <c r="D2" s="1"/>
      <c r="E2" s="1"/>
      <c r="F2" s="1"/>
      <c r="G2" s="1"/>
      <c r="H2" s="92"/>
      <c r="I2" s="92"/>
    </row>
    <row r="3" spans="1:9" x14ac:dyDescent="0.25">
      <c r="A3" s="271" t="s">
        <v>303</v>
      </c>
      <c r="B3" s="271"/>
      <c r="C3" s="271"/>
      <c r="D3" s="1"/>
      <c r="E3" s="1"/>
      <c r="F3" s="1"/>
      <c r="G3" s="1"/>
      <c r="H3" s="92"/>
      <c r="I3" s="92"/>
    </row>
    <row r="4" spans="1:9" ht="15.75" x14ac:dyDescent="0.25">
      <c r="A4" s="269" t="s">
        <v>932</v>
      </c>
      <c r="B4" s="269"/>
      <c r="C4" s="269"/>
      <c r="D4" s="1"/>
      <c r="E4" s="1"/>
      <c r="F4" s="1"/>
      <c r="G4" s="1"/>
      <c r="H4" s="92"/>
      <c r="I4" s="92"/>
    </row>
    <row r="5" spans="1:9" x14ac:dyDescent="0.25">
      <c r="A5" s="270" t="s">
        <v>2</v>
      </c>
      <c r="B5" s="270"/>
      <c r="C5" s="270"/>
      <c r="D5" s="1"/>
      <c r="E5" s="1"/>
      <c r="F5" s="1"/>
      <c r="G5" s="1"/>
      <c r="H5" s="92"/>
      <c r="I5" s="92"/>
    </row>
    <row r="6" spans="1:9" x14ac:dyDescent="0.25">
      <c r="A6" s="270" t="s">
        <v>3</v>
      </c>
      <c r="B6" s="270"/>
      <c r="C6" s="270"/>
      <c r="D6" s="1"/>
      <c r="E6" s="1"/>
      <c r="F6" s="1"/>
      <c r="G6" s="1"/>
      <c r="H6" s="92"/>
      <c r="I6" s="92"/>
    </row>
    <row r="7" spans="1:9" x14ac:dyDescent="0.25">
      <c r="A7" s="270" t="s">
        <v>3</v>
      </c>
      <c r="B7" s="270"/>
      <c r="C7" s="270"/>
      <c r="D7" s="1"/>
      <c r="E7" s="1"/>
      <c r="F7" s="1"/>
      <c r="G7" s="1"/>
      <c r="H7" s="92"/>
      <c r="I7" s="92"/>
    </row>
    <row r="8" spans="1:9" x14ac:dyDescent="0.25">
      <c r="A8" s="270" t="s">
        <v>1630</v>
      </c>
      <c r="B8" s="270"/>
      <c r="C8" s="270"/>
      <c r="D8" s="1"/>
      <c r="E8" s="1"/>
      <c r="F8" s="1"/>
      <c r="G8" s="1"/>
      <c r="H8" s="92"/>
      <c r="I8" s="92"/>
    </row>
    <row r="9" spans="1:9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476</v>
      </c>
      <c r="G9" s="119" t="s">
        <v>477</v>
      </c>
      <c r="H9" s="136" t="s">
        <v>478</v>
      </c>
      <c r="I9" s="136" t="s">
        <v>932</v>
      </c>
    </row>
    <row r="10" spans="1:9" x14ac:dyDescent="0.25">
      <c r="A10" s="121">
        <v>44226</v>
      </c>
      <c r="B10" s="122" t="s">
        <v>248</v>
      </c>
      <c r="C10" s="123" t="s">
        <v>923</v>
      </c>
      <c r="D10" s="124" t="s">
        <v>933</v>
      </c>
      <c r="E10" s="123" t="s">
        <v>3</v>
      </c>
      <c r="F10" s="123" t="s">
        <v>3</v>
      </c>
      <c r="G10" s="125"/>
      <c r="H10" s="137">
        <v>8000</v>
      </c>
      <c r="I10" s="138">
        <v>8000</v>
      </c>
    </row>
    <row r="11" spans="1:9" x14ac:dyDescent="0.25">
      <c r="A11" s="126">
        <v>44281</v>
      </c>
      <c r="B11" s="127" t="s">
        <v>247</v>
      </c>
      <c r="C11" s="128" t="s">
        <v>923</v>
      </c>
      <c r="D11" s="129" t="s">
        <v>934</v>
      </c>
      <c r="E11" s="128" t="s">
        <v>3</v>
      </c>
      <c r="F11" s="128" t="s">
        <v>3</v>
      </c>
      <c r="G11" s="130"/>
      <c r="H11" s="139">
        <v>40000</v>
      </c>
      <c r="I11" s="140">
        <v>40000</v>
      </c>
    </row>
    <row r="12" spans="1:9" x14ac:dyDescent="0.25">
      <c r="A12" s="126">
        <v>44285</v>
      </c>
      <c r="B12" s="127" t="s">
        <v>247</v>
      </c>
      <c r="C12" s="128" t="s">
        <v>923</v>
      </c>
      <c r="D12" s="129" t="s">
        <v>935</v>
      </c>
      <c r="E12" s="128" t="s">
        <v>3</v>
      </c>
      <c r="F12" s="128" t="s">
        <v>3</v>
      </c>
      <c r="G12" s="130"/>
      <c r="H12" s="139">
        <v>410826</v>
      </c>
      <c r="I12" s="140">
        <v>410826</v>
      </c>
    </row>
    <row r="13" spans="1:9" x14ac:dyDescent="0.25">
      <c r="A13" s="126">
        <v>44615</v>
      </c>
      <c r="B13" s="127" t="s">
        <v>247</v>
      </c>
      <c r="C13" s="128" t="s">
        <v>923</v>
      </c>
      <c r="D13" s="129" t="s">
        <v>936</v>
      </c>
      <c r="E13" s="128" t="s">
        <v>3</v>
      </c>
      <c r="F13" s="128" t="s">
        <v>3</v>
      </c>
      <c r="G13" s="130"/>
      <c r="H13" s="139">
        <v>342615</v>
      </c>
      <c r="I13" s="140">
        <v>342615</v>
      </c>
    </row>
    <row r="14" spans="1:9" x14ac:dyDescent="0.25">
      <c r="A14" s="131"/>
      <c r="B14" s="132" t="s">
        <v>471</v>
      </c>
      <c r="C14" s="133" t="s">
        <v>3</v>
      </c>
      <c r="D14" s="134" t="s">
        <v>3</v>
      </c>
      <c r="E14" s="133" t="s">
        <v>3</v>
      </c>
      <c r="F14" s="133" t="s">
        <v>3</v>
      </c>
      <c r="G14" s="135"/>
      <c r="H14" s="142">
        <v>801441</v>
      </c>
      <c r="I14" s="143">
        <v>801441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4ECA-13A8-4AFE-8D66-9CF0E322432B}">
  <sheetPr codeName="Sheet7"/>
  <dimension ref="A1:J25"/>
  <sheetViews>
    <sheetView workbookViewId="0">
      <selection activeCell="H25" sqref="H25"/>
    </sheetView>
  </sheetViews>
  <sheetFormatPr defaultRowHeight="15" x14ac:dyDescent="0.25"/>
  <cols>
    <col min="1" max="1" width="11.28515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3.140625" style="17" bestFit="1" customWidth="1"/>
    <col min="10" max="10" width="9" style="17" bestFit="1" customWidth="1"/>
  </cols>
  <sheetData>
    <row r="1" spans="1:10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  <c r="J1" s="145"/>
    </row>
    <row r="2" spans="1:10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  <c r="J2" s="145"/>
    </row>
    <row r="3" spans="1:10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  <c r="J3" s="145"/>
    </row>
    <row r="4" spans="1:10" ht="15.75" x14ac:dyDescent="0.25">
      <c r="A4" s="269" t="s">
        <v>937</v>
      </c>
      <c r="B4" s="269"/>
      <c r="C4" s="269"/>
      <c r="D4" s="1"/>
      <c r="E4" s="1"/>
      <c r="F4" s="1"/>
      <c r="G4" s="1"/>
      <c r="H4" s="145"/>
      <c r="I4" s="145"/>
      <c r="J4" s="145"/>
    </row>
    <row r="5" spans="1:10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  <c r="J5" s="145"/>
    </row>
    <row r="6" spans="1:10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  <c r="J6" s="145"/>
    </row>
    <row r="7" spans="1:10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  <c r="J7" s="145"/>
    </row>
    <row r="8" spans="1:10" x14ac:dyDescent="0.25">
      <c r="A8" s="270" t="s">
        <v>1192</v>
      </c>
      <c r="B8" s="270"/>
      <c r="C8" s="270"/>
      <c r="D8" s="1"/>
      <c r="E8" s="1"/>
      <c r="F8" s="1"/>
      <c r="G8" s="1"/>
      <c r="H8" s="145"/>
      <c r="I8" s="145"/>
      <c r="J8" s="145"/>
    </row>
    <row r="9" spans="1:10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476</v>
      </c>
      <c r="G9" s="119" t="s">
        <v>477</v>
      </c>
      <c r="H9" s="168" t="s">
        <v>478</v>
      </c>
      <c r="I9" s="168" t="s">
        <v>937</v>
      </c>
      <c r="J9" s="168" t="s">
        <v>263</v>
      </c>
    </row>
    <row r="10" spans="1:10" x14ac:dyDescent="0.25">
      <c r="A10" s="121">
        <v>44147</v>
      </c>
      <c r="B10" s="122" t="s">
        <v>247</v>
      </c>
      <c r="C10" s="123" t="s">
        <v>923</v>
      </c>
      <c r="D10" s="124" t="s">
        <v>608</v>
      </c>
      <c r="E10" s="123" t="s">
        <v>3</v>
      </c>
      <c r="F10" s="123" t="s">
        <v>3</v>
      </c>
      <c r="G10" s="125"/>
      <c r="H10" s="146">
        <f>SUM(I10:J10)</f>
        <v>26000</v>
      </c>
      <c r="I10" s="147">
        <v>26000</v>
      </c>
      <c r="J10" s="147"/>
    </row>
    <row r="11" spans="1:10" x14ac:dyDescent="0.25">
      <c r="A11" s="126">
        <v>44167</v>
      </c>
      <c r="B11" s="127" t="s">
        <v>247</v>
      </c>
      <c r="C11" s="128" t="s">
        <v>923</v>
      </c>
      <c r="D11" s="129" t="s">
        <v>640</v>
      </c>
      <c r="E11" s="128" t="s">
        <v>3</v>
      </c>
      <c r="F11" s="128" t="s">
        <v>3</v>
      </c>
      <c r="G11" s="130"/>
      <c r="H11" s="146">
        <f t="shared" ref="H11:H24" si="0">SUM(I11:J11)</f>
        <v>1144721.52</v>
      </c>
      <c r="I11" s="149">
        <v>1139336</v>
      </c>
      <c r="J11" s="149">
        <v>5385.52</v>
      </c>
    </row>
    <row r="12" spans="1:10" x14ac:dyDescent="0.25">
      <c r="A12" s="126">
        <v>44181</v>
      </c>
      <c r="B12" s="127" t="s">
        <v>247</v>
      </c>
      <c r="C12" s="128" t="s">
        <v>923</v>
      </c>
      <c r="D12" s="129" t="s">
        <v>634</v>
      </c>
      <c r="E12" s="128" t="s">
        <v>3</v>
      </c>
      <c r="F12" s="128" t="s">
        <v>3</v>
      </c>
      <c r="G12" s="130"/>
      <c r="H12" s="146">
        <f t="shared" si="0"/>
        <v>51516.44</v>
      </c>
      <c r="I12" s="149">
        <v>51271</v>
      </c>
      <c r="J12" s="149">
        <v>245.44</v>
      </c>
    </row>
    <row r="13" spans="1:10" x14ac:dyDescent="0.25">
      <c r="A13" s="126">
        <v>44183</v>
      </c>
      <c r="B13" s="127" t="s">
        <v>248</v>
      </c>
      <c r="C13" s="128" t="s">
        <v>923</v>
      </c>
      <c r="D13" s="129" t="s">
        <v>837</v>
      </c>
      <c r="E13" s="128" t="s">
        <v>3</v>
      </c>
      <c r="F13" s="128" t="s">
        <v>3</v>
      </c>
      <c r="G13" s="130"/>
      <c r="H13" s="146">
        <f t="shared" si="0"/>
        <v>849308</v>
      </c>
      <c r="I13" s="149">
        <v>849308</v>
      </c>
      <c r="J13" s="149"/>
    </row>
    <row r="14" spans="1:10" x14ac:dyDescent="0.25">
      <c r="A14" s="126">
        <v>44203</v>
      </c>
      <c r="B14" s="127" t="s">
        <v>248</v>
      </c>
      <c r="C14" s="128" t="s">
        <v>923</v>
      </c>
      <c r="D14" s="129" t="s">
        <v>938</v>
      </c>
      <c r="E14" s="128" t="s">
        <v>3</v>
      </c>
      <c r="F14" s="128" t="s">
        <v>3</v>
      </c>
      <c r="G14" s="130"/>
      <c r="H14" s="146">
        <f t="shared" si="0"/>
        <v>1227259</v>
      </c>
      <c r="I14" s="149">
        <v>1227259</v>
      </c>
      <c r="J14" s="149"/>
    </row>
    <row r="15" spans="1:10" x14ac:dyDescent="0.25">
      <c r="A15" s="126">
        <v>44204</v>
      </c>
      <c r="B15" s="127" t="s">
        <v>248</v>
      </c>
      <c r="C15" s="128" t="s">
        <v>923</v>
      </c>
      <c r="D15" s="129" t="s">
        <v>939</v>
      </c>
      <c r="E15" s="128" t="s">
        <v>3</v>
      </c>
      <c r="F15" s="128" t="s">
        <v>3</v>
      </c>
      <c r="G15" s="130"/>
      <c r="H15" s="146">
        <f t="shared" si="0"/>
        <v>66753</v>
      </c>
      <c r="I15" s="149">
        <v>66753</v>
      </c>
      <c r="J15" s="149"/>
    </row>
    <row r="16" spans="1:10" x14ac:dyDescent="0.25">
      <c r="A16" s="126">
        <v>44204</v>
      </c>
      <c r="B16" s="127" t="s">
        <v>247</v>
      </c>
      <c r="C16" s="128" t="s">
        <v>940</v>
      </c>
      <c r="D16" s="129" t="s">
        <v>333</v>
      </c>
      <c r="E16" s="128" t="s">
        <v>3</v>
      </c>
      <c r="F16" s="128" t="s">
        <v>3</v>
      </c>
      <c r="G16" s="130"/>
      <c r="H16" s="146">
        <f t="shared" si="0"/>
        <v>-1154807</v>
      </c>
      <c r="I16" s="149">
        <v>-1154807</v>
      </c>
      <c r="J16" s="149"/>
    </row>
    <row r="17" spans="1:10" x14ac:dyDescent="0.25">
      <c r="A17" s="126">
        <v>44256</v>
      </c>
      <c r="B17" s="127" t="s">
        <v>248</v>
      </c>
      <c r="C17" s="128" t="s">
        <v>923</v>
      </c>
      <c r="D17" s="129" t="s">
        <v>941</v>
      </c>
      <c r="E17" s="128" t="s">
        <v>3</v>
      </c>
      <c r="F17" s="128" t="s">
        <v>3</v>
      </c>
      <c r="G17" s="130"/>
      <c r="H17" s="146">
        <f t="shared" si="0"/>
        <v>50000</v>
      </c>
      <c r="I17" s="149">
        <v>50000</v>
      </c>
      <c r="J17" s="149"/>
    </row>
    <row r="18" spans="1:10" x14ac:dyDescent="0.25">
      <c r="A18" s="126">
        <v>44294</v>
      </c>
      <c r="B18" s="127" t="s">
        <v>247</v>
      </c>
      <c r="C18" s="128" t="s">
        <v>923</v>
      </c>
      <c r="D18" s="129" t="s">
        <v>306</v>
      </c>
      <c r="E18" s="128" t="s">
        <v>3</v>
      </c>
      <c r="F18" s="128" t="s">
        <v>3</v>
      </c>
      <c r="G18" s="130"/>
      <c r="H18" s="146">
        <f t="shared" si="0"/>
        <v>176000</v>
      </c>
      <c r="I18" s="149">
        <v>176000</v>
      </c>
      <c r="J18" s="149"/>
    </row>
    <row r="19" spans="1:10" x14ac:dyDescent="0.25">
      <c r="A19" s="126">
        <v>44580</v>
      </c>
      <c r="B19" s="127" t="s">
        <v>247</v>
      </c>
      <c r="C19" s="128" t="s">
        <v>923</v>
      </c>
      <c r="D19" s="129" t="s">
        <v>942</v>
      </c>
      <c r="E19" s="128" t="s">
        <v>3</v>
      </c>
      <c r="F19" s="128" t="s">
        <v>3</v>
      </c>
      <c r="G19" s="130"/>
      <c r="H19" s="146">
        <f t="shared" si="0"/>
        <v>485604.48</v>
      </c>
      <c r="I19" s="149">
        <v>483320</v>
      </c>
      <c r="J19" s="149">
        <v>2284.48</v>
      </c>
    </row>
    <row r="20" spans="1:10" x14ac:dyDescent="0.25">
      <c r="A20" s="126">
        <v>44620</v>
      </c>
      <c r="B20" s="127" t="s">
        <v>250</v>
      </c>
      <c r="C20" s="128" t="s">
        <v>923</v>
      </c>
      <c r="D20" s="129" t="s">
        <v>943</v>
      </c>
      <c r="E20" s="128" t="s">
        <v>3</v>
      </c>
      <c r="F20" s="128" t="s">
        <v>3</v>
      </c>
      <c r="G20" s="130"/>
      <c r="H20" s="146">
        <f t="shared" si="0"/>
        <v>153326</v>
      </c>
      <c r="I20" s="149">
        <v>153326</v>
      </c>
      <c r="J20" s="149"/>
    </row>
    <row r="21" spans="1:10" x14ac:dyDescent="0.25">
      <c r="A21" s="126">
        <v>44623</v>
      </c>
      <c r="B21" s="127" t="s">
        <v>250</v>
      </c>
      <c r="C21" s="128" t="s">
        <v>923</v>
      </c>
      <c r="D21" s="129" t="s">
        <v>944</v>
      </c>
      <c r="E21" s="128" t="s">
        <v>3</v>
      </c>
      <c r="F21" s="128" t="s">
        <v>3</v>
      </c>
      <c r="G21" s="130"/>
      <c r="H21" s="146">
        <f t="shared" si="0"/>
        <v>39068</v>
      </c>
      <c r="I21" s="149">
        <v>39068</v>
      </c>
      <c r="J21" s="149"/>
    </row>
    <row r="22" spans="1:10" x14ac:dyDescent="0.25">
      <c r="A22" s="165">
        <v>45273</v>
      </c>
      <c r="B22" s="127" t="s">
        <v>1634</v>
      </c>
      <c r="C22" s="128" t="s">
        <v>923</v>
      </c>
      <c r="D22" s="129" t="s">
        <v>1836</v>
      </c>
      <c r="E22" s="128" t="s">
        <v>3</v>
      </c>
      <c r="F22" s="177"/>
      <c r="G22" s="130"/>
      <c r="H22" s="146">
        <f t="shared" si="0"/>
        <v>109943</v>
      </c>
      <c r="I22" s="149">
        <v>109943</v>
      </c>
      <c r="J22" s="149"/>
    </row>
    <row r="23" spans="1:10" x14ac:dyDescent="0.25">
      <c r="A23" s="165">
        <v>45278</v>
      </c>
      <c r="B23" s="127" t="s">
        <v>1634</v>
      </c>
      <c r="C23" s="128" t="s">
        <v>923</v>
      </c>
      <c r="D23" s="129" t="s">
        <v>1837</v>
      </c>
      <c r="E23" s="128" t="s">
        <v>3</v>
      </c>
      <c r="F23" s="177"/>
      <c r="G23" s="130"/>
      <c r="H23" s="146">
        <f t="shared" si="0"/>
        <v>124590</v>
      </c>
      <c r="I23" s="149">
        <v>123990</v>
      </c>
      <c r="J23" s="149">
        <v>600</v>
      </c>
    </row>
    <row r="24" spans="1:10" x14ac:dyDescent="0.25">
      <c r="A24" s="165">
        <v>45280</v>
      </c>
      <c r="B24" s="127" t="s">
        <v>1634</v>
      </c>
      <c r="C24" s="128" t="s">
        <v>923</v>
      </c>
      <c r="D24" s="129" t="s">
        <v>1838</v>
      </c>
      <c r="E24" s="128" t="s">
        <v>3</v>
      </c>
      <c r="F24" s="177"/>
      <c r="G24" s="130"/>
      <c r="H24" s="146">
        <f t="shared" si="0"/>
        <v>59322</v>
      </c>
      <c r="I24" s="149">
        <v>59322</v>
      </c>
      <c r="J24" s="149"/>
    </row>
    <row r="25" spans="1:10" x14ac:dyDescent="0.25">
      <c r="A25" s="131"/>
      <c r="B25" s="132" t="s">
        <v>471</v>
      </c>
      <c r="C25" s="133" t="s">
        <v>3</v>
      </c>
      <c r="D25" s="134" t="s">
        <v>3</v>
      </c>
      <c r="E25" s="133" t="s">
        <v>3</v>
      </c>
      <c r="F25" s="133" t="s">
        <v>3</v>
      </c>
      <c r="G25" s="135"/>
      <c r="H25" s="150">
        <f>SUM(H10:H24)</f>
        <v>3408604.44</v>
      </c>
      <c r="I25" s="150">
        <f t="shared" ref="I25:J25" si="1">SUM(I10:I24)</f>
        <v>3400089</v>
      </c>
      <c r="J25" s="150">
        <f t="shared" si="1"/>
        <v>8515.44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8A7E-9F17-40F4-8EEA-3408055E4147}">
  <sheetPr codeName="Sheet8"/>
  <dimension ref="A1:L35"/>
  <sheetViews>
    <sheetView topLeftCell="C2" workbookViewId="0">
      <selection activeCell="H35" sqref="H35"/>
    </sheetView>
  </sheetViews>
  <sheetFormatPr defaultRowHeight="15" x14ac:dyDescent="0.25"/>
  <cols>
    <col min="1" max="1" width="11.28515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4" style="17" bestFit="1" customWidth="1"/>
    <col min="10" max="12" width="10" style="17" bestFit="1" customWidth="1"/>
  </cols>
  <sheetData>
    <row r="1" spans="1:12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  <c r="J1" s="145"/>
      <c r="K1" s="145"/>
      <c r="L1" s="145"/>
    </row>
    <row r="2" spans="1:12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  <c r="J2" s="145"/>
      <c r="K2" s="145"/>
      <c r="L2" s="145"/>
    </row>
    <row r="3" spans="1:12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  <c r="J3" s="145"/>
      <c r="K3" s="145"/>
      <c r="L3" s="145"/>
    </row>
    <row r="4" spans="1:12" ht="15.75" x14ac:dyDescent="0.25">
      <c r="A4" s="269" t="s">
        <v>945</v>
      </c>
      <c r="B4" s="269"/>
      <c r="C4" s="269"/>
      <c r="D4" s="1"/>
      <c r="E4" s="1"/>
      <c r="F4" s="1"/>
      <c r="G4" s="1"/>
      <c r="H4" s="145"/>
      <c r="I4" s="145"/>
      <c r="J4" s="145"/>
      <c r="K4" s="145"/>
      <c r="L4" s="145"/>
    </row>
    <row r="5" spans="1:12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  <c r="J5" s="145"/>
      <c r="K5" s="145"/>
      <c r="L5" s="145"/>
    </row>
    <row r="6" spans="1:12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  <c r="J6" s="145"/>
      <c r="K6" s="145"/>
      <c r="L6" s="145"/>
    </row>
    <row r="7" spans="1:12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  <c r="J7" s="145"/>
      <c r="K7" s="145"/>
      <c r="L7" s="145"/>
    </row>
    <row r="8" spans="1:12" x14ac:dyDescent="0.25">
      <c r="A8" s="270" t="s">
        <v>1502</v>
      </c>
      <c r="B8" s="270"/>
      <c r="C8" s="270"/>
      <c r="D8" s="1"/>
      <c r="E8" s="1"/>
      <c r="F8" s="1"/>
      <c r="G8" s="1"/>
      <c r="H8" s="145"/>
      <c r="I8" s="145"/>
      <c r="J8" s="145"/>
      <c r="K8" s="145"/>
      <c r="L8" s="145"/>
    </row>
    <row r="9" spans="1:12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945</v>
      </c>
      <c r="J9" s="168" t="s">
        <v>263</v>
      </c>
      <c r="K9" s="168" t="s">
        <v>256</v>
      </c>
      <c r="L9" s="168" t="s">
        <v>1223</v>
      </c>
    </row>
    <row r="10" spans="1:12" x14ac:dyDescent="0.25">
      <c r="A10" s="164">
        <v>43255</v>
      </c>
      <c r="B10" s="122" t="s">
        <v>247</v>
      </c>
      <c r="C10" s="123" t="s">
        <v>923</v>
      </c>
      <c r="D10" s="124" t="s">
        <v>305</v>
      </c>
      <c r="E10" s="123" t="s">
        <v>3</v>
      </c>
      <c r="F10" s="176"/>
      <c r="G10" s="125"/>
      <c r="H10" s="146">
        <f>SUM(I10:L10)</f>
        <v>325000</v>
      </c>
      <c r="I10" s="147">
        <v>325000</v>
      </c>
      <c r="J10" s="147"/>
      <c r="K10" s="147"/>
      <c r="L10" s="147"/>
    </row>
    <row r="11" spans="1:12" x14ac:dyDescent="0.25">
      <c r="A11" s="165">
        <v>43255</v>
      </c>
      <c r="B11" s="127" t="s">
        <v>247</v>
      </c>
      <c r="C11" s="128" t="s">
        <v>923</v>
      </c>
      <c r="D11" s="129" t="s">
        <v>306</v>
      </c>
      <c r="E11" s="128" t="s">
        <v>3</v>
      </c>
      <c r="F11" s="177"/>
      <c r="G11" s="130"/>
      <c r="H11" s="146">
        <f t="shared" ref="H11:H32" si="0">SUM(I11:L11)</f>
        <v>1534</v>
      </c>
      <c r="I11" s="149">
        <v>1534</v>
      </c>
      <c r="J11" s="149"/>
      <c r="K11" s="149"/>
      <c r="L11" s="149"/>
    </row>
    <row r="12" spans="1:12" x14ac:dyDescent="0.25">
      <c r="A12" s="165">
        <v>43255</v>
      </c>
      <c r="B12" s="127" t="s">
        <v>247</v>
      </c>
      <c r="C12" s="128" t="s">
        <v>923</v>
      </c>
      <c r="D12" s="129" t="s">
        <v>307</v>
      </c>
      <c r="E12" s="128" t="s">
        <v>3</v>
      </c>
      <c r="F12" s="177"/>
      <c r="G12" s="130"/>
      <c r="H12" s="146">
        <f t="shared" si="0"/>
        <v>2347.1999999999998</v>
      </c>
      <c r="I12" s="149">
        <v>2347.1999999999998</v>
      </c>
      <c r="J12" s="149"/>
      <c r="K12" s="149"/>
      <c r="L12" s="149"/>
    </row>
    <row r="13" spans="1:12" x14ac:dyDescent="0.25">
      <c r="A13" s="165">
        <v>44067</v>
      </c>
      <c r="B13" s="127" t="s">
        <v>247</v>
      </c>
      <c r="C13" s="128" t="s">
        <v>923</v>
      </c>
      <c r="D13" s="129" t="s">
        <v>331</v>
      </c>
      <c r="E13" s="128" t="s">
        <v>3</v>
      </c>
      <c r="F13" s="177"/>
      <c r="G13" s="130"/>
      <c r="H13" s="146">
        <f t="shared" si="0"/>
        <v>2300</v>
      </c>
      <c r="I13" s="149">
        <v>2300</v>
      </c>
      <c r="J13" s="149"/>
      <c r="K13" s="149"/>
      <c r="L13" s="149"/>
    </row>
    <row r="14" spans="1:12" x14ac:dyDescent="0.25">
      <c r="A14" s="165">
        <v>44071</v>
      </c>
      <c r="B14" s="127" t="s">
        <v>248</v>
      </c>
      <c r="C14" s="128" t="s">
        <v>923</v>
      </c>
      <c r="D14" s="129" t="s">
        <v>333</v>
      </c>
      <c r="E14" s="128" t="s">
        <v>3</v>
      </c>
      <c r="F14" s="177"/>
      <c r="G14" s="130"/>
      <c r="H14" s="146">
        <f t="shared" si="0"/>
        <v>213300</v>
      </c>
      <c r="I14" s="149">
        <v>213300</v>
      </c>
      <c r="J14" s="149"/>
      <c r="K14" s="149"/>
      <c r="L14" s="149"/>
    </row>
    <row r="15" spans="1:12" x14ac:dyDescent="0.25">
      <c r="A15" s="165">
        <v>44118</v>
      </c>
      <c r="B15" s="127" t="s">
        <v>247</v>
      </c>
      <c r="C15" s="128" t="s">
        <v>923</v>
      </c>
      <c r="D15" s="129" t="s">
        <v>388</v>
      </c>
      <c r="E15" s="128" t="s">
        <v>3</v>
      </c>
      <c r="F15" s="177"/>
      <c r="G15" s="130"/>
      <c r="H15" s="146">
        <f t="shared" si="0"/>
        <v>7638</v>
      </c>
      <c r="I15" s="149">
        <v>7520</v>
      </c>
      <c r="J15" s="149">
        <v>118</v>
      </c>
      <c r="K15" s="149"/>
      <c r="L15" s="149"/>
    </row>
    <row r="16" spans="1:12" x14ac:dyDescent="0.25">
      <c r="A16" s="165">
        <v>44236</v>
      </c>
      <c r="B16" s="127" t="s">
        <v>247</v>
      </c>
      <c r="C16" s="128" t="s">
        <v>923</v>
      </c>
      <c r="D16" s="129" t="s">
        <v>946</v>
      </c>
      <c r="E16" s="128" t="s">
        <v>3</v>
      </c>
      <c r="F16" s="177"/>
      <c r="G16" s="130"/>
      <c r="H16" s="146">
        <f t="shared" si="0"/>
        <v>6330594.8799999999</v>
      </c>
      <c r="I16" s="149">
        <v>6303200</v>
      </c>
      <c r="J16" s="149">
        <v>27394.880000000001</v>
      </c>
      <c r="K16" s="149"/>
      <c r="L16" s="149"/>
    </row>
    <row r="17" spans="1:12" x14ac:dyDescent="0.25">
      <c r="A17" s="165">
        <v>44418</v>
      </c>
      <c r="B17" s="127" t="s">
        <v>248</v>
      </c>
      <c r="C17" s="128" t="s">
        <v>923</v>
      </c>
      <c r="D17" s="129" t="s">
        <v>731</v>
      </c>
      <c r="E17" s="128" t="s">
        <v>3</v>
      </c>
      <c r="F17" s="177"/>
      <c r="G17" s="130"/>
      <c r="H17" s="146">
        <f t="shared" si="0"/>
        <v>7217562</v>
      </c>
      <c r="I17" s="149">
        <v>7217562</v>
      </c>
      <c r="J17" s="149"/>
      <c r="K17" s="149"/>
      <c r="L17" s="149"/>
    </row>
    <row r="18" spans="1:12" x14ac:dyDescent="0.25">
      <c r="A18" s="165">
        <v>44477</v>
      </c>
      <c r="B18" s="127" t="s">
        <v>248</v>
      </c>
      <c r="C18" s="128" t="s">
        <v>923</v>
      </c>
      <c r="D18" s="129" t="s">
        <v>947</v>
      </c>
      <c r="E18" s="128" t="s">
        <v>3</v>
      </c>
      <c r="F18" s="177"/>
      <c r="G18" s="130"/>
      <c r="H18" s="146">
        <f t="shared" si="0"/>
        <v>32800</v>
      </c>
      <c r="I18" s="149">
        <v>32800</v>
      </c>
      <c r="J18" s="149"/>
      <c r="K18" s="149"/>
      <c r="L18" s="149"/>
    </row>
    <row r="19" spans="1:12" x14ac:dyDescent="0.25">
      <c r="A19" s="165">
        <v>44526</v>
      </c>
      <c r="B19" s="127" t="s">
        <v>248</v>
      </c>
      <c r="C19" s="128" t="s">
        <v>923</v>
      </c>
      <c r="D19" s="129" t="s">
        <v>948</v>
      </c>
      <c r="E19" s="128" t="s">
        <v>3</v>
      </c>
      <c r="F19" s="177"/>
      <c r="G19" s="130"/>
      <c r="H19" s="146">
        <f t="shared" si="0"/>
        <v>6100</v>
      </c>
      <c r="I19" s="149">
        <v>6100</v>
      </c>
      <c r="J19" s="149"/>
      <c r="K19" s="149"/>
      <c r="L19" s="149"/>
    </row>
    <row r="20" spans="1:12" x14ac:dyDescent="0.25">
      <c r="A20" s="165">
        <v>44547</v>
      </c>
      <c r="B20" s="127" t="s">
        <v>249</v>
      </c>
      <c r="C20" s="128" t="s">
        <v>923</v>
      </c>
      <c r="D20" s="129" t="s">
        <v>949</v>
      </c>
      <c r="E20" s="128" t="s">
        <v>3</v>
      </c>
      <c r="F20" s="177"/>
      <c r="G20" s="130"/>
      <c r="H20" s="146">
        <f t="shared" si="0"/>
        <v>5000000</v>
      </c>
      <c r="I20" s="149">
        <v>5000000</v>
      </c>
      <c r="J20" s="149"/>
      <c r="K20" s="149"/>
      <c r="L20" s="149"/>
    </row>
    <row r="21" spans="1:12" x14ac:dyDescent="0.25">
      <c r="A21" s="165">
        <v>44550</v>
      </c>
      <c r="B21" s="127" t="s">
        <v>249</v>
      </c>
      <c r="C21" s="128" t="s">
        <v>923</v>
      </c>
      <c r="D21" s="129" t="s">
        <v>950</v>
      </c>
      <c r="E21" s="128" t="s">
        <v>3</v>
      </c>
      <c r="F21" s="177"/>
      <c r="G21" s="130"/>
      <c r="H21" s="146">
        <f t="shared" si="0"/>
        <v>5000000</v>
      </c>
      <c r="I21" s="149">
        <v>5000000</v>
      </c>
      <c r="J21" s="149"/>
      <c r="K21" s="149"/>
      <c r="L21" s="149"/>
    </row>
    <row r="22" spans="1:12" x14ac:dyDescent="0.25">
      <c r="A22" s="165">
        <v>44552</v>
      </c>
      <c r="B22" s="127" t="s">
        <v>249</v>
      </c>
      <c r="C22" s="128" t="s">
        <v>923</v>
      </c>
      <c r="D22" s="129" t="s">
        <v>951</v>
      </c>
      <c r="E22" s="128" t="s">
        <v>3</v>
      </c>
      <c r="F22" s="177"/>
      <c r="G22" s="130"/>
      <c r="H22" s="146">
        <f t="shared" si="0"/>
        <v>4653900</v>
      </c>
      <c r="I22" s="149">
        <v>4653900</v>
      </c>
      <c r="J22" s="149"/>
      <c r="K22" s="149"/>
      <c r="L22" s="149"/>
    </row>
    <row r="23" spans="1:12" x14ac:dyDescent="0.25">
      <c r="A23" s="165">
        <v>44567</v>
      </c>
      <c r="B23" s="127" t="s">
        <v>249</v>
      </c>
      <c r="C23" s="128" t="s">
        <v>923</v>
      </c>
      <c r="D23" s="129" t="s">
        <v>896</v>
      </c>
      <c r="E23" s="128" t="s">
        <v>3</v>
      </c>
      <c r="F23" s="177"/>
      <c r="G23" s="130"/>
      <c r="H23" s="146">
        <f>SUM(I23:L23)</f>
        <v>40595</v>
      </c>
      <c r="I23" s="149">
        <v>295</v>
      </c>
      <c r="J23" s="149"/>
      <c r="K23" s="149">
        <v>24000</v>
      </c>
      <c r="L23" s="149">
        <v>16300</v>
      </c>
    </row>
    <row r="24" spans="1:12" x14ac:dyDescent="0.25">
      <c r="A24" s="165">
        <v>44943</v>
      </c>
      <c r="B24" s="127" t="s">
        <v>250</v>
      </c>
      <c r="C24" s="128" t="s">
        <v>923</v>
      </c>
      <c r="D24" s="129" t="s">
        <v>1631</v>
      </c>
      <c r="E24" s="128" t="s">
        <v>3</v>
      </c>
      <c r="F24" s="177"/>
      <c r="G24" s="130"/>
      <c r="H24" s="146">
        <f t="shared" si="0"/>
        <v>1033600</v>
      </c>
      <c r="I24" s="149">
        <v>1033600</v>
      </c>
      <c r="J24" s="149"/>
      <c r="K24" s="149"/>
      <c r="L24" s="149"/>
    </row>
    <row r="25" spans="1:12" x14ac:dyDescent="0.25">
      <c r="A25" s="165">
        <v>44943</v>
      </c>
      <c r="B25" s="127" t="s">
        <v>250</v>
      </c>
      <c r="C25" s="128" t="s">
        <v>923</v>
      </c>
      <c r="D25" s="129" t="s">
        <v>1632</v>
      </c>
      <c r="E25" s="128" t="s">
        <v>3</v>
      </c>
      <c r="F25" s="177"/>
      <c r="G25" s="130"/>
      <c r="H25" s="146">
        <f t="shared" si="0"/>
        <v>1069400</v>
      </c>
      <c r="I25" s="149">
        <v>1069400</v>
      </c>
      <c r="J25" s="149"/>
      <c r="K25" s="149"/>
      <c r="L25" s="149"/>
    </row>
    <row r="26" spans="1:12" x14ac:dyDescent="0.25">
      <c r="A26" s="165">
        <v>44945</v>
      </c>
      <c r="B26" s="127" t="s">
        <v>250</v>
      </c>
      <c r="C26" s="128" t="s">
        <v>923</v>
      </c>
      <c r="D26" s="129" t="s">
        <v>1633</v>
      </c>
      <c r="E26" s="128" t="s">
        <v>3</v>
      </c>
      <c r="F26" s="177"/>
      <c r="G26" s="130"/>
      <c r="H26" s="146">
        <f t="shared" si="0"/>
        <v>13300</v>
      </c>
      <c r="I26" s="149">
        <v>13300</v>
      </c>
      <c r="J26" s="149"/>
      <c r="K26" s="149"/>
      <c r="L26" s="149"/>
    </row>
    <row r="27" spans="1:12" x14ac:dyDescent="0.25">
      <c r="A27" s="165">
        <v>45156</v>
      </c>
      <c r="B27" s="127" t="s">
        <v>1634</v>
      </c>
      <c r="C27" s="128" t="s">
        <v>923</v>
      </c>
      <c r="D27" s="129" t="s">
        <v>1447</v>
      </c>
      <c r="E27" s="128" t="s">
        <v>3</v>
      </c>
      <c r="F27" s="177"/>
      <c r="G27" s="130"/>
      <c r="H27" s="146">
        <f t="shared" si="0"/>
        <v>40310</v>
      </c>
      <c r="I27" s="149">
        <v>40100</v>
      </c>
      <c r="J27" s="149">
        <v>210</v>
      </c>
      <c r="K27" s="149"/>
      <c r="L27" s="149"/>
    </row>
    <row r="28" spans="1:12" x14ac:dyDescent="0.25">
      <c r="A28" s="165">
        <v>45170</v>
      </c>
      <c r="B28" s="127" t="s">
        <v>1634</v>
      </c>
      <c r="C28" s="128" t="s">
        <v>923</v>
      </c>
      <c r="D28" s="129" t="s">
        <v>1635</v>
      </c>
      <c r="E28" s="128" t="s">
        <v>3</v>
      </c>
      <c r="F28" s="177"/>
      <c r="G28" s="130"/>
      <c r="H28" s="146">
        <f t="shared" si="0"/>
        <v>220</v>
      </c>
      <c r="I28" s="149">
        <v>220</v>
      </c>
      <c r="J28" s="149"/>
      <c r="K28" s="149"/>
      <c r="L28" s="149"/>
    </row>
    <row r="29" spans="1:12" x14ac:dyDescent="0.25">
      <c r="A29" s="165">
        <v>45173</v>
      </c>
      <c r="B29" s="127" t="s">
        <v>1634</v>
      </c>
      <c r="C29" s="128" t="s">
        <v>923</v>
      </c>
      <c r="D29" s="129" t="s">
        <v>1404</v>
      </c>
      <c r="E29" s="128" t="s">
        <v>3</v>
      </c>
      <c r="F29" s="177"/>
      <c r="G29" s="130"/>
      <c r="H29" s="146">
        <f t="shared" si="0"/>
        <v>2654600</v>
      </c>
      <c r="I29" s="149">
        <v>2654600</v>
      </c>
      <c r="J29" s="149"/>
      <c r="K29" s="149"/>
      <c r="L29" s="149"/>
    </row>
    <row r="30" spans="1:12" x14ac:dyDescent="0.25">
      <c r="A30" s="165">
        <v>45173</v>
      </c>
      <c r="B30" s="127" t="s">
        <v>1634</v>
      </c>
      <c r="C30" s="128" t="s">
        <v>923</v>
      </c>
      <c r="D30" s="129" t="s">
        <v>1636</v>
      </c>
      <c r="E30" s="128" t="s">
        <v>3</v>
      </c>
      <c r="F30" s="177"/>
      <c r="G30" s="130"/>
      <c r="H30" s="146">
        <f t="shared" si="0"/>
        <v>2253700</v>
      </c>
      <c r="I30" s="149">
        <v>2253700</v>
      </c>
      <c r="J30" s="149"/>
      <c r="K30" s="149"/>
      <c r="L30" s="149"/>
    </row>
    <row r="31" spans="1:12" x14ac:dyDescent="0.25">
      <c r="A31" s="165">
        <v>45173</v>
      </c>
      <c r="B31" s="127" t="s">
        <v>1634</v>
      </c>
      <c r="C31" s="128" t="s">
        <v>923</v>
      </c>
      <c r="D31" s="129" t="s">
        <v>1637</v>
      </c>
      <c r="E31" s="128" t="s">
        <v>3</v>
      </c>
      <c r="F31" s="177"/>
      <c r="G31" s="130"/>
      <c r="H31" s="146">
        <f t="shared" si="0"/>
        <v>828700</v>
      </c>
      <c r="I31" s="149">
        <v>828700</v>
      </c>
      <c r="J31" s="149"/>
      <c r="K31" s="149"/>
      <c r="L31" s="149"/>
    </row>
    <row r="32" spans="1:12" x14ac:dyDescent="0.25">
      <c r="A32" s="165">
        <v>45173</v>
      </c>
      <c r="B32" s="127" t="s">
        <v>1634</v>
      </c>
      <c r="C32" s="128" t="s">
        <v>923</v>
      </c>
      <c r="D32" s="129" t="s">
        <v>942</v>
      </c>
      <c r="E32" s="128" t="s">
        <v>3</v>
      </c>
      <c r="F32" s="177"/>
      <c r="G32" s="130"/>
      <c r="H32" s="146">
        <f t="shared" si="0"/>
        <v>901400</v>
      </c>
      <c r="I32" s="149">
        <v>901400</v>
      </c>
      <c r="J32" s="149"/>
      <c r="K32" s="149"/>
      <c r="L32" s="149"/>
    </row>
    <row r="33" spans="1:12" x14ac:dyDescent="0.25">
      <c r="A33" s="165">
        <v>45356</v>
      </c>
      <c r="B33" s="127" t="s">
        <v>1634</v>
      </c>
      <c r="C33" s="128" t="s">
        <v>923</v>
      </c>
      <c r="D33" s="129" t="s">
        <v>2086</v>
      </c>
      <c r="E33" s="128" t="s">
        <v>3</v>
      </c>
      <c r="F33" s="177"/>
      <c r="G33" s="130"/>
      <c r="H33" s="148">
        <v>5404300</v>
      </c>
      <c r="I33" s="149">
        <v>5404300</v>
      </c>
      <c r="J33" s="149"/>
      <c r="K33" s="149"/>
      <c r="L33" s="149"/>
    </row>
    <row r="34" spans="1:12" x14ac:dyDescent="0.25">
      <c r="A34" s="165">
        <v>45357</v>
      </c>
      <c r="B34" s="127" t="s">
        <v>1634</v>
      </c>
      <c r="C34" s="128" t="s">
        <v>923</v>
      </c>
      <c r="D34" s="129" t="s">
        <v>2087</v>
      </c>
      <c r="E34" s="128" t="s">
        <v>3</v>
      </c>
      <c r="F34" s="177"/>
      <c r="G34" s="130"/>
      <c r="H34" s="148">
        <v>4909000</v>
      </c>
      <c r="I34" s="149">
        <v>4909000</v>
      </c>
      <c r="J34" s="149"/>
      <c r="K34" s="149"/>
      <c r="L34" s="149"/>
    </row>
    <row r="35" spans="1:12" x14ac:dyDescent="0.25">
      <c r="A35" s="131"/>
      <c r="B35" s="132" t="s">
        <v>471</v>
      </c>
      <c r="C35" s="133" t="s">
        <v>3</v>
      </c>
      <c r="D35" s="134" t="s">
        <v>3</v>
      </c>
      <c r="E35" s="133" t="s">
        <v>3</v>
      </c>
      <c r="F35" s="131"/>
      <c r="G35" s="135"/>
      <c r="H35" s="150">
        <f>SUM(H10:H34)</f>
        <v>47942201.079999998</v>
      </c>
      <c r="I35" s="150">
        <f t="shared" ref="I35:L35" si="1">SUM(I10:I34)</f>
        <v>47874178.200000003</v>
      </c>
      <c r="J35" s="150">
        <f t="shared" si="1"/>
        <v>27722.880000000001</v>
      </c>
      <c r="K35" s="150">
        <f t="shared" si="1"/>
        <v>24000</v>
      </c>
      <c r="L35" s="150">
        <f t="shared" si="1"/>
        <v>16300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5239-1341-48F9-8086-D45F3FCBDEAC}">
  <dimension ref="A1:O213"/>
  <sheetViews>
    <sheetView topLeftCell="F179" workbookViewId="0">
      <selection activeCell="H213" sqref="H213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16.7109375" bestFit="1" customWidth="1"/>
    <col min="6" max="6" width="15.28515625" bestFit="1" customWidth="1"/>
    <col min="7" max="7" width="4.42578125" bestFit="1" customWidth="1"/>
    <col min="8" max="9" width="14" style="17" bestFit="1" customWidth="1"/>
    <col min="10" max="11" width="11.42578125" style="17" bestFit="1" customWidth="1"/>
    <col min="12" max="12" width="10" style="17" bestFit="1" customWidth="1"/>
    <col min="13" max="13" width="8" style="17" bestFit="1" customWidth="1"/>
    <col min="14" max="14" width="8.85546875" style="17" bestFit="1" customWidth="1"/>
    <col min="15" max="15" width="9" style="17" bestFit="1" customWidth="1"/>
  </cols>
  <sheetData>
    <row r="1" spans="1:15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  <c r="J1" s="145"/>
      <c r="K1" s="145"/>
      <c r="L1" s="145"/>
      <c r="M1" s="145"/>
      <c r="N1" s="145"/>
      <c r="O1" s="145"/>
    </row>
    <row r="2" spans="1:15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  <c r="J2" s="145"/>
      <c r="K2" s="145"/>
      <c r="L2" s="145"/>
      <c r="M2" s="145"/>
      <c r="N2" s="145"/>
      <c r="O2" s="145"/>
    </row>
    <row r="3" spans="1:15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  <c r="J3" s="145"/>
      <c r="K3" s="145"/>
      <c r="L3" s="145"/>
      <c r="M3" s="145"/>
      <c r="N3" s="145"/>
      <c r="O3" s="145"/>
    </row>
    <row r="4" spans="1:15" ht="15.75" x14ac:dyDescent="0.25">
      <c r="A4" s="269" t="s">
        <v>952</v>
      </c>
      <c r="B4" s="269"/>
      <c r="C4" s="269"/>
      <c r="D4" s="1"/>
      <c r="E4" s="1"/>
      <c r="F4" s="1"/>
      <c r="G4" s="1"/>
      <c r="H4" s="145"/>
      <c r="I4" s="145"/>
      <c r="J4" s="145"/>
      <c r="K4" s="145"/>
      <c r="L4" s="145"/>
      <c r="M4" s="145"/>
      <c r="N4" s="145"/>
      <c r="O4" s="145"/>
    </row>
    <row r="5" spans="1:15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  <c r="J5" s="145"/>
      <c r="K5" s="145"/>
      <c r="L5" s="145"/>
      <c r="M5" s="145"/>
      <c r="N5" s="145"/>
      <c r="O5" s="145"/>
    </row>
    <row r="6" spans="1:15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  <c r="J6" s="145"/>
      <c r="K6" s="145"/>
      <c r="L6" s="145"/>
      <c r="M6" s="145"/>
      <c r="N6" s="145"/>
      <c r="O6" s="145"/>
    </row>
    <row r="7" spans="1:15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  <c r="J7" s="145"/>
      <c r="K7" s="145"/>
      <c r="L7" s="145"/>
      <c r="M7" s="145"/>
      <c r="N7" s="145"/>
      <c r="O7" s="145"/>
    </row>
    <row r="8" spans="1:15" x14ac:dyDescent="0.25">
      <c r="A8" s="270" t="s">
        <v>2288</v>
      </c>
      <c r="B8" s="270"/>
      <c r="C8" s="270"/>
      <c r="D8" s="1"/>
      <c r="E8" s="1"/>
      <c r="F8" s="1"/>
      <c r="G8" s="1"/>
      <c r="H8" s="145"/>
      <c r="I8" s="145"/>
      <c r="J8" s="145"/>
      <c r="K8" s="145"/>
      <c r="L8" s="145"/>
      <c r="M8" s="145"/>
      <c r="N8" s="145"/>
      <c r="O8" s="145"/>
    </row>
    <row r="9" spans="1:15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952</v>
      </c>
      <c r="J9" s="168" t="s">
        <v>254</v>
      </c>
      <c r="K9" s="168" t="s">
        <v>255</v>
      </c>
      <c r="L9" s="168" t="s">
        <v>438</v>
      </c>
      <c r="M9" s="168" t="s">
        <v>263</v>
      </c>
      <c r="N9" s="168" t="s">
        <v>1072</v>
      </c>
      <c r="O9" s="168" t="s">
        <v>440</v>
      </c>
    </row>
    <row r="10" spans="1:15" x14ac:dyDescent="0.25">
      <c r="A10" s="164">
        <v>44135</v>
      </c>
      <c r="B10" s="122" t="s">
        <v>953</v>
      </c>
      <c r="C10" s="123" t="s">
        <v>9</v>
      </c>
      <c r="D10" s="124" t="s">
        <v>316</v>
      </c>
      <c r="E10" s="123" t="s">
        <v>3</v>
      </c>
      <c r="F10" s="176"/>
      <c r="G10" s="125"/>
      <c r="H10" s="146">
        <f>SUM(I10:O10)</f>
        <v>110000</v>
      </c>
      <c r="I10" s="147">
        <v>93220</v>
      </c>
      <c r="J10" s="147">
        <v>8390</v>
      </c>
      <c r="K10" s="147">
        <v>8390</v>
      </c>
      <c r="L10" s="147"/>
      <c r="M10" s="147"/>
      <c r="N10" s="147"/>
      <c r="O10" s="147"/>
    </row>
    <row r="11" spans="1:15" x14ac:dyDescent="0.25">
      <c r="A11" s="165">
        <v>44135</v>
      </c>
      <c r="B11" s="127" t="s">
        <v>954</v>
      </c>
      <c r="C11" s="128" t="s">
        <v>9</v>
      </c>
      <c r="D11" s="129" t="s">
        <v>317</v>
      </c>
      <c r="E11" s="128" t="s">
        <v>3</v>
      </c>
      <c r="F11" s="177"/>
      <c r="G11" s="130"/>
      <c r="H11" s="146">
        <f t="shared" ref="H11:H74" si="0">SUM(I11:O11)</f>
        <v>40000</v>
      </c>
      <c r="I11" s="149">
        <v>33898</v>
      </c>
      <c r="J11" s="149">
        <v>3051</v>
      </c>
      <c r="K11" s="149">
        <v>3051</v>
      </c>
      <c r="L11" s="149"/>
      <c r="M11" s="149"/>
      <c r="N11" s="149"/>
      <c r="O11" s="149"/>
    </row>
    <row r="12" spans="1:15" x14ac:dyDescent="0.25">
      <c r="A12" s="165">
        <v>44187</v>
      </c>
      <c r="B12" s="127" t="s">
        <v>260</v>
      </c>
      <c r="C12" s="128" t="s">
        <v>9</v>
      </c>
      <c r="D12" s="129" t="s">
        <v>322</v>
      </c>
      <c r="E12" s="128" t="s">
        <v>3</v>
      </c>
      <c r="F12" s="177"/>
      <c r="G12" s="130"/>
      <c r="H12" s="146">
        <f t="shared" si="0"/>
        <v>40000</v>
      </c>
      <c r="I12" s="149">
        <v>40000</v>
      </c>
      <c r="J12" s="149"/>
      <c r="K12" s="149"/>
      <c r="L12" s="149"/>
      <c r="M12" s="149"/>
      <c r="N12" s="149"/>
      <c r="O12" s="149"/>
    </row>
    <row r="13" spans="1:15" x14ac:dyDescent="0.25">
      <c r="A13" s="165">
        <v>44242</v>
      </c>
      <c r="B13" s="127" t="s">
        <v>252</v>
      </c>
      <c r="C13" s="128" t="s">
        <v>9</v>
      </c>
      <c r="D13" s="129" t="s">
        <v>337</v>
      </c>
      <c r="E13" s="128" t="s">
        <v>3</v>
      </c>
      <c r="F13" s="177"/>
      <c r="G13" s="130"/>
      <c r="H13" s="146">
        <f t="shared" si="0"/>
        <v>354000</v>
      </c>
      <c r="I13" s="149">
        <v>300000</v>
      </c>
      <c r="J13" s="149">
        <v>27000</v>
      </c>
      <c r="K13" s="149">
        <v>27000</v>
      </c>
      <c r="L13" s="149"/>
      <c r="M13" s="149"/>
      <c r="N13" s="149"/>
      <c r="O13" s="149"/>
    </row>
    <row r="14" spans="1:15" x14ac:dyDescent="0.25">
      <c r="A14" s="165">
        <v>44259</v>
      </c>
      <c r="B14" s="127" t="s">
        <v>955</v>
      </c>
      <c r="C14" s="128" t="s">
        <v>9</v>
      </c>
      <c r="D14" s="129" t="s">
        <v>341</v>
      </c>
      <c r="E14" s="128" t="s">
        <v>3</v>
      </c>
      <c r="F14" s="177"/>
      <c r="G14" s="130"/>
      <c r="H14" s="146">
        <f t="shared" si="0"/>
        <v>25000</v>
      </c>
      <c r="I14" s="149">
        <v>25000</v>
      </c>
      <c r="J14" s="149"/>
      <c r="K14" s="149"/>
      <c r="L14" s="149"/>
      <c r="M14" s="149"/>
      <c r="N14" s="149"/>
      <c r="O14" s="149"/>
    </row>
    <row r="15" spans="1:15" x14ac:dyDescent="0.25">
      <c r="A15" s="165">
        <v>44259</v>
      </c>
      <c r="B15" s="127" t="s">
        <v>955</v>
      </c>
      <c r="C15" s="128" t="s">
        <v>9</v>
      </c>
      <c r="D15" s="129" t="s">
        <v>349</v>
      </c>
      <c r="E15" s="128" t="s">
        <v>3</v>
      </c>
      <c r="F15" s="177"/>
      <c r="G15" s="130"/>
      <c r="H15" s="146">
        <f t="shared" si="0"/>
        <v>20000</v>
      </c>
      <c r="I15" s="149">
        <v>20000</v>
      </c>
      <c r="J15" s="149"/>
      <c r="K15" s="149"/>
      <c r="L15" s="149"/>
      <c r="M15" s="149"/>
      <c r="N15" s="149"/>
      <c r="O15" s="149"/>
    </row>
    <row r="16" spans="1:15" x14ac:dyDescent="0.25">
      <c r="A16" s="165">
        <v>44263</v>
      </c>
      <c r="B16" s="127" t="s">
        <v>1279</v>
      </c>
      <c r="C16" s="128" t="s">
        <v>9</v>
      </c>
      <c r="D16" s="129" t="s">
        <v>350</v>
      </c>
      <c r="E16" s="128" t="s">
        <v>3</v>
      </c>
      <c r="F16" s="177"/>
      <c r="G16" s="130"/>
      <c r="H16" s="146">
        <f t="shared" si="0"/>
        <v>531</v>
      </c>
      <c r="I16" s="149">
        <v>450</v>
      </c>
      <c r="J16" s="149">
        <v>40.5</v>
      </c>
      <c r="K16" s="149">
        <v>40.5</v>
      </c>
      <c r="L16" s="149"/>
      <c r="M16" s="149"/>
      <c r="N16" s="149"/>
      <c r="O16" s="149"/>
    </row>
    <row r="17" spans="1:15" x14ac:dyDescent="0.25">
      <c r="A17" s="165">
        <v>44267</v>
      </c>
      <c r="B17" s="127" t="s">
        <v>956</v>
      </c>
      <c r="C17" s="128" t="s">
        <v>9</v>
      </c>
      <c r="D17" s="129" t="s">
        <v>578</v>
      </c>
      <c r="E17" s="128" t="s">
        <v>3</v>
      </c>
      <c r="F17" s="177"/>
      <c r="G17" s="130"/>
      <c r="H17" s="146">
        <f t="shared" si="0"/>
        <v>196858</v>
      </c>
      <c r="I17" s="149">
        <v>166828</v>
      </c>
      <c r="J17" s="149">
        <v>15015</v>
      </c>
      <c r="K17" s="149">
        <v>15015</v>
      </c>
      <c r="L17" s="149"/>
      <c r="M17" s="149"/>
      <c r="N17" s="149"/>
      <c r="O17" s="149"/>
    </row>
    <row r="18" spans="1:15" x14ac:dyDescent="0.25">
      <c r="A18" s="165">
        <v>44267</v>
      </c>
      <c r="B18" s="127" t="s">
        <v>956</v>
      </c>
      <c r="C18" s="128" t="s">
        <v>9</v>
      </c>
      <c r="D18" s="129" t="s">
        <v>354</v>
      </c>
      <c r="E18" s="128" t="s">
        <v>3</v>
      </c>
      <c r="F18" s="177"/>
      <c r="G18" s="130"/>
      <c r="H18" s="146">
        <f t="shared" si="0"/>
        <v>97209</v>
      </c>
      <c r="I18" s="149">
        <v>82381</v>
      </c>
      <c r="J18" s="149">
        <v>7414</v>
      </c>
      <c r="K18" s="149">
        <v>7414</v>
      </c>
      <c r="L18" s="149"/>
      <c r="M18" s="149"/>
      <c r="N18" s="149"/>
      <c r="O18" s="149"/>
    </row>
    <row r="19" spans="1:15" x14ac:dyDescent="0.25">
      <c r="A19" s="165">
        <v>44267</v>
      </c>
      <c r="B19" s="127" t="s">
        <v>957</v>
      </c>
      <c r="C19" s="128" t="s">
        <v>9</v>
      </c>
      <c r="D19" s="129" t="s">
        <v>351</v>
      </c>
      <c r="E19" s="128" t="s">
        <v>3</v>
      </c>
      <c r="F19" s="177"/>
      <c r="G19" s="130"/>
      <c r="H19" s="146">
        <f t="shared" si="0"/>
        <v>35000</v>
      </c>
      <c r="I19" s="149">
        <v>35000</v>
      </c>
      <c r="J19" s="149"/>
      <c r="K19" s="149"/>
      <c r="L19" s="149"/>
      <c r="M19" s="149"/>
      <c r="N19" s="149"/>
      <c r="O19" s="149"/>
    </row>
    <row r="20" spans="1:15" x14ac:dyDescent="0.25">
      <c r="A20" s="165">
        <v>44267</v>
      </c>
      <c r="B20" s="127" t="s">
        <v>1279</v>
      </c>
      <c r="C20" s="128" t="s">
        <v>9</v>
      </c>
      <c r="D20" s="129" t="s">
        <v>352</v>
      </c>
      <c r="E20" s="128" t="s">
        <v>3</v>
      </c>
      <c r="F20" s="177"/>
      <c r="G20" s="130"/>
      <c r="H20" s="146">
        <f t="shared" si="0"/>
        <v>4541</v>
      </c>
      <c r="I20" s="149">
        <v>3850</v>
      </c>
      <c r="J20" s="149">
        <v>345.5</v>
      </c>
      <c r="K20" s="149">
        <v>345.5</v>
      </c>
      <c r="L20" s="149"/>
      <c r="M20" s="149"/>
      <c r="N20" s="149"/>
      <c r="O20" s="149"/>
    </row>
    <row r="21" spans="1:15" x14ac:dyDescent="0.25">
      <c r="A21" s="165">
        <v>44273</v>
      </c>
      <c r="B21" s="127" t="s">
        <v>1279</v>
      </c>
      <c r="C21" s="128" t="s">
        <v>9</v>
      </c>
      <c r="D21" s="129" t="s">
        <v>584</v>
      </c>
      <c r="E21" s="128" t="s">
        <v>3</v>
      </c>
      <c r="F21" s="177"/>
      <c r="G21" s="130"/>
      <c r="H21" s="146">
        <f t="shared" si="0"/>
        <v>531</v>
      </c>
      <c r="I21" s="149">
        <v>450</v>
      </c>
      <c r="J21" s="149">
        <v>40.5</v>
      </c>
      <c r="K21" s="149">
        <v>40.5</v>
      </c>
      <c r="L21" s="149"/>
      <c r="M21" s="149"/>
      <c r="N21" s="149"/>
      <c r="O21" s="149"/>
    </row>
    <row r="22" spans="1:15" x14ac:dyDescent="0.25">
      <c r="A22" s="165">
        <v>44280</v>
      </c>
      <c r="B22" s="127" t="s">
        <v>953</v>
      </c>
      <c r="C22" s="128" t="s">
        <v>9</v>
      </c>
      <c r="D22" s="129" t="s">
        <v>356</v>
      </c>
      <c r="E22" s="128" t="s">
        <v>3</v>
      </c>
      <c r="F22" s="177"/>
      <c r="G22" s="130"/>
      <c r="H22" s="146">
        <f t="shared" si="0"/>
        <v>2360000</v>
      </c>
      <c r="I22" s="149">
        <v>2000000</v>
      </c>
      <c r="J22" s="149">
        <v>180000</v>
      </c>
      <c r="K22" s="149">
        <v>180000</v>
      </c>
      <c r="L22" s="149"/>
      <c r="M22" s="149"/>
      <c r="N22" s="149"/>
      <c r="O22" s="149"/>
    </row>
    <row r="23" spans="1:15" x14ac:dyDescent="0.25">
      <c r="A23" s="165">
        <v>44280</v>
      </c>
      <c r="B23" s="127" t="s">
        <v>298</v>
      </c>
      <c r="C23" s="128" t="s">
        <v>9</v>
      </c>
      <c r="D23" s="129" t="s">
        <v>587</v>
      </c>
      <c r="E23" s="128" t="s">
        <v>3</v>
      </c>
      <c r="F23" s="177"/>
      <c r="G23" s="130"/>
      <c r="H23" s="146">
        <f t="shared" si="0"/>
        <v>19600</v>
      </c>
      <c r="I23" s="149">
        <v>19600</v>
      </c>
      <c r="J23" s="149"/>
      <c r="K23" s="149"/>
      <c r="L23" s="149"/>
      <c r="M23" s="149"/>
      <c r="N23" s="149"/>
      <c r="O23" s="149"/>
    </row>
    <row r="24" spans="1:15" x14ac:dyDescent="0.25">
      <c r="A24" s="165">
        <v>44282</v>
      </c>
      <c r="B24" s="127" t="s">
        <v>1279</v>
      </c>
      <c r="C24" s="128" t="s">
        <v>9</v>
      </c>
      <c r="D24" s="129" t="s">
        <v>357</v>
      </c>
      <c r="E24" s="128" t="s">
        <v>958</v>
      </c>
      <c r="F24" s="165">
        <v>44282</v>
      </c>
      <c r="G24" s="130"/>
      <c r="H24" s="146">
        <f t="shared" si="0"/>
        <v>531</v>
      </c>
      <c r="I24" s="149">
        <v>450</v>
      </c>
      <c r="J24" s="149">
        <v>40.5</v>
      </c>
      <c r="K24" s="149">
        <v>40.5</v>
      </c>
      <c r="L24" s="149"/>
      <c r="M24" s="149"/>
      <c r="N24" s="149"/>
      <c r="O24" s="149"/>
    </row>
    <row r="25" spans="1:15" x14ac:dyDescent="0.25">
      <c r="A25" s="165">
        <v>44286</v>
      </c>
      <c r="B25" s="127" t="s">
        <v>257</v>
      </c>
      <c r="C25" s="128" t="s">
        <v>9</v>
      </c>
      <c r="D25" s="129" t="s">
        <v>372</v>
      </c>
      <c r="E25" s="128" t="s">
        <v>3</v>
      </c>
      <c r="F25" s="177"/>
      <c r="G25" s="130"/>
      <c r="H25" s="146">
        <f t="shared" si="0"/>
        <v>360000</v>
      </c>
      <c r="I25" s="149">
        <v>305085</v>
      </c>
      <c r="J25" s="149">
        <v>27457.5</v>
      </c>
      <c r="K25" s="149">
        <v>27457.5</v>
      </c>
      <c r="L25" s="149"/>
      <c r="M25" s="149"/>
      <c r="N25" s="149"/>
      <c r="O25" s="149"/>
    </row>
    <row r="26" spans="1:15" x14ac:dyDescent="0.25">
      <c r="A26" s="165">
        <v>44287</v>
      </c>
      <c r="B26" s="127" t="s">
        <v>1279</v>
      </c>
      <c r="C26" s="128" t="s">
        <v>9</v>
      </c>
      <c r="D26" s="129" t="s">
        <v>482</v>
      </c>
      <c r="E26" s="128" t="s">
        <v>3</v>
      </c>
      <c r="F26" s="177"/>
      <c r="G26" s="130"/>
      <c r="H26" s="146">
        <f t="shared" si="0"/>
        <v>1062</v>
      </c>
      <c r="I26" s="149">
        <v>900</v>
      </c>
      <c r="J26" s="149">
        <v>81</v>
      </c>
      <c r="K26" s="149">
        <v>81</v>
      </c>
      <c r="L26" s="149"/>
      <c r="M26" s="149"/>
      <c r="N26" s="149"/>
      <c r="O26" s="149"/>
    </row>
    <row r="27" spans="1:15" x14ac:dyDescent="0.25">
      <c r="A27" s="165">
        <v>44287</v>
      </c>
      <c r="B27" s="127" t="s">
        <v>1279</v>
      </c>
      <c r="C27" s="128" t="s">
        <v>9</v>
      </c>
      <c r="D27" s="129" t="s">
        <v>342</v>
      </c>
      <c r="E27" s="128" t="s">
        <v>3</v>
      </c>
      <c r="F27" s="177"/>
      <c r="G27" s="130"/>
      <c r="H27" s="146">
        <f t="shared" si="0"/>
        <v>531</v>
      </c>
      <c r="I27" s="149">
        <v>450</v>
      </c>
      <c r="J27" s="149">
        <v>40.5</v>
      </c>
      <c r="K27" s="149">
        <v>40.5</v>
      </c>
      <c r="L27" s="149"/>
      <c r="M27" s="149"/>
      <c r="N27" s="149"/>
      <c r="O27" s="149"/>
    </row>
    <row r="28" spans="1:15" x14ac:dyDescent="0.25">
      <c r="A28" s="165">
        <v>44293</v>
      </c>
      <c r="B28" s="127" t="s">
        <v>1279</v>
      </c>
      <c r="C28" s="128" t="s">
        <v>9</v>
      </c>
      <c r="D28" s="129" t="s">
        <v>344</v>
      </c>
      <c r="E28" s="128" t="s">
        <v>3</v>
      </c>
      <c r="F28" s="177"/>
      <c r="G28" s="130"/>
      <c r="H28" s="146">
        <f t="shared" si="0"/>
        <v>531</v>
      </c>
      <c r="I28" s="149">
        <v>450</v>
      </c>
      <c r="J28" s="149">
        <v>40.5</v>
      </c>
      <c r="K28" s="149">
        <v>40.5</v>
      </c>
      <c r="L28" s="149"/>
      <c r="M28" s="149"/>
      <c r="N28" s="149"/>
      <c r="O28" s="149"/>
    </row>
    <row r="29" spans="1:15" x14ac:dyDescent="0.25">
      <c r="A29" s="165">
        <v>44306</v>
      </c>
      <c r="B29" s="127" t="s">
        <v>258</v>
      </c>
      <c r="C29" s="128" t="s">
        <v>9</v>
      </c>
      <c r="D29" s="129" t="s">
        <v>305</v>
      </c>
      <c r="E29" s="128" t="s">
        <v>3</v>
      </c>
      <c r="F29" s="177"/>
      <c r="G29" s="130"/>
      <c r="H29" s="146">
        <f t="shared" si="0"/>
        <v>50000</v>
      </c>
      <c r="I29" s="149">
        <v>50000</v>
      </c>
      <c r="J29" s="149"/>
      <c r="K29" s="149"/>
      <c r="L29" s="149"/>
      <c r="M29" s="149"/>
      <c r="N29" s="149"/>
      <c r="O29" s="149"/>
    </row>
    <row r="30" spans="1:15" x14ac:dyDescent="0.25">
      <c r="A30" s="165">
        <v>44335</v>
      </c>
      <c r="B30" s="127" t="s">
        <v>1279</v>
      </c>
      <c r="C30" s="128" t="s">
        <v>9</v>
      </c>
      <c r="D30" s="129" t="s">
        <v>310</v>
      </c>
      <c r="E30" s="128" t="s">
        <v>3</v>
      </c>
      <c r="F30" s="177"/>
      <c r="G30" s="130"/>
      <c r="H30" s="146">
        <f t="shared" si="0"/>
        <v>531</v>
      </c>
      <c r="I30" s="149">
        <v>450</v>
      </c>
      <c r="J30" s="149">
        <v>40.5</v>
      </c>
      <c r="K30" s="149">
        <v>40.5</v>
      </c>
      <c r="L30" s="149"/>
      <c r="M30" s="149"/>
      <c r="N30" s="149"/>
      <c r="O30" s="149"/>
    </row>
    <row r="31" spans="1:15" x14ac:dyDescent="0.25">
      <c r="A31" s="165">
        <v>44348</v>
      </c>
      <c r="B31" s="127" t="s">
        <v>955</v>
      </c>
      <c r="C31" s="128" t="s">
        <v>9</v>
      </c>
      <c r="D31" s="129" t="s">
        <v>311</v>
      </c>
      <c r="E31" s="128" t="s">
        <v>3</v>
      </c>
      <c r="F31" s="177"/>
      <c r="G31" s="130"/>
      <c r="H31" s="146">
        <f t="shared" si="0"/>
        <v>20000</v>
      </c>
      <c r="I31" s="149">
        <v>20000</v>
      </c>
      <c r="J31" s="149"/>
      <c r="K31" s="149"/>
      <c r="L31" s="149"/>
      <c r="M31" s="149"/>
      <c r="N31" s="149"/>
      <c r="O31" s="149"/>
    </row>
    <row r="32" spans="1:15" x14ac:dyDescent="0.25">
      <c r="A32" s="165">
        <v>44356</v>
      </c>
      <c r="B32" s="127" t="s">
        <v>1279</v>
      </c>
      <c r="C32" s="128" t="s">
        <v>9</v>
      </c>
      <c r="D32" s="129" t="s">
        <v>312</v>
      </c>
      <c r="E32" s="128" t="s">
        <v>3</v>
      </c>
      <c r="F32" s="177"/>
      <c r="G32" s="130"/>
      <c r="H32" s="146">
        <f t="shared" si="0"/>
        <v>531</v>
      </c>
      <c r="I32" s="149">
        <v>450</v>
      </c>
      <c r="J32" s="149">
        <v>40.5</v>
      </c>
      <c r="K32" s="149">
        <v>40.5</v>
      </c>
      <c r="L32" s="149"/>
      <c r="M32" s="149"/>
      <c r="N32" s="149"/>
      <c r="O32" s="149"/>
    </row>
    <row r="33" spans="1:15" x14ac:dyDescent="0.25">
      <c r="A33" s="165">
        <v>44384</v>
      </c>
      <c r="B33" s="127" t="s">
        <v>408</v>
      </c>
      <c r="C33" s="128" t="s">
        <v>9</v>
      </c>
      <c r="D33" s="129" t="s">
        <v>318</v>
      </c>
      <c r="E33" s="128" t="s">
        <v>959</v>
      </c>
      <c r="F33" s="165">
        <v>44384</v>
      </c>
      <c r="G33" s="130"/>
      <c r="H33" s="146">
        <f t="shared" si="0"/>
        <v>39530</v>
      </c>
      <c r="I33" s="149">
        <v>33500</v>
      </c>
      <c r="J33" s="149">
        <v>3015</v>
      </c>
      <c r="K33" s="149">
        <v>3015</v>
      </c>
      <c r="L33" s="149"/>
      <c r="M33" s="149"/>
      <c r="N33" s="149"/>
      <c r="O33" s="149"/>
    </row>
    <row r="34" spans="1:15" x14ac:dyDescent="0.25">
      <c r="A34" s="165">
        <v>44384</v>
      </c>
      <c r="B34" s="127" t="s">
        <v>3</v>
      </c>
      <c r="C34" s="128" t="s">
        <v>9</v>
      </c>
      <c r="D34" s="129" t="s">
        <v>346</v>
      </c>
      <c r="E34" s="128" t="s">
        <v>3</v>
      </c>
      <c r="F34" s="177"/>
      <c r="G34" s="130"/>
      <c r="H34" s="146">
        <f t="shared" si="0"/>
        <v>100000</v>
      </c>
      <c r="I34" s="149">
        <v>100000</v>
      </c>
      <c r="J34" s="149"/>
      <c r="K34" s="149"/>
      <c r="L34" s="149"/>
      <c r="M34" s="149"/>
      <c r="N34" s="149"/>
      <c r="O34" s="149"/>
    </row>
    <row r="35" spans="1:15" x14ac:dyDescent="0.25">
      <c r="A35" s="165">
        <v>44384</v>
      </c>
      <c r="B35" s="127" t="s">
        <v>3</v>
      </c>
      <c r="C35" s="128" t="s">
        <v>9</v>
      </c>
      <c r="D35" s="129" t="s">
        <v>347</v>
      </c>
      <c r="E35" s="128" t="s">
        <v>3</v>
      </c>
      <c r="F35" s="177"/>
      <c r="G35" s="130"/>
      <c r="H35" s="146">
        <f t="shared" si="0"/>
        <v>100000</v>
      </c>
      <c r="I35" s="149">
        <v>100000</v>
      </c>
      <c r="J35" s="149"/>
      <c r="K35" s="149"/>
      <c r="L35" s="149"/>
      <c r="M35" s="149"/>
      <c r="N35" s="149"/>
      <c r="O35" s="149"/>
    </row>
    <row r="36" spans="1:15" x14ac:dyDescent="0.25">
      <c r="A36" s="165">
        <v>44389</v>
      </c>
      <c r="B36" s="127" t="s">
        <v>960</v>
      </c>
      <c r="C36" s="128" t="s">
        <v>9</v>
      </c>
      <c r="D36" s="129" t="s">
        <v>320</v>
      </c>
      <c r="E36" s="128" t="s">
        <v>3</v>
      </c>
      <c r="F36" s="177"/>
      <c r="G36" s="130"/>
      <c r="H36" s="146">
        <f t="shared" si="0"/>
        <v>206500</v>
      </c>
      <c r="I36" s="149">
        <v>175000</v>
      </c>
      <c r="J36" s="149">
        <v>15750</v>
      </c>
      <c r="K36" s="149">
        <v>15750</v>
      </c>
      <c r="L36" s="149"/>
      <c r="M36" s="149"/>
      <c r="N36" s="149"/>
      <c r="O36" s="149"/>
    </row>
    <row r="37" spans="1:15" x14ac:dyDescent="0.25">
      <c r="A37" s="165">
        <v>44393</v>
      </c>
      <c r="B37" s="127" t="s">
        <v>1279</v>
      </c>
      <c r="C37" s="128" t="s">
        <v>9</v>
      </c>
      <c r="D37" s="129" t="s">
        <v>328</v>
      </c>
      <c r="E37" s="128" t="s">
        <v>961</v>
      </c>
      <c r="F37" s="165">
        <v>44393</v>
      </c>
      <c r="G37" s="130"/>
      <c r="H37" s="146">
        <f t="shared" si="0"/>
        <v>531</v>
      </c>
      <c r="I37" s="149">
        <v>450</v>
      </c>
      <c r="J37" s="149">
        <v>40.5</v>
      </c>
      <c r="K37" s="149">
        <v>40.5</v>
      </c>
      <c r="L37" s="149"/>
      <c r="M37" s="149"/>
      <c r="N37" s="149"/>
      <c r="O37" s="149"/>
    </row>
    <row r="38" spans="1:15" x14ac:dyDescent="0.25">
      <c r="A38" s="165">
        <v>44400</v>
      </c>
      <c r="B38" s="127" t="s">
        <v>1279</v>
      </c>
      <c r="C38" s="128" t="s">
        <v>9</v>
      </c>
      <c r="D38" s="129" t="s">
        <v>329</v>
      </c>
      <c r="E38" s="128" t="s">
        <v>3</v>
      </c>
      <c r="F38" s="177"/>
      <c r="G38" s="130"/>
      <c r="H38" s="146">
        <f t="shared" si="0"/>
        <v>531</v>
      </c>
      <c r="I38" s="149">
        <v>450</v>
      </c>
      <c r="J38" s="149">
        <v>40.5</v>
      </c>
      <c r="K38" s="149">
        <v>40.5</v>
      </c>
      <c r="L38" s="149"/>
      <c r="M38" s="149"/>
      <c r="N38" s="149"/>
      <c r="O38" s="149"/>
    </row>
    <row r="39" spans="1:15" x14ac:dyDescent="0.25">
      <c r="A39" s="165">
        <v>44409</v>
      </c>
      <c r="B39" s="127" t="s">
        <v>3</v>
      </c>
      <c r="C39" s="128" t="s">
        <v>9</v>
      </c>
      <c r="D39" s="129" t="s">
        <v>332</v>
      </c>
      <c r="E39" s="128" t="s">
        <v>3</v>
      </c>
      <c r="F39" s="177"/>
      <c r="G39" s="130"/>
      <c r="H39" s="146">
        <f t="shared" si="0"/>
        <v>100000</v>
      </c>
      <c r="I39" s="149">
        <v>100000</v>
      </c>
      <c r="J39" s="149"/>
      <c r="K39" s="149"/>
      <c r="L39" s="149"/>
      <c r="M39" s="149"/>
      <c r="N39" s="149"/>
      <c r="O39" s="149"/>
    </row>
    <row r="40" spans="1:15" x14ac:dyDescent="0.25">
      <c r="A40" s="165">
        <v>44409</v>
      </c>
      <c r="B40" s="127" t="s">
        <v>3</v>
      </c>
      <c r="C40" s="128" t="s">
        <v>9</v>
      </c>
      <c r="D40" s="129" t="s">
        <v>333</v>
      </c>
      <c r="E40" s="128" t="s">
        <v>3</v>
      </c>
      <c r="F40" s="177"/>
      <c r="G40" s="130"/>
      <c r="H40" s="146">
        <f t="shared" si="0"/>
        <v>100000</v>
      </c>
      <c r="I40" s="149">
        <v>100000</v>
      </c>
      <c r="J40" s="149"/>
      <c r="K40" s="149"/>
      <c r="L40" s="149"/>
      <c r="M40" s="149"/>
      <c r="N40" s="149"/>
      <c r="O40" s="149"/>
    </row>
    <row r="41" spans="1:15" x14ac:dyDescent="0.25">
      <c r="A41" s="165">
        <v>44415</v>
      </c>
      <c r="B41" s="127" t="s">
        <v>408</v>
      </c>
      <c r="C41" s="128" t="s">
        <v>9</v>
      </c>
      <c r="D41" s="129" t="s">
        <v>348</v>
      </c>
      <c r="E41" s="128" t="s">
        <v>3</v>
      </c>
      <c r="F41" s="177"/>
      <c r="G41" s="130"/>
      <c r="H41" s="146">
        <f t="shared" si="0"/>
        <v>70800</v>
      </c>
      <c r="I41" s="149">
        <v>60000</v>
      </c>
      <c r="J41" s="149">
        <v>5400</v>
      </c>
      <c r="K41" s="149">
        <v>5400</v>
      </c>
      <c r="L41" s="149"/>
      <c r="M41" s="149"/>
      <c r="N41" s="149"/>
      <c r="O41" s="149"/>
    </row>
    <row r="42" spans="1:15" x14ac:dyDescent="0.25">
      <c r="A42" s="165">
        <v>44416</v>
      </c>
      <c r="B42" s="127" t="s">
        <v>408</v>
      </c>
      <c r="C42" s="128" t="s">
        <v>9</v>
      </c>
      <c r="D42" s="129" t="s">
        <v>340</v>
      </c>
      <c r="E42" s="128" t="s">
        <v>3</v>
      </c>
      <c r="F42" s="177"/>
      <c r="G42" s="130"/>
      <c r="H42" s="146">
        <f t="shared" si="0"/>
        <v>10620</v>
      </c>
      <c r="I42" s="149">
        <v>9000</v>
      </c>
      <c r="J42" s="149">
        <v>810</v>
      </c>
      <c r="K42" s="149">
        <v>810</v>
      </c>
      <c r="L42" s="149"/>
      <c r="M42" s="149"/>
      <c r="N42" s="149"/>
      <c r="O42" s="149"/>
    </row>
    <row r="43" spans="1:15" x14ac:dyDescent="0.25">
      <c r="A43" s="165">
        <v>44423</v>
      </c>
      <c r="B43" s="127" t="s">
        <v>252</v>
      </c>
      <c r="C43" s="128" t="s">
        <v>9</v>
      </c>
      <c r="D43" s="129" t="s">
        <v>354</v>
      </c>
      <c r="E43" s="128" t="s">
        <v>3</v>
      </c>
      <c r="F43" s="177"/>
      <c r="G43" s="130"/>
      <c r="H43" s="146">
        <f t="shared" si="0"/>
        <v>118000</v>
      </c>
      <c r="I43" s="149">
        <v>100000</v>
      </c>
      <c r="J43" s="149">
        <v>9000</v>
      </c>
      <c r="K43" s="149">
        <v>9000</v>
      </c>
      <c r="L43" s="149"/>
      <c r="M43" s="149"/>
      <c r="N43" s="149"/>
      <c r="O43" s="149"/>
    </row>
    <row r="44" spans="1:15" x14ac:dyDescent="0.25">
      <c r="A44" s="165">
        <v>44424</v>
      </c>
      <c r="B44" s="127" t="s">
        <v>962</v>
      </c>
      <c r="C44" s="128" t="s">
        <v>9</v>
      </c>
      <c r="D44" s="129" t="s">
        <v>351</v>
      </c>
      <c r="E44" s="128" t="s">
        <v>3</v>
      </c>
      <c r="F44" s="177"/>
      <c r="G44" s="130"/>
      <c r="H44" s="146">
        <f t="shared" si="0"/>
        <v>85000.12</v>
      </c>
      <c r="I44" s="149">
        <v>72034</v>
      </c>
      <c r="J44" s="149"/>
      <c r="K44" s="149"/>
      <c r="L44" s="149">
        <v>12966.12</v>
      </c>
      <c r="M44" s="149"/>
      <c r="N44" s="149"/>
      <c r="O44" s="149"/>
    </row>
    <row r="45" spans="1:15" x14ac:dyDescent="0.25">
      <c r="A45" s="165">
        <v>44431</v>
      </c>
      <c r="B45" s="127" t="s">
        <v>963</v>
      </c>
      <c r="C45" s="128" t="s">
        <v>9</v>
      </c>
      <c r="D45" s="129" t="s">
        <v>357</v>
      </c>
      <c r="E45" s="128" t="s">
        <v>3</v>
      </c>
      <c r="F45" s="177"/>
      <c r="G45" s="130"/>
      <c r="H45" s="146">
        <f t="shared" si="0"/>
        <v>43000</v>
      </c>
      <c r="I45" s="149">
        <v>43000</v>
      </c>
      <c r="J45" s="149"/>
      <c r="K45" s="149"/>
      <c r="L45" s="149"/>
      <c r="M45" s="149"/>
      <c r="N45" s="149"/>
      <c r="O45" s="149"/>
    </row>
    <row r="46" spans="1:15" x14ac:dyDescent="0.25">
      <c r="A46" s="165">
        <v>44432</v>
      </c>
      <c r="B46" s="127" t="s">
        <v>964</v>
      </c>
      <c r="C46" s="128" t="s">
        <v>9</v>
      </c>
      <c r="D46" s="129" t="s">
        <v>386</v>
      </c>
      <c r="E46" s="128" t="s">
        <v>3</v>
      </c>
      <c r="F46" s="177"/>
      <c r="G46" s="130"/>
      <c r="H46" s="146">
        <f t="shared" si="0"/>
        <v>53100</v>
      </c>
      <c r="I46" s="149">
        <v>45000</v>
      </c>
      <c r="J46" s="149">
        <v>4050</v>
      </c>
      <c r="K46" s="149">
        <v>4050</v>
      </c>
      <c r="L46" s="149"/>
      <c r="M46" s="149"/>
      <c r="N46" s="149"/>
      <c r="O46" s="149"/>
    </row>
    <row r="47" spans="1:15" x14ac:dyDescent="0.25">
      <c r="A47" s="165">
        <v>44436</v>
      </c>
      <c r="B47" s="127" t="s">
        <v>294</v>
      </c>
      <c r="C47" s="128" t="s">
        <v>9</v>
      </c>
      <c r="D47" s="129" t="s">
        <v>358</v>
      </c>
      <c r="E47" s="128" t="s">
        <v>3</v>
      </c>
      <c r="F47" s="177"/>
      <c r="G47" s="130"/>
      <c r="H47" s="146">
        <f t="shared" si="0"/>
        <v>561600</v>
      </c>
      <c r="I47" s="149">
        <v>475932</v>
      </c>
      <c r="J47" s="149">
        <v>42834</v>
      </c>
      <c r="K47" s="149">
        <v>42834</v>
      </c>
      <c r="L47" s="149"/>
      <c r="M47" s="149"/>
      <c r="N47" s="149"/>
      <c r="O47" s="149"/>
    </row>
    <row r="48" spans="1:15" x14ac:dyDescent="0.25">
      <c r="A48" s="165">
        <v>44436</v>
      </c>
      <c r="B48" s="127" t="s">
        <v>408</v>
      </c>
      <c r="C48" s="128" t="s">
        <v>9</v>
      </c>
      <c r="D48" s="129" t="s">
        <v>593</v>
      </c>
      <c r="E48" s="128" t="s">
        <v>3</v>
      </c>
      <c r="F48" s="177"/>
      <c r="G48" s="130"/>
      <c r="H48" s="146">
        <f t="shared" si="0"/>
        <v>35400</v>
      </c>
      <c r="I48" s="149">
        <v>30000</v>
      </c>
      <c r="J48" s="149">
        <v>2700</v>
      </c>
      <c r="K48" s="149">
        <v>2700</v>
      </c>
      <c r="L48" s="149"/>
      <c r="M48" s="149"/>
      <c r="N48" s="149"/>
      <c r="O48" s="149"/>
    </row>
    <row r="49" spans="1:15" x14ac:dyDescent="0.25">
      <c r="A49" s="165">
        <v>44440</v>
      </c>
      <c r="B49" s="127" t="s">
        <v>3</v>
      </c>
      <c r="C49" s="128" t="s">
        <v>9</v>
      </c>
      <c r="D49" s="129" t="s">
        <v>360</v>
      </c>
      <c r="E49" s="128" t="s">
        <v>3</v>
      </c>
      <c r="F49" s="177"/>
      <c r="G49" s="130"/>
      <c r="H49" s="146">
        <f t="shared" si="0"/>
        <v>100000</v>
      </c>
      <c r="I49" s="149">
        <v>100000</v>
      </c>
      <c r="J49" s="149"/>
      <c r="K49" s="149"/>
      <c r="L49" s="149"/>
      <c r="M49" s="149"/>
      <c r="N49" s="149"/>
      <c r="O49" s="149"/>
    </row>
    <row r="50" spans="1:15" x14ac:dyDescent="0.25">
      <c r="A50" s="165">
        <v>44440</v>
      </c>
      <c r="B50" s="127" t="s">
        <v>3</v>
      </c>
      <c r="C50" s="128" t="s">
        <v>9</v>
      </c>
      <c r="D50" s="129" t="s">
        <v>388</v>
      </c>
      <c r="E50" s="128" t="s">
        <v>3</v>
      </c>
      <c r="F50" s="177"/>
      <c r="G50" s="130"/>
      <c r="H50" s="146">
        <f t="shared" si="0"/>
        <v>100000</v>
      </c>
      <c r="I50" s="149">
        <v>100000</v>
      </c>
      <c r="J50" s="149"/>
      <c r="K50" s="149"/>
      <c r="L50" s="149"/>
      <c r="M50" s="149"/>
      <c r="N50" s="149"/>
      <c r="O50" s="149"/>
    </row>
    <row r="51" spans="1:15" x14ac:dyDescent="0.25">
      <c r="A51" s="165">
        <v>44442</v>
      </c>
      <c r="B51" s="127" t="s">
        <v>964</v>
      </c>
      <c r="C51" s="128" t="s">
        <v>9</v>
      </c>
      <c r="D51" s="129" t="s">
        <v>361</v>
      </c>
      <c r="E51" s="128" t="s">
        <v>3</v>
      </c>
      <c r="F51" s="177"/>
      <c r="G51" s="130"/>
      <c r="H51" s="146">
        <f t="shared" si="0"/>
        <v>53100</v>
      </c>
      <c r="I51" s="149">
        <v>45000</v>
      </c>
      <c r="J51" s="149">
        <v>4050</v>
      </c>
      <c r="K51" s="149">
        <v>4050</v>
      </c>
      <c r="L51" s="149"/>
      <c r="M51" s="149"/>
      <c r="N51" s="149"/>
      <c r="O51" s="149"/>
    </row>
    <row r="52" spans="1:15" x14ac:dyDescent="0.25">
      <c r="A52" s="165">
        <v>44453</v>
      </c>
      <c r="B52" s="127" t="s">
        <v>408</v>
      </c>
      <c r="C52" s="128" t="s">
        <v>9</v>
      </c>
      <c r="D52" s="129" t="s">
        <v>363</v>
      </c>
      <c r="E52" s="128" t="s">
        <v>3</v>
      </c>
      <c r="F52" s="177"/>
      <c r="G52" s="130"/>
      <c r="H52" s="146">
        <f t="shared" si="0"/>
        <v>70800</v>
      </c>
      <c r="I52" s="149">
        <v>60000</v>
      </c>
      <c r="J52" s="149">
        <v>5400</v>
      </c>
      <c r="K52" s="149">
        <v>5400</v>
      </c>
      <c r="L52" s="149"/>
      <c r="M52" s="149"/>
      <c r="N52" s="149"/>
      <c r="O52" s="149"/>
    </row>
    <row r="53" spans="1:15" x14ac:dyDescent="0.25">
      <c r="A53" s="165">
        <v>44460</v>
      </c>
      <c r="B53" s="127" t="s">
        <v>965</v>
      </c>
      <c r="C53" s="128" t="s">
        <v>9</v>
      </c>
      <c r="D53" s="129" t="s">
        <v>392</v>
      </c>
      <c r="E53" s="128" t="s">
        <v>966</v>
      </c>
      <c r="F53" s="165">
        <v>44460</v>
      </c>
      <c r="G53" s="130"/>
      <c r="H53" s="146">
        <f t="shared" si="0"/>
        <v>247800</v>
      </c>
      <c r="I53" s="149">
        <v>210000</v>
      </c>
      <c r="J53" s="149">
        <v>18900</v>
      </c>
      <c r="K53" s="149">
        <v>18900</v>
      </c>
      <c r="L53" s="149"/>
      <c r="M53" s="149"/>
      <c r="N53" s="149"/>
      <c r="O53" s="149"/>
    </row>
    <row r="54" spans="1:15" x14ac:dyDescent="0.25">
      <c r="A54" s="165">
        <v>44461</v>
      </c>
      <c r="B54" s="127" t="s">
        <v>408</v>
      </c>
      <c r="C54" s="128" t="s">
        <v>9</v>
      </c>
      <c r="D54" s="129" t="s">
        <v>608</v>
      </c>
      <c r="E54" s="128" t="s">
        <v>3</v>
      </c>
      <c r="F54" s="177"/>
      <c r="G54" s="130"/>
      <c r="H54" s="146">
        <f t="shared" si="0"/>
        <v>74999.320000000007</v>
      </c>
      <c r="I54" s="149">
        <v>63559.32</v>
      </c>
      <c r="J54" s="149">
        <v>5720</v>
      </c>
      <c r="K54" s="149">
        <v>5720</v>
      </c>
      <c r="L54" s="149"/>
      <c r="M54" s="149"/>
      <c r="N54" s="149"/>
      <c r="O54" s="149"/>
    </row>
    <row r="55" spans="1:15" x14ac:dyDescent="0.25">
      <c r="A55" s="165">
        <v>44469</v>
      </c>
      <c r="B55" s="127" t="s">
        <v>257</v>
      </c>
      <c r="C55" s="128" t="s">
        <v>9</v>
      </c>
      <c r="D55" s="129" t="s">
        <v>393</v>
      </c>
      <c r="E55" s="128" t="s">
        <v>3</v>
      </c>
      <c r="F55" s="177"/>
      <c r="G55" s="130"/>
      <c r="H55" s="146">
        <f t="shared" si="0"/>
        <v>300000</v>
      </c>
      <c r="I55" s="149">
        <v>300000</v>
      </c>
      <c r="J55" s="149"/>
      <c r="K55" s="149"/>
      <c r="L55" s="149"/>
      <c r="M55" s="149"/>
      <c r="N55" s="149"/>
      <c r="O55" s="149"/>
    </row>
    <row r="56" spans="1:15" x14ac:dyDescent="0.25">
      <c r="A56" s="165">
        <v>44473</v>
      </c>
      <c r="B56" s="127" t="s">
        <v>252</v>
      </c>
      <c r="C56" s="128" t="s">
        <v>9</v>
      </c>
      <c r="D56" s="129" t="s">
        <v>611</v>
      </c>
      <c r="E56" s="128" t="s">
        <v>3</v>
      </c>
      <c r="F56" s="177"/>
      <c r="G56" s="130"/>
      <c r="H56" s="146">
        <f t="shared" si="0"/>
        <v>236000</v>
      </c>
      <c r="I56" s="149">
        <v>200000</v>
      </c>
      <c r="J56" s="149">
        <v>18000</v>
      </c>
      <c r="K56" s="149">
        <v>18000</v>
      </c>
      <c r="L56" s="149"/>
      <c r="M56" s="149"/>
      <c r="N56" s="149"/>
      <c r="O56" s="149"/>
    </row>
    <row r="57" spans="1:15" x14ac:dyDescent="0.25">
      <c r="A57" s="165">
        <v>44476</v>
      </c>
      <c r="B57" s="127" t="s">
        <v>3</v>
      </c>
      <c r="C57" s="128" t="s">
        <v>9</v>
      </c>
      <c r="D57" s="129" t="s">
        <v>395</v>
      </c>
      <c r="E57" s="128" t="s">
        <v>3</v>
      </c>
      <c r="F57" s="177"/>
      <c r="G57" s="130"/>
      <c r="H57" s="146">
        <f t="shared" si="0"/>
        <v>200000</v>
      </c>
      <c r="I57" s="149">
        <v>200000</v>
      </c>
      <c r="J57" s="149"/>
      <c r="K57" s="149"/>
      <c r="L57" s="149"/>
      <c r="M57" s="149"/>
      <c r="N57" s="149"/>
      <c r="O57" s="149"/>
    </row>
    <row r="58" spans="1:15" x14ac:dyDescent="0.25">
      <c r="A58" s="165">
        <v>44489</v>
      </c>
      <c r="B58" s="127" t="s">
        <v>967</v>
      </c>
      <c r="C58" s="128" t="s">
        <v>9</v>
      </c>
      <c r="D58" s="129" t="s">
        <v>365</v>
      </c>
      <c r="E58" s="128" t="s">
        <v>3</v>
      </c>
      <c r="F58" s="177"/>
      <c r="G58" s="130"/>
      <c r="H58" s="146">
        <f t="shared" si="0"/>
        <v>177000</v>
      </c>
      <c r="I58" s="149">
        <v>150000</v>
      </c>
      <c r="J58" s="149">
        <v>13500</v>
      </c>
      <c r="K58" s="149">
        <v>13500</v>
      </c>
      <c r="L58" s="149"/>
      <c r="M58" s="149"/>
      <c r="N58" s="149"/>
      <c r="O58" s="149"/>
    </row>
    <row r="59" spans="1:15" x14ac:dyDescent="0.25">
      <c r="A59" s="165">
        <v>44490</v>
      </c>
      <c r="B59" s="127" t="s">
        <v>968</v>
      </c>
      <c r="C59" s="128" t="s">
        <v>9</v>
      </c>
      <c r="D59" s="129" t="s">
        <v>366</v>
      </c>
      <c r="E59" s="128" t="s">
        <v>3</v>
      </c>
      <c r="F59" s="177"/>
      <c r="G59" s="130"/>
      <c r="H59" s="146">
        <f t="shared" si="0"/>
        <v>136942</v>
      </c>
      <c r="I59" s="149">
        <v>116054</v>
      </c>
      <c r="J59" s="149">
        <v>10444</v>
      </c>
      <c r="K59" s="149">
        <v>10444</v>
      </c>
      <c r="L59" s="149"/>
      <c r="M59" s="149"/>
      <c r="N59" s="149"/>
      <c r="O59" s="149"/>
    </row>
    <row r="60" spans="1:15" x14ac:dyDescent="0.25">
      <c r="A60" s="165">
        <v>44492</v>
      </c>
      <c r="B60" s="127" t="s">
        <v>964</v>
      </c>
      <c r="C60" s="128" t="s">
        <v>9</v>
      </c>
      <c r="D60" s="129" t="s">
        <v>367</v>
      </c>
      <c r="E60" s="128" t="s">
        <v>3</v>
      </c>
      <c r="F60" s="177"/>
      <c r="G60" s="130"/>
      <c r="H60" s="146">
        <f t="shared" si="0"/>
        <v>11800</v>
      </c>
      <c r="I60" s="149">
        <v>10000</v>
      </c>
      <c r="J60" s="149">
        <v>900</v>
      </c>
      <c r="K60" s="149">
        <v>900</v>
      </c>
      <c r="L60" s="149"/>
      <c r="M60" s="149"/>
      <c r="N60" s="149"/>
      <c r="O60" s="149"/>
    </row>
    <row r="61" spans="1:15" x14ac:dyDescent="0.25">
      <c r="A61" s="165">
        <v>44498</v>
      </c>
      <c r="B61" s="127" t="s">
        <v>408</v>
      </c>
      <c r="C61" s="128" t="s">
        <v>9</v>
      </c>
      <c r="D61" s="129" t="s">
        <v>633</v>
      </c>
      <c r="E61" s="128" t="s">
        <v>3</v>
      </c>
      <c r="F61" s="177"/>
      <c r="G61" s="130"/>
      <c r="H61" s="146">
        <f t="shared" si="0"/>
        <v>99999.999999999985</v>
      </c>
      <c r="I61" s="149">
        <v>84745.76</v>
      </c>
      <c r="J61" s="149">
        <v>7627.12</v>
      </c>
      <c r="K61" s="149">
        <v>7627.12</v>
      </c>
      <c r="L61" s="149"/>
      <c r="M61" s="149"/>
      <c r="N61" s="149"/>
      <c r="O61" s="149"/>
    </row>
    <row r="62" spans="1:15" x14ac:dyDescent="0.25">
      <c r="A62" s="165">
        <v>44498</v>
      </c>
      <c r="B62" s="127" t="s">
        <v>408</v>
      </c>
      <c r="C62" s="128" t="s">
        <v>9</v>
      </c>
      <c r="D62" s="129" t="s">
        <v>10</v>
      </c>
      <c r="E62" s="128" t="s">
        <v>3</v>
      </c>
      <c r="F62" s="177"/>
      <c r="G62" s="130"/>
      <c r="H62" s="146">
        <f t="shared" si="0"/>
        <v>70800</v>
      </c>
      <c r="I62" s="149">
        <v>60000</v>
      </c>
      <c r="J62" s="149">
        <v>5400</v>
      </c>
      <c r="K62" s="149">
        <v>5400</v>
      </c>
      <c r="L62" s="149"/>
      <c r="M62" s="149"/>
      <c r="N62" s="149"/>
      <c r="O62" s="149"/>
    </row>
    <row r="63" spans="1:15" x14ac:dyDescent="0.25">
      <c r="A63" s="165">
        <v>44507</v>
      </c>
      <c r="B63" s="127" t="s">
        <v>3</v>
      </c>
      <c r="C63" s="128" t="s">
        <v>9</v>
      </c>
      <c r="D63" s="129" t="s">
        <v>370</v>
      </c>
      <c r="E63" s="128" t="s">
        <v>3</v>
      </c>
      <c r="F63" s="177"/>
      <c r="G63" s="130"/>
      <c r="H63" s="146">
        <f t="shared" si="0"/>
        <v>200000</v>
      </c>
      <c r="I63" s="149">
        <v>200000</v>
      </c>
      <c r="J63" s="149"/>
      <c r="K63" s="149"/>
      <c r="L63" s="149"/>
      <c r="M63" s="149"/>
      <c r="N63" s="149"/>
      <c r="O63" s="149"/>
    </row>
    <row r="64" spans="1:15" x14ac:dyDescent="0.25">
      <c r="A64" s="165">
        <v>44527</v>
      </c>
      <c r="B64" s="127" t="s">
        <v>408</v>
      </c>
      <c r="C64" s="128" t="s">
        <v>9</v>
      </c>
      <c r="D64" s="129" t="s">
        <v>374</v>
      </c>
      <c r="E64" s="128" t="s">
        <v>3</v>
      </c>
      <c r="F64" s="177"/>
      <c r="G64" s="130"/>
      <c r="H64" s="146">
        <f t="shared" si="0"/>
        <v>70800</v>
      </c>
      <c r="I64" s="149">
        <v>60000</v>
      </c>
      <c r="J64" s="149">
        <v>5400</v>
      </c>
      <c r="K64" s="149">
        <v>5400</v>
      </c>
      <c r="L64" s="149"/>
      <c r="M64" s="149"/>
      <c r="N64" s="149"/>
      <c r="O64" s="149"/>
    </row>
    <row r="65" spans="1:15" x14ac:dyDescent="0.25">
      <c r="A65" s="165">
        <v>44531</v>
      </c>
      <c r="B65" s="127" t="s">
        <v>967</v>
      </c>
      <c r="C65" s="128" t="s">
        <v>9</v>
      </c>
      <c r="D65" s="129" t="s">
        <v>652</v>
      </c>
      <c r="E65" s="128" t="s">
        <v>3</v>
      </c>
      <c r="F65" s="177"/>
      <c r="G65" s="130"/>
      <c r="H65" s="146">
        <f t="shared" si="0"/>
        <v>218300</v>
      </c>
      <c r="I65" s="149">
        <v>185000</v>
      </c>
      <c r="J65" s="149">
        <v>16650</v>
      </c>
      <c r="K65" s="149">
        <v>16650</v>
      </c>
      <c r="L65" s="149"/>
      <c r="M65" s="149"/>
      <c r="N65" s="149"/>
      <c r="O65" s="149"/>
    </row>
    <row r="66" spans="1:15" x14ac:dyDescent="0.25">
      <c r="A66" s="165">
        <v>44537</v>
      </c>
      <c r="B66" s="127" t="s">
        <v>3</v>
      </c>
      <c r="C66" s="128" t="s">
        <v>9</v>
      </c>
      <c r="D66" s="129" t="s">
        <v>655</v>
      </c>
      <c r="E66" s="128" t="s">
        <v>3</v>
      </c>
      <c r="F66" s="177"/>
      <c r="G66" s="130"/>
      <c r="H66" s="146">
        <f t="shared" si="0"/>
        <v>200000</v>
      </c>
      <c r="I66" s="149">
        <v>200000</v>
      </c>
      <c r="J66" s="149"/>
      <c r="K66" s="149"/>
      <c r="L66" s="149"/>
      <c r="M66" s="149"/>
      <c r="N66" s="149"/>
      <c r="O66" s="149"/>
    </row>
    <row r="67" spans="1:15" x14ac:dyDescent="0.25">
      <c r="A67" s="165">
        <v>44554</v>
      </c>
      <c r="B67" s="127" t="s">
        <v>969</v>
      </c>
      <c r="C67" s="128" t="s">
        <v>9</v>
      </c>
      <c r="D67" s="129" t="s">
        <v>378</v>
      </c>
      <c r="E67" s="128" t="s">
        <v>3</v>
      </c>
      <c r="F67" s="177"/>
      <c r="G67" s="130"/>
      <c r="H67" s="146">
        <f t="shared" si="0"/>
        <v>20000</v>
      </c>
      <c r="I67" s="149">
        <v>20000</v>
      </c>
      <c r="J67" s="149"/>
      <c r="K67" s="149"/>
      <c r="L67" s="149"/>
      <c r="M67" s="149"/>
      <c r="N67" s="149"/>
      <c r="O67" s="149"/>
    </row>
    <row r="68" spans="1:15" x14ac:dyDescent="0.25">
      <c r="A68" s="165">
        <v>44557</v>
      </c>
      <c r="B68" s="127" t="s">
        <v>248</v>
      </c>
      <c r="C68" s="128" t="s">
        <v>923</v>
      </c>
      <c r="D68" s="129" t="s">
        <v>970</v>
      </c>
      <c r="E68" s="128" t="s">
        <v>3</v>
      </c>
      <c r="F68" s="177"/>
      <c r="G68" s="130"/>
      <c r="H68" s="146">
        <f t="shared" si="0"/>
        <v>6018</v>
      </c>
      <c r="I68" s="149">
        <v>5900</v>
      </c>
      <c r="J68" s="149"/>
      <c r="K68" s="149"/>
      <c r="L68" s="149"/>
      <c r="M68" s="149">
        <v>118</v>
      </c>
      <c r="N68" s="149"/>
      <c r="O68" s="149"/>
    </row>
    <row r="69" spans="1:15" x14ac:dyDescent="0.25">
      <c r="A69" s="165">
        <v>44558</v>
      </c>
      <c r="B69" s="127" t="s">
        <v>1279</v>
      </c>
      <c r="C69" s="128" t="s">
        <v>9</v>
      </c>
      <c r="D69" s="129" t="s">
        <v>664</v>
      </c>
      <c r="E69" s="128" t="s">
        <v>3</v>
      </c>
      <c r="F69" s="177"/>
      <c r="G69" s="130"/>
      <c r="H69" s="146">
        <f t="shared" si="0"/>
        <v>531</v>
      </c>
      <c r="I69" s="149">
        <v>450</v>
      </c>
      <c r="J69" s="149">
        <v>40.5</v>
      </c>
      <c r="K69" s="149">
        <v>40.5</v>
      </c>
      <c r="L69" s="149"/>
      <c r="M69" s="149"/>
      <c r="N69" s="149"/>
      <c r="O69" s="149"/>
    </row>
    <row r="70" spans="1:15" x14ac:dyDescent="0.25">
      <c r="A70" s="165">
        <v>44561</v>
      </c>
      <c r="B70" s="127" t="s">
        <v>408</v>
      </c>
      <c r="C70" s="128" t="s">
        <v>9</v>
      </c>
      <c r="D70" s="129" t="s">
        <v>667</v>
      </c>
      <c r="E70" s="128" t="s">
        <v>3</v>
      </c>
      <c r="F70" s="177"/>
      <c r="G70" s="130"/>
      <c r="H70" s="146">
        <f t="shared" si="0"/>
        <v>23600</v>
      </c>
      <c r="I70" s="149">
        <v>20000</v>
      </c>
      <c r="J70" s="149">
        <v>1800</v>
      </c>
      <c r="K70" s="149">
        <v>1800</v>
      </c>
      <c r="L70" s="149"/>
      <c r="M70" s="149"/>
      <c r="N70" s="149"/>
      <c r="O70" s="149"/>
    </row>
    <row r="71" spans="1:15" x14ac:dyDescent="0.25">
      <c r="A71" s="165">
        <v>44561</v>
      </c>
      <c r="B71" s="127" t="s">
        <v>408</v>
      </c>
      <c r="C71" s="128" t="s">
        <v>9</v>
      </c>
      <c r="D71" s="129" t="s">
        <v>380</v>
      </c>
      <c r="E71" s="128" t="s">
        <v>3</v>
      </c>
      <c r="F71" s="177"/>
      <c r="G71" s="130"/>
      <c r="H71" s="146">
        <f t="shared" si="0"/>
        <v>70800</v>
      </c>
      <c r="I71" s="149">
        <v>60000</v>
      </c>
      <c r="J71" s="149">
        <v>5400</v>
      </c>
      <c r="K71" s="149">
        <v>5400</v>
      </c>
      <c r="L71" s="149"/>
      <c r="M71" s="149"/>
      <c r="N71" s="149"/>
      <c r="O71" s="149"/>
    </row>
    <row r="72" spans="1:15" x14ac:dyDescent="0.25">
      <c r="A72" s="165">
        <v>44568</v>
      </c>
      <c r="B72" s="127" t="s">
        <v>3</v>
      </c>
      <c r="C72" s="128" t="s">
        <v>9</v>
      </c>
      <c r="D72" s="129" t="s">
        <v>680</v>
      </c>
      <c r="E72" s="128" t="s">
        <v>3</v>
      </c>
      <c r="F72" s="177"/>
      <c r="G72" s="130"/>
      <c r="H72" s="146">
        <f t="shared" si="0"/>
        <v>200000</v>
      </c>
      <c r="I72" s="149">
        <v>200000</v>
      </c>
      <c r="J72" s="149"/>
      <c r="K72" s="149"/>
      <c r="L72" s="149"/>
      <c r="M72" s="149"/>
      <c r="N72" s="149"/>
      <c r="O72" s="149"/>
    </row>
    <row r="73" spans="1:15" x14ac:dyDescent="0.25">
      <c r="A73" s="165">
        <v>44574</v>
      </c>
      <c r="B73" s="127" t="s">
        <v>971</v>
      </c>
      <c r="C73" s="128" t="s">
        <v>9</v>
      </c>
      <c r="D73" s="129" t="s">
        <v>683</v>
      </c>
      <c r="E73" s="128" t="s">
        <v>3</v>
      </c>
      <c r="F73" s="177"/>
      <c r="G73" s="130"/>
      <c r="H73" s="146">
        <f t="shared" si="0"/>
        <v>30000</v>
      </c>
      <c r="I73" s="149">
        <v>30000</v>
      </c>
      <c r="J73" s="149"/>
      <c r="K73" s="149"/>
      <c r="L73" s="149"/>
      <c r="M73" s="149"/>
      <c r="N73" s="149"/>
      <c r="O73" s="149"/>
    </row>
    <row r="74" spans="1:15" x14ac:dyDescent="0.25">
      <c r="A74" s="165">
        <v>44576</v>
      </c>
      <c r="B74" s="127" t="s">
        <v>3</v>
      </c>
      <c r="C74" s="128" t="s">
        <v>9</v>
      </c>
      <c r="D74" s="129" t="s">
        <v>690</v>
      </c>
      <c r="E74" s="128" t="s">
        <v>3</v>
      </c>
      <c r="F74" s="177"/>
      <c r="G74" s="130"/>
      <c r="H74" s="146">
        <f t="shared" si="0"/>
        <v>100000</v>
      </c>
      <c r="I74" s="149">
        <v>100000</v>
      </c>
      <c r="J74" s="149"/>
      <c r="K74" s="149"/>
      <c r="L74" s="149"/>
      <c r="M74" s="149"/>
      <c r="N74" s="149"/>
      <c r="O74" s="149"/>
    </row>
    <row r="75" spans="1:15" x14ac:dyDescent="0.25">
      <c r="A75" s="165">
        <v>44585</v>
      </c>
      <c r="B75" s="127" t="s">
        <v>972</v>
      </c>
      <c r="C75" s="128" t="s">
        <v>9</v>
      </c>
      <c r="D75" s="129" t="s">
        <v>692</v>
      </c>
      <c r="E75" s="128" t="s">
        <v>3</v>
      </c>
      <c r="F75" s="177"/>
      <c r="G75" s="130"/>
      <c r="H75" s="146">
        <f t="shared" ref="H75:H138" si="1">SUM(I75:O75)</f>
        <v>40000</v>
      </c>
      <c r="I75" s="149">
        <v>40000</v>
      </c>
      <c r="J75" s="149"/>
      <c r="K75" s="149"/>
      <c r="L75" s="149"/>
      <c r="M75" s="149"/>
      <c r="N75" s="149"/>
      <c r="O75" s="149"/>
    </row>
    <row r="76" spans="1:15" x14ac:dyDescent="0.25">
      <c r="A76" s="165">
        <v>44585</v>
      </c>
      <c r="B76" s="127" t="s">
        <v>969</v>
      </c>
      <c r="C76" s="128" t="s">
        <v>9</v>
      </c>
      <c r="D76" s="129" t="s">
        <v>694</v>
      </c>
      <c r="E76" s="128" t="s">
        <v>3</v>
      </c>
      <c r="F76" s="177"/>
      <c r="G76" s="130"/>
      <c r="H76" s="146">
        <f t="shared" si="1"/>
        <v>11111</v>
      </c>
      <c r="I76" s="149">
        <v>11111</v>
      </c>
      <c r="J76" s="149"/>
      <c r="K76" s="149"/>
      <c r="L76" s="149"/>
      <c r="M76" s="149"/>
      <c r="N76" s="149"/>
      <c r="O76" s="149"/>
    </row>
    <row r="77" spans="1:15" x14ac:dyDescent="0.25">
      <c r="A77" s="165">
        <v>44586</v>
      </c>
      <c r="B77" s="127" t="s">
        <v>973</v>
      </c>
      <c r="C77" s="128" t="s">
        <v>9</v>
      </c>
      <c r="D77" s="129" t="s">
        <v>696</v>
      </c>
      <c r="E77" s="128" t="s">
        <v>3</v>
      </c>
      <c r="F77" s="177"/>
      <c r="G77" s="130"/>
      <c r="H77" s="146">
        <f t="shared" si="1"/>
        <v>41300</v>
      </c>
      <c r="I77" s="149">
        <v>35000</v>
      </c>
      <c r="J77" s="149">
        <v>3150</v>
      </c>
      <c r="K77" s="149">
        <v>3150</v>
      </c>
      <c r="L77" s="149"/>
      <c r="M77" s="149"/>
      <c r="N77" s="149"/>
      <c r="O77" s="149"/>
    </row>
    <row r="78" spans="1:15" x14ac:dyDescent="0.25">
      <c r="A78" s="165">
        <v>44592</v>
      </c>
      <c r="B78" s="127" t="s">
        <v>408</v>
      </c>
      <c r="C78" s="128" t="s">
        <v>9</v>
      </c>
      <c r="D78" s="129" t="s">
        <v>698</v>
      </c>
      <c r="E78" s="128" t="s">
        <v>3</v>
      </c>
      <c r="F78" s="177"/>
      <c r="G78" s="130"/>
      <c r="H78" s="146">
        <f t="shared" si="1"/>
        <v>161266</v>
      </c>
      <c r="I78" s="149">
        <v>136666</v>
      </c>
      <c r="J78" s="149">
        <v>12300</v>
      </c>
      <c r="K78" s="149">
        <v>12300</v>
      </c>
      <c r="L78" s="149"/>
      <c r="M78" s="149"/>
      <c r="N78" s="149"/>
      <c r="O78" s="149"/>
    </row>
    <row r="79" spans="1:15" x14ac:dyDescent="0.25">
      <c r="A79" s="165">
        <v>44593</v>
      </c>
      <c r="B79" s="127" t="s">
        <v>956</v>
      </c>
      <c r="C79" s="128" t="s">
        <v>9</v>
      </c>
      <c r="D79" s="129" t="s">
        <v>700</v>
      </c>
      <c r="E79" s="128" t="s">
        <v>3</v>
      </c>
      <c r="F79" s="177"/>
      <c r="G79" s="130"/>
      <c r="H79" s="146">
        <f t="shared" si="1"/>
        <v>243025</v>
      </c>
      <c r="I79" s="149">
        <v>205953</v>
      </c>
      <c r="J79" s="149">
        <v>18536</v>
      </c>
      <c r="K79" s="149">
        <v>18536</v>
      </c>
      <c r="L79" s="149"/>
      <c r="M79" s="149"/>
      <c r="N79" s="149"/>
      <c r="O79" s="149"/>
    </row>
    <row r="80" spans="1:15" x14ac:dyDescent="0.25">
      <c r="A80" s="165">
        <v>44615</v>
      </c>
      <c r="B80" s="127" t="s">
        <v>974</v>
      </c>
      <c r="C80" s="128" t="s">
        <v>9</v>
      </c>
      <c r="D80" s="129" t="s">
        <v>729</v>
      </c>
      <c r="E80" s="128" t="s">
        <v>3</v>
      </c>
      <c r="F80" s="177"/>
      <c r="G80" s="130"/>
      <c r="H80" s="146">
        <f t="shared" si="1"/>
        <v>59000</v>
      </c>
      <c r="I80" s="149">
        <v>50000</v>
      </c>
      <c r="J80" s="149">
        <v>4500</v>
      </c>
      <c r="K80" s="149">
        <v>4500</v>
      </c>
      <c r="L80" s="149"/>
      <c r="M80" s="149"/>
      <c r="N80" s="149"/>
      <c r="O80" s="149"/>
    </row>
    <row r="81" spans="1:15" x14ac:dyDescent="0.25">
      <c r="A81" s="165">
        <v>44617</v>
      </c>
      <c r="B81" s="127" t="s">
        <v>1279</v>
      </c>
      <c r="C81" s="128" t="s">
        <v>9</v>
      </c>
      <c r="D81" s="129" t="s">
        <v>731</v>
      </c>
      <c r="E81" s="128" t="s">
        <v>3</v>
      </c>
      <c r="F81" s="177"/>
      <c r="G81" s="130"/>
      <c r="H81" s="146">
        <f t="shared" si="1"/>
        <v>17050</v>
      </c>
      <c r="I81" s="149">
        <v>14450</v>
      </c>
      <c r="J81" s="149">
        <v>1300</v>
      </c>
      <c r="K81" s="149">
        <v>1300</v>
      </c>
      <c r="L81" s="149"/>
      <c r="M81" s="149"/>
      <c r="N81" s="149"/>
      <c r="O81" s="149"/>
    </row>
    <row r="82" spans="1:15" x14ac:dyDescent="0.25">
      <c r="A82" s="165">
        <v>44621</v>
      </c>
      <c r="B82" s="127" t="s">
        <v>975</v>
      </c>
      <c r="C82" s="128" t="s">
        <v>9</v>
      </c>
      <c r="D82" s="129" t="s">
        <v>738</v>
      </c>
      <c r="E82" s="128" t="s">
        <v>3</v>
      </c>
      <c r="F82" s="177"/>
      <c r="G82" s="130"/>
      <c r="H82" s="146">
        <f t="shared" si="1"/>
        <v>41300</v>
      </c>
      <c r="I82" s="149">
        <v>35000</v>
      </c>
      <c r="J82" s="149">
        <v>6300</v>
      </c>
      <c r="K82" s="149"/>
      <c r="L82" s="149"/>
      <c r="M82" s="149"/>
      <c r="N82" s="149"/>
      <c r="O82" s="149"/>
    </row>
    <row r="83" spans="1:15" x14ac:dyDescent="0.25">
      <c r="A83" s="165">
        <v>44651</v>
      </c>
      <c r="B83" s="127" t="s">
        <v>976</v>
      </c>
      <c r="C83" s="128" t="s">
        <v>9</v>
      </c>
      <c r="D83" s="129" t="s">
        <v>763</v>
      </c>
      <c r="E83" s="128" t="s">
        <v>3</v>
      </c>
      <c r="F83" s="177"/>
      <c r="G83" s="130"/>
      <c r="H83" s="146">
        <f t="shared" si="1"/>
        <v>333333</v>
      </c>
      <c r="I83" s="149">
        <v>333333</v>
      </c>
      <c r="J83" s="149"/>
      <c r="K83" s="149"/>
      <c r="L83" s="149"/>
      <c r="M83" s="149"/>
      <c r="N83" s="149"/>
      <c r="O83" s="149"/>
    </row>
    <row r="84" spans="1:15" x14ac:dyDescent="0.25">
      <c r="A84" s="165">
        <v>44651</v>
      </c>
      <c r="B84" s="127" t="s">
        <v>296</v>
      </c>
      <c r="C84" s="128" t="s">
        <v>9</v>
      </c>
      <c r="D84" s="129" t="s">
        <v>774</v>
      </c>
      <c r="E84" s="128" t="s">
        <v>3</v>
      </c>
      <c r="F84" s="177"/>
      <c r="G84" s="130"/>
      <c r="H84" s="146">
        <f t="shared" si="1"/>
        <v>7000</v>
      </c>
      <c r="I84" s="149">
        <v>7000</v>
      </c>
      <c r="J84" s="149"/>
      <c r="K84" s="149"/>
      <c r="L84" s="149"/>
      <c r="M84" s="149"/>
      <c r="N84" s="149"/>
      <c r="O84" s="149"/>
    </row>
    <row r="85" spans="1:15" x14ac:dyDescent="0.25">
      <c r="A85" s="165">
        <v>44652</v>
      </c>
      <c r="B85" s="127" t="s">
        <v>1279</v>
      </c>
      <c r="C85" s="128" t="s">
        <v>9</v>
      </c>
      <c r="D85" s="129" t="s">
        <v>482</v>
      </c>
      <c r="E85" s="128" t="s">
        <v>3</v>
      </c>
      <c r="F85" s="177"/>
      <c r="G85" s="130"/>
      <c r="H85" s="146">
        <f t="shared" si="1"/>
        <v>531</v>
      </c>
      <c r="I85" s="149">
        <v>450</v>
      </c>
      <c r="J85" s="149">
        <v>40.5</v>
      </c>
      <c r="K85" s="149">
        <v>40.5</v>
      </c>
      <c r="L85" s="149"/>
      <c r="M85" s="149"/>
      <c r="N85" s="149"/>
      <c r="O85" s="149"/>
    </row>
    <row r="86" spans="1:15" x14ac:dyDescent="0.25">
      <c r="A86" s="165">
        <v>44652</v>
      </c>
      <c r="B86" s="127" t="s">
        <v>408</v>
      </c>
      <c r="C86" s="128" t="s">
        <v>9</v>
      </c>
      <c r="D86" s="129" t="s">
        <v>305</v>
      </c>
      <c r="E86" s="128" t="s">
        <v>3</v>
      </c>
      <c r="F86" s="177"/>
      <c r="G86" s="130"/>
      <c r="H86" s="146">
        <f t="shared" si="1"/>
        <v>59000</v>
      </c>
      <c r="I86" s="149">
        <v>50000</v>
      </c>
      <c r="J86" s="149">
        <v>4500</v>
      </c>
      <c r="K86" s="149">
        <v>4500</v>
      </c>
      <c r="L86" s="149"/>
      <c r="M86" s="149"/>
      <c r="N86" s="149"/>
      <c r="O86" s="149"/>
    </row>
    <row r="87" spans="1:15" x14ac:dyDescent="0.25">
      <c r="A87" s="165">
        <v>44652</v>
      </c>
      <c r="B87" s="127" t="s">
        <v>963</v>
      </c>
      <c r="C87" s="128" t="s">
        <v>9</v>
      </c>
      <c r="D87" s="129" t="s">
        <v>308</v>
      </c>
      <c r="E87" s="128" t="s">
        <v>3</v>
      </c>
      <c r="F87" s="177"/>
      <c r="G87" s="130"/>
      <c r="H87" s="146">
        <f t="shared" si="1"/>
        <v>30000</v>
      </c>
      <c r="I87" s="149">
        <v>30000</v>
      </c>
      <c r="J87" s="149"/>
      <c r="K87" s="149"/>
      <c r="L87" s="149"/>
      <c r="M87" s="149"/>
      <c r="N87" s="149"/>
      <c r="O87" s="149"/>
    </row>
    <row r="88" spans="1:15" x14ac:dyDescent="0.25">
      <c r="A88" s="165">
        <v>44652</v>
      </c>
      <c r="B88" s="127" t="s">
        <v>407</v>
      </c>
      <c r="C88" s="128" t="s">
        <v>9</v>
      </c>
      <c r="D88" s="129" t="s">
        <v>309</v>
      </c>
      <c r="E88" s="128" t="s">
        <v>3</v>
      </c>
      <c r="F88" s="177"/>
      <c r="G88" s="130"/>
      <c r="H88" s="146">
        <f t="shared" si="1"/>
        <v>30000</v>
      </c>
      <c r="I88" s="149">
        <v>30000</v>
      </c>
      <c r="J88" s="149"/>
      <c r="K88" s="149"/>
      <c r="L88" s="149"/>
      <c r="M88" s="149"/>
      <c r="N88" s="149"/>
      <c r="O88" s="149"/>
    </row>
    <row r="89" spans="1:15" x14ac:dyDescent="0.25">
      <c r="A89" s="165">
        <v>44652</v>
      </c>
      <c r="B89" s="127" t="s">
        <v>1638</v>
      </c>
      <c r="C89" s="128" t="s">
        <v>9</v>
      </c>
      <c r="D89" s="129" t="s">
        <v>312</v>
      </c>
      <c r="E89" s="128" t="s">
        <v>3</v>
      </c>
      <c r="F89" s="177"/>
      <c r="G89" s="130"/>
      <c r="H89" s="146">
        <f t="shared" si="1"/>
        <v>50000</v>
      </c>
      <c r="I89" s="149">
        <v>50000</v>
      </c>
      <c r="J89" s="149"/>
      <c r="K89" s="149"/>
      <c r="L89" s="149"/>
      <c r="M89" s="149"/>
      <c r="N89" s="149"/>
      <c r="O89" s="149"/>
    </row>
    <row r="90" spans="1:15" x14ac:dyDescent="0.25">
      <c r="A90" s="165">
        <v>44670</v>
      </c>
      <c r="B90" s="127" t="s">
        <v>1279</v>
      </c>
      <c r="C90" s="128" t="s">
        <v>9</v>
      </c>
      <c r="D90" s="129" t="s">
        <v>319</v>
      </c>
      <c r="E90" s="128" t="s">
        <v>3</v>
      </c>
      <c r="F90" s="177"/>
      <c r="G90" s="130"/>
      <c r="H90" s="146">
        <f t="shared" si="1"/>
        <v>531</v>
      </c>
      <c r="I90" s="149">
        <v>450</v>
      </c>
      <c r="J90" s="149">
        <v>40.5</v>
      </c>
      <c r="K90" s="149">
        <v>40.5</v>
      </c>
      <c r="L90" s="149"/>
      <c r="M90" s="149"/>
      <c r="N90" s="149"/>
      <c r="O90" s="149"/>
    </row>
    <row r="91" spans="1:15" x14ac:dyDescent="0.25">
      <c r="A91" s="165">
        <v>44679</v>
      </c>
      <c r="B91" s="127" t="s">
        <v>1279</v>
      </c>
      <c r="C91" s="128" t="s">
        <v>9</v>
      </c>
      <c r="D91" s="129" t="s">
        <v>320</v>
      </c>
      <c r="E91" s="128" t="s">
        <v>3</v>
      </c>
      <c r="F91" s="177"/>
      <c r="G91" s="130"/>
      <c r="H91" s="146">
        <f t="shared" si="1"/>
        <v>531</v>
      </c>
      <c r="I91" s="149">
        <v>450</v>
      </c>
      <c r="J91" s="149">
        <v>40.5</v>
      </c>
      <c r="K91" s="149">
        <v>40.5</v>
      </c>
      <c r="L91" s="149"/>
      <c r="M91" s="149"/>
      <c r="N91" s="149"/>
      <c r="O91" s="149"/>
    </row>
    <row r="92" spans="1:15" x14ac:dyDescent="0.25">
      <c r="A92" s="165">
        <v>44694</v>
      </c>
      <c r="B92" s="127" t="s">
        <v>1279</v>
      </c>
      <c r="C92" s="128" t="s">
        <v>9</v>
      </c>
      <c r="D92" s="129" t="s">
        <v>326</v>
      </c>
      <c r="E92" s="128" t="s">
        <v>3</v>
      </c>
      <c r="F92" s="177"/>
      <c r="G92" s="130"/>
      <c r="H92" s="146">
        <f t="shared" si="1"/>
        <v>531</v>
      </c>
      <c r="I92" s="149">
        <v>450</v>
      </c>
      <c r="J92" s="149">
        <v>40.5</v>
      </c>
      <c r="K92" s="149">
        <v>40.5</v>
      </c>
      <c r="L92" s="149"/>
      <c r="M92" s="149"/>
      <c r="N92" s="149"/>
      <c r="O92" s="149"/>
    </row>
    <row r="93" spans="1:15" x14ac:dyDescent="0.25">
      <c r="A93" s="165">
        <v>44697</v>
      </c>
      <c r="B93" s="127" t="s">
        <v>1279</v>
      </c>
      <c r="C93" s="128" t="s">
        <v>9</v>
      </c>
      <c r="D93" s="129" t="s">
        <v>328</v>
      </c>
      <c r="E93" s="128" t="s">
        <v>3</v>
      </c>
      <c r="F93" s="177"/>
      <c r="G93" s="130"/>
      <c r="H93" s="146">
        <f t="shared" si="1"/>
        <v>531</v>
      </c>
      <c r="I93" s="149">
        <v>450</v>
      </c>
      <c r="J93" s="149">
        <v>40.5</v>
      </c>
      <c r="K93" s="149">
        <v>40.5</v>
      </c>
      <c r="L93" s="149"/>
      <c r="M93" s="149"/>
      <c r="N93" s="149"/>
      <c r="O93" s="149"/>
    </row>
    <row r="94" spans="1:15" x14ac:dyDescent="0.25">
      <c r="A94" s="165">
        <v>44712</v>
      </c>
      <c r="B94" s="127" t="s">
        <v>1279</v>
      </c>
      <c r="C94" s="128" t="s">
        <v>9</v>
      </c>
      <c r="D94" s="129" t="s">
        <v>332</v>
      </c>
      <c r="E94" s="128" t="s">
        <v>3</v>
      </c>
      <c r="F94" s="177"/>
      <c r="G94" s="130"/>
      <c r="H94" s="146">
        <f t="shared" si="1"/>
        <v>531</v>
      </c>
      <c r="I94" s="149">
        <v>450</v>
      </c>
      <c r="J94" s="149">
        <v>40.5</v>
      </c>
      <c r="K94" s="149">
        <v>40.5</v>
      </c>
      <c r="L94" s="149"/>
      <c r="M94" s="149"/>
      <c r="N94" s="149"/>
      <c r="O94" s="149"/>
    </row>
    <row r="95" spans="1:15" x14ac:dyDescent="0.25">
      <c r="A95" s="165">
        <v>44743</v>
      </c>
      <c r="B95" s="127" t="s">
        <v>956</v>
      </c>
      <c r="C95" s="128" t="s">
        <v>9</v>
      </c>
      <c r="D95" s="129" t="s">
        <v>337</v>
      </c>
      <c r="E95" s="128" t="s">
        <v>3</v>
      </c>
      <c r="F95" s="177"/>
      <c r="G95" s="130"/>
      <c r="H95" s="146">
        <f t="shared" si="1"/>
        <v>156784</v>
      </c>
      <c r="I95" s="149">
        <v>132868</v>
      </c>
      <c r="J95" s="149">
        <v>11958</v>
      </c>
      <c r="K95" s="149">
        <v>11958</v>
      </c>
      <c r="L95" s="149"/>
      <c r="M95" s="149"/>
      <c r="N95" s="149"/>
      <c r="O95" s="149"/>
    </row>
    <row r="96" spans="1:15" x14ac:dyDescent="0.25">
      <c r="A96" s="165">
        <v>44751</v>
      </c>
      <c r="B96" s="127" t="s">
        <v>977</v>
      </c>
      <c r="C96" s="128" t="s">
        <v>9</v>
      </c>
      <c r="D96" s="129" t="s">
        <v>340</v>
      </c>
      <c r="E96" s="128" t="s">
        <v>3</v>
      </c>
      <c r="F96" s="177"/>
      <c r="G96" s="130"/>
      <c r="H96" s="146">
        <f t="shared" si="1"/>
        <v>18880</v>
      </c>
      <c r="I96" s="149">
        <v>16000</v>
      </c>
      <c r="J96" s="149">
        <v>1440</v>
      </c>
      <c r="K96" s="149">
        <v>1440</v>
      </c>
      <c r="L96" s="149"/>
      <c r="M96" s="149"/>
      <c r="N96" s="149"/>
      <c r="O96" s="149"/>
    </row>
    <row r="97" spans="1:15" x14ac:dyDescent="0.25">
      <c r="A97" s="165">
        <v>44772</v>
      </c>
      <c r="B97" s="127" t="s">
        <v>973</v>
      </c>
      <c r="C97" s="128" t="s">
        <v>9</v>
      </c>
      <c r="D97" s="129" t="s">
        <v>354</v>
      </c>
      <c r="E97" s="128" t="s">
        <v>3</v>
      </c>
      <c r="F97" s="177"/>
      <c r="G97" s="130"/>
      <c r="H97" s="146">
        <f t="shared" si="1"/>
        <v>23600</v>
      </c>
      <c r="I97" s="149">
        <v>20000</v>
      </c>
      <c r="J97" s="149">
        <v>1800</v>
      </c>
      <c r="K97" s="149">
        <v>1800</v>
      </c>
      <c r="L97" s="149"/>
      <c r="M97" s="149"/>
      <c r="N97" s="149"/>
      <c r="O97" s="149"/>
    </row>
    <row r="98" spans="1:15" x14ac:dyDescent="0.25">
      <c r="A98" s="165">
        <v>44777</v>
      </c>
      <c r="B98" s="127" t="s">
        <v>971</v>
      </c>
      <c r="C98" s="128" t="s">
        <v>9</v>
      </c>
      <c r="D98" s="129" t="s">
        <v>357</v>
      </c>
      <c r="E98" s="128" t="s">
        <v>3</v>
      </c>
      <c r="F98" s="177"/>
      <c r="G98" s="130"/>
      <c r="H98" s="146">
        <f t="shared" si="1"/>
        <v>7500</v>
      </c>
      <c r="I98" s="149">
        <v>7500</v>
      </c>
      <c r="J98" s="149"/>
      <c r="K98" s="149"/>
      <c r="L98" s="149"/>
      <c r="M98" s="149"/>
      <c r="N98" s="149"/>
      <c r="O98" s="149"/>
    </row>
    <row r="99" spans="1:15" x14ac:dyDescent="0.25">
      <c r="A99" s="165">
        <v>44777</v>
      </c>
      <c r="B99" s="127" t="s">
        <v>971</v>
      </c>
      <c r="C99" s="128" t="s">
        <v>9</v>
      </c>
      <c r="D99" s="129" t="s">
        <v>386</v>
      </c>
      <c r="E99" s="128" t="s">
        <v>3</v>
      </c>
      <c r="F99" s="177"/>
      <c r="G99" s="130"/>
      <c r="H99" s="146">
        <f t="shared" si="1"/>
        <v>7500</v>
      </c>
      <c r="I99" s="149">
        <v>7500</v>
      </c>
      <c r="J99" s="149"/>
      <c r="K99" s="149"/>
      <c r="L99" s="149"/>
      <c r="M99" s="149"/>
      <c r="N99" s="149"/>
      <c r="O99" s="149"/>
    </row>
    <row r="100" spans="1:15" x14ac:dyDescent="0.25">
      <c r="A100" s="165">
        <v>44777</v>
      </c>
      <c r="B100" s="127" t="s">
        <v>971</v>
      </c>
      <c r="C100" s="128" t="s">
        <v>9</v>
      </c>
      <c r="D100" s="129" t="s">
        <v>358</v>
      </c>
      <c r="E100" s="128" t="s">
        <v>3</v>
      </c>
      <c r="F100" s="177"/>
      <c r="G100" s="130"/>
      <c r="H100" s="146">
        <f t="shared" si="1"/>
        <v>7500</v>
      </c>
      <c r="I100" s="149">
        <v>7500</v>
      </c>
      <c r="J100" s="149"/>
      <c r="K100" s="149"/>
      <c r="L100" s="149"/>
      <c r="M100" s="149"/>
      <c r="N100" s="149"/>
      <c r="O100" s="149"/>
    </row>
    <row r="101" spans="1:15" x14ac:dyDescent="0.25">
      <c r="A101" s="165">
        <v>44777</v>
      </c>
      <c r="B101" s="127" t="s">
        <v>971</v>
      </c>
      <c r="C101" s="128" t="s">
        <v>9</v>
      </c>
      <c r="D101" s="129" t="s">
        <v>593</v>
      </c>
      <c r="E101" s="128" t="s">
        <v>3</v>
      </c>
      <c r="F101" s="177"/>
      <c r="G101" s="130"/>
      <c r="H101" s="146">
        <f t="shared" si="1"/>
        <v>7500</v>
      </c>
      <c r="I101" s="149">
        <v>7500</v>
      </c>
      <c r="J101" s="149"/>
      <c r="K101" s="149"/>
      <c r="L101" s="149"/>
      <c r="M101" s="149"/>
      <c r="N101" s="149"/>
      <c r="O101" s="149"/>
    </row>
    <row r="102" spans="1:15" x14ac:dyDescent="0.25">
      <c r="A102" s="165">
        <v>44804</v>
      </c>
      <c r="B102" s="127" t="s">
        <v>408</v>
      </c>
      <c r="C102" s="128" t="s">
        <v>9</v>
      </c>
      <c r="D102" s="129" t="s">
        <v>390</v>
      </c>
      <c r="E102" s="128" t="s">
        <v>3</v>
      </c>
      <c r="F102" s="177"/>
      <c r="G102" s="130"/>
      <c r="H102" s="146">
        <f t="shared" si="1"/>
        <v>5947.0000000000009</v>
      </c>
      <c r="I102" s="149">
        <v>5040</v>
      </c>
      <c r="J102" s="149">
        <v>453.6</v>
      </c>
      <c r="K102" s="149">
        <v>453.6</v>
      </c>
      <c r="L102" s="149"/>
      <c r="M102" s="149"/>
      <c r="N102" s="149">
        <v>-0.2</v>
      </c>
      <c r="O102" s="149"/>
    </row>
    <row r="103" spans="1:15" x14ac:dyDescent="0.25">
      <c r="A103" s="165">
        <v>44805</v>
      </c>
      <c r="B103" s="127" t="s">
        <v>971</v>
      </c>
      <c r="C103" s="128" t="s">
        <v>9</v>
      </c>
      <c r="D103" s="129" t="s">
        <v>608</v>
      </c>
      <c r="E103" s="128" t="s">
        <v>3</v>
      </c>
      <c r="F103" s="177"/>
      <c r="G103" s="130"/>
      <c r="H103" s="146">
        <f t="shared" si="1"/>
        <v>7500</v>
      </c>
      <c r="I103" s="149">
        <v>7500</v>
      </c>
      <c r="J103" s="149"/>
      <c r="K103" s="149"/>
      <c r="L103" s="149"/>
      <c r="M103" s="149"/>
      <c r="N103" s="149"/>
      <c r="O103" s="149"/>
    </row>
    <row r="104" spans="1:15" x14ac:dyDescent="0.25">
      <c r="A104" s="165">
        <v>44805</v>
      </c>
      <c r="B104" s="127" t="s">
        <v>971</v>
      </c>
      <c r="C104" s="128" t="s">
        <v>9</v>
      </c>
      <c r="D104" s="129" t="s">
        <v>393</v>
      </c>
      <c r="E104" s="128" t="s">
        <v>3</v>
      </c>
      <c r="F104" s="177"/>
      <c r="G104" s="130"/>
      <c r="H104" s="146">
        <f t="shared" si="1"/>
        <v>7500</v>
      </c>
      <c r="I104" s="149">
        <v>7500</v>
      </c>
      <c r="J104" s="149"/>
      <c r="K104" s="149"/>
      <c r="L104" s="149"/>
      <c r="M104" s="149"/>
      <c r="N104" s="149"/>
      <c r="O104" s="149"/>
    </row>
    <row r="105" spans="1:15" x14ac:dyDescent="0.25">
      <c r="A105" s="165">
        <v>44805</v>
      </c>
      <c r="B105" s="127" t="s">
        <v>973</v>
      </c>
      <c r="C105" s="128" t="s">
        <v>9</v>
      </c>
      <c r="D105" s="129" t="s">
        <v>611</v>
      </c>
      <c r="E105" s="128" t="s">
        <v>3</v>
      </c>
      <c r="F105" s="177"/>
      <c r="G105" s="130"/>
      <c r="H105" s="146">
        <f t="shared" si="1"/>
        <v>11800</v>
      </c>
      <c r="I105" s="149">
        <v>10000</v>
      </c>
      <c r="J105" s="149">
        <v>900</v>
      </c>
      <c r="K105" s="149">
        <v>900</v>
      </c>
      <c r="L105" s="149"/>
      <c r="M105" s="149"/>
      <c r="N105" s="149"/>
      <c r="O105" s="149"/>
    </row>
    <row r="106" spans="1:15" x14ac:dyDescent="0.25">
      <c r="A106" s="165">
        <v>44811</v>
      </c>
      <c r="B106" s="127" t="s">
        <v>978</v>
      </c>
      <c r="C106" s="128" t="s">
        <v>9</v>
      </c>
      <c r="D106" s="129" t="s">
        <v>614</v>
      </c>
      <c r="E106" s="128" t="s">
        <v>3</v>
      </c>
      <c r="F106" s="177"/>
      <c r="G106" s="130"/>
      <c r="H106" s="146">
        <f t="shared" si="1"/>
        <v>29500</v>
      </c>
      <c r="I106" s="149">
        <v>25000</v>
      </c>
      <c r="J106" s="149"/>
      <c r="K106" s="149"/>
      <c r="L106" s="149"/>
      <c r="M106" s="149"/>
      <c r="N106" s="149"/>
      <c r="O106" s="149">
        <v>4500</v>
      </c>
    </row>
    <row r="107" spans="1:15" x14ac:dyDescent="0.25">
      <c r="A107" s="165">
        <v>44816</v>
      </c>
      <c r="B107" s="127" t="s">
        <v>408</v>
      </c>
      <c r="C107" s="128" t="s">
        <v>9</v>
      </c>
      <c r="D107" s="129" t="s">
        <v>395</v>
      </c>
      <c r="E107" s="128" t="s">
        <v>3</v>
      </c>
      <c r="F107" s="177"/>
      <c r="G107" s="130"/>
      <c r="H107" s="146">
        <f t="shared" si="1"/>
        <v>14700</v>
      </c>
      <c r="I107" s="149">
        <v>12458</v>
      </c>
      <c r="J107" s="149">
        <v>1121</v>
      </c>
      <c r="K107" s="149">
        <v>1121</v>
      </c>
      <c r="L107" s="149"/>
      <c r="M107" s="149"/>
      <c r="N107" s="149"/>
      <c r="O107" s="149"/>
    </row>
    <row r="108" spans="1:15" x14ac:dyDescent="0.25">
      <c r="A108" s="165">
        <v>44865</v>
      </c>
      <c r="B108" s="127" t="s">
        <v>408</v>
      </c>
      <c r="C108" s="128" t="s">
        <v>9</v>
      </c>
      <c r="D108" s="129" t="s">
        <v>633</v>
      </c>
      <c r="E108" s="128" t="s">
        <v>3</v>
      </c>
      <c r="F108" s="177"/>
      <c r="G108" s="130"/>
      <c r="H108" s="146">
        <f t="shared" si="1"/>
        <v>8773</v>
      </c>
      <c r="I108" s="149">
        <v>7435</v>
      </c>
      <c r="J108" s="149">
        <v>669</v>
      </c>
      <c r="K108" s="149">
        <v>669</v>
      </c>
      <c r="L108" s="149"/>
      <c r="M108" s="149"/>
      <c r="N108" s="149"/>
      <c r="O108" s="149"/>
    </row>
    <row r="109" spans="1:15" x14ac:dyDescent="0.25">
      <c r="A109" s="165">
        <v>44880</v>
      </c>
      <c r="B109" s="127" t="s">
        <v>969</v>
      </c>
      <c r="C109" s="128" t="s">
        <v>9</v>
      </c>
      <c r="D109" s="129" t="s">
        <v>640</v>
      </c>
      <c r="E109" s="128" t="s">
        <v>3</v>
      </c>
      <c r="F109" s="177"/>
      <c r="G109" s="130"/>
      <c r="H109" s="146">
        <f t="shared" si="1"/>
        <v>15000</v>
      </c>
      <c r="I109" s="149">
        <v>15000</v>
      </c>
      <c r="J109" s="149"/>
      <c r="K109" s="149"/>
      <c r="L109" s="149"/>
      <c r="M109" s="149"/>
      <c r="N109" s="149"/>
      <c r="O109" s="149"/>
    </row>
    <row r="110" spans="1:15" x14ac:dyDescent="0.25">
      <c r="A110" s="165">
        <v>44895</v>
      </c>
      <c r="B110" s="127" t="s">
        <v>1279</v>
      </c>
      <c r="C110" s="128" t="s">
        <v>9</v>
      </c>
      <c r="D110" s="129" t="s">
        <v>646</v>
      </c>
      <c r="E110" s="128" t="s">
        <v>3</v>
      </c>
      <c r="F110" s="177"/>
      <c r="G110" s="130"/>
      <c r="H110" s="146">
        <f t="shared" si="1"/>
        <v>531</v>
      </c>
      <c r="I110" s="149">
        <v>450</v>
      </c>
      <c r="J110" s="149">
        <v>40.5</v>
      </c>
      <c r="K110" s="149">
        <v>40.5</v>
      </c>
      <c r="L110" s="149"/>
      <c r="M110" s="149"/>
      <c r="N110" s="149"/>
      <c r="O110" s="149"/>
    </row>
    <row r="111" spans="1:15" x14ac:dyDescent="0.25">
      <c r="A111" s="165">
        <v>44895</v>
      </c>
      <c r="B111" s="127" t="s">
        <v>1279</v>
      </c>
      <c r="C111" s="128" t="s">
        <v>9</v>
      </c>
      <c r="D111" s="129" t="s">
        <v>373</v>
      </c>
      <c r="E111" s="128" t="s">
        <v>3</v>
      </c>
      <c r="F111" s="177"/>
      <c r="G111" s="130"/>
      <c r="H111" s="146">
        <f t="shared" si="1"/>
        <v>531</v>
      </c>
      <c r="I111" s="149">
        <v>450</v>
      </c>
      <c r="J111" s="149">
        <v>40.5</v>
      </c>
      <c r="K111" s="149">
        <v>40.5</v>
      </c>
      <c r="L111" s="149"/>
      <c r="M111" s="149"/>
      <c r="N111" s="149"/>
      <c r="O111" s="149"/>
    </row>
    <row r="112" spans="1:15" x14ac:dyDescent="0.25">
      <c r="A112" s="165">
        <v>44910</v>
      </c>
      <c r="B112" s="127" t="s">
        <v>1279</v>
      </c>
      <c r="C112" s="128" t="s">
        <v>9</v>
      </c>
      <c r="D112" s="129" t="s">
        <v>655</v>
      </c>
      <c r="E112" s="128" t="s">
        <v>3</v>
      </c>
      <c r="F112" s="177"/>
      <c r="G112" s="130"/>
      <c r="H112" s="146">
        <f t="shared" si="1"/>
        <v>531</v>
      </c>
      <c r="I112" s="149">
        <v>450</v>
      </c>
      <c r="J112" s="149">
        <v>40.5</v>
      </c>
      <c r="K112" s="149">
        <v>40.5</v>
      </c>
      <c r="L112" s="149"/>
      <c r="M112" s="149"/>
      <c r="N112" s="149"/>
      <c r="O112" s="149"/>
    </row>
    <row r="113" spans="1:15" x14ac:dyDescent="0.25">
      <c r="A113" s="165">
        <v>44915</v>
      </c>
      <c r="B113" s="127" t="s">
        <v>1279</v>
      </c>
      <c r="C113" s="128" t="s">
        <v>9</v>
      </c>
      <c r="D113" s="129" t="s">
        <v>658</v>
      </c>
      <c r="E113" s="128" t="s">
        <v>3</v>
      </c>
      <c r="F113" s="177"/>
      <c r="G113" s="130"/>
      <c r="H113" s="146">
        <f t="shared" si="1"/>
        <v>531</v>
      </c>
      <c r="I113" s="149">
        <v>450</v>
      </c>
      <c r="J113" s="149">
        <v>40.5</v>
      </c>
      <c r="K113" s="149">
        <v>40.5</v>
      </c>
      <c r="L113" s="149"/>
      <c r="M113" s="149"/>
      <c r="N113" s="149"/>
      <c r="O113" s="149"/>
    </row>
    <row r="114" spans="1:15" x14ac:dyDescent="0.25">
      <c r="A114" s="165">
        <v>44937</v>
      </c>
      <c r="B114" s="127" t="s">
        <v>968</v>
      </c>
      <c r="C114" s="128" t="s">
        <v>9</v>
      </c>
      <c r="D114" s="129" t="s">
        <v>380</v>
      </c>
      <c r="E114" s="128" t="s">
        <v>3</v>
      </c>
      <c r="F114" s="177"/>
      <c r="G114" s="130"/>
      <c r="H114" s="146">
        <f t="shared" si="1"/>
        <v>234525</v>
      </c>
      <c r="I114" s="149">
        <v>198750</v>
      </c>
      <c r="J114" s="149">
        <v>17887.5</v>
      </c>
      <c r="K114" s="149">
        <v>17887.5</v>
      </c>
      <c r="L114" s="149"/>
      <c r="M114" s="149"/>
      <c r="N114" s="149"/>
      <c r="O114" s="149"/>
    </row>
    <row r="115" spans="1:15" x14ac:dyDescent="0.25">
      <c r="A115" s="165">
        <v>44941</v>
      </c>
      <c r="B115" s="127" t="s">
        <v>972</v>
      </c>
      <c r="C115" s="128" t="s">
        <v>9</v>
      </c>
      <c r="D115" s="129" t="s">
        <v>670</v>
      </c>
      <c r="E115" s="128" t="s">
        <v>3</v>
      </c>
      <c r="F115" s="177"/>
      <c r="G115" s="130"/>
      <c r="H115" s="146">
        <f t="shared" si="1"/>
        <v>45000</v>
      </c>
      <c r="I115" s="149">
        <v>45000</v>
      </c>
      <c r="J115" s="149"/>
      <c r="K115" s="149"/>
      <c r="L115" s="149"/>
      <c r="M115" s="149"/>
      <c r="N115" s="149"/>
      <c r="O115" s="149"/>
    </row>
    <row r="116" spans="1:15" x14ac:dyDescent="0.25">
      <c r="A116" s="165">
        <v>44958</v>
      </c>
      <c r="B116" s="127" t="s">
        <v>956</v>
      </c>
      <c r="C116" s="128" t="s">
        <v>9</v>
      </c>
      <c r="D116" s="129" t="s">
        <v>722</v>
      </c>
      <c r="E116" s="128" t="s">
        <v>3</v>
      </c>
      <c r="F116" s="177"/>
      <c r="G116" s="130"/>
      <c r="H116" s="146">
        <f t="shared" si="1"/>
        <v>125738</v>
      </c>
      <c r="I116" s="149">
        <v>106558</v>
      </c>
      <c r="J116" s="149">
        <v>9590</v>
      </c>
      <c r="K116" s="149">
        <v>9590</v>
      </c>
      <c r="L116" s="149"/>
      <c r="M116" s="149"/>
      <c r="N116" s="149"/>
      <c r="O116" s="149"/>
    </row>
    <row r="117" spans="1:15" x14ac:dyDescent="0.25">
      <c r="A117" s="165">
        <v>44975</v>
      </c>
      <c r="B117" s="127" t="s">
        <v>1639</v>
      </c>
      <c r="C117" s="128" t="s">
        <v>9</v>
      </c>
      <c r="D117" s="129" t="s">
        <v>750</v>
      </c>
      <c r="E117" s="128" t="s">
        <v>3</v>
      </c>
      <c r="F117" s="177"/>
      <c r="G117" s="130"/>
      <c r="H117" s="146">
        <f t="shared" si="1"/>
        <v>175000</v>
      </c>
      <c r="I117" s="149">
        <v>175000</v>
      </c>
      <c r="J117" s="149"/>
      <c r="K117" s="149"/>
      <c r="L117" s="149"/>
      <c r="M117" s="149"/>
      <c r="N117" s="149"/>
      <c r="O117" s="149"/>
    </row>
    <row r="118" spans="1:15" x14ac:dyDescent="0.25">
      <c r="A118" s="165">
        <v>44981</v>
      </c>
      <c r="B118" s="127" t="s">
        <v>1279</v>
      </c>
      <c r="C118" s="128" t="s">
        <v>9</v>
      </c>
      <c r="D118" s="129" t="s">
        <v>761</v>
      </c>
      <c r="E118" s="128" t="s">
        <v>3</v>
      </c>
      <c r="F118" s="177"/>
      <c r="G118" s="130"/>
      <c r="H118" s="146">
        <f t="shared" si="1"/>
        <v>2950</v>
      </c>
      <c r="I118" s="149">
        <v>2500</v>
      </c>
      <c r="J118" s="149">
        <v>225</v>
      </c>
      <c r="K118" s="149">
        <v>225</v>
      </c>
      <c r="L118" s="149"/>
      <c r="M118" s="149"/>
      <c r="N118" s="149"/>
      <c r="O118" s="149"/>
    </row>
    <row r="119" spans="1:15" x14ac:dyDescent="0.25">
      <c r="A119" s="165">
        <v>44986</v>
      </c>
      <c r="B119" s="127" t="s">
        <v>1279</v>
      </c>
      <c r="C119" s="128" t="s">
        <v>9</v>
      </c>
      <c r="D119" s="129" t="s">
        <v>782</v>
      </c>
      <c r="E119" s="128" t="s">
        <v>3</v>
      </c>
      <c r="F119" s="177"/>
      <c r="G119" s="130"/>
      <c r="H119" s="146">
        <f t="shared" si="1"/>
        <v>5074</v>
      </c>
      <c r="I119" s="149">
        <v>4300</v>
      </c>
      <c r="J119" s="149">
        <v>387</v>
      </c>
      <c r="K119" s="149">
        <v>387</v>
      </c>
      <c r="L119" s="149"/>
      <c r="M119" s="149"/>
      <c r="N119" s="149"/>
      <c r="O119" s="149"/>
    </row>
    <row r="120" spans="1:15" x14ac:dyDescent="0.25">
      <c r="A120" s="165">
        <v>44986</v>
      </c>
      <c r="B120" s="127" t="s">
        <v>967</v>
      </c>
      <c r="C120" s="128" t="s">
        <v>9</v>
      </c>
      <c r="D120" s="129" t="s">
        <v>784</v>
      </c>
      <c r="E120" s="128" t="s">
        <v>3</v>
      </c>
      <c r="F120" s="177"/>
      <c r="G120" s="130"/>
      <c r="H120" s="146">
        <f t="shared" si="1"/>
        <v>35400</v>
      </c>
      <c r="I120" s="149">
        <v>30000</v>
      </c>
      <c r="J120" s="149">
        <v>2700</v>
      </c>
      <c r="K120" s="149">
        <v>2700</v>
      </c>
      <c r="L120" s="149"/>
      <c r="M120" s="149"/>
      <c r="N120" s="149"/>
      <c r="O120" s="149"/>
    </row>
    <row r="121" spans="1:15" x14ac:dyDescent="0.25">
      <c r="A121" s="165">
        <v>45000</v>
      </c>
      <c r="B121" s="127" t="s">
        <v>1279</v>
      </c>
      <c r="C121" s="128" t="s">
        <v>9</v>
      </c>
      <c r="D121" s="129" t="s">
        <v>795</v>
      </c>
      <c r="E121" s="128" t="s">
        <v>3</v>
      </c>
      <c r="F121" s="177"/>
      <c r="G121" s="130"/>
      <c r="H121" s="146">
        <f t="shared" si="1"/>
        <v>1062</v>
      </c>
      <c r="I121" s="149">
        <v>900</v>
      </c>
      <c r="J121" s="149">
        <v>81</v>
      </c>
      <c r="K121" s="149">
        <v>81</v>
      </c>
      <c r="L121" s="149"/>
      <c r="M121" s="149"/>
      <c r="N121" s="149"/>
      <c r="O121" s="149"/>
    </row>
    <row r="122" spans="1:15" x14ac:dyDescent="0.25">
      <c r="A122" s="165">
        <v>45016</v>
      </c>
      <c r="B122" s="127" t="s">
        <v>1357</v>
      </c>
      <c r="C122" s="128" t="s">
        <v>9</v>
      </c>
      <c r="D122" s="129" t="s">
        <v>1358</v>
      </c>
      <c r="E122" s="128" t="s">
        <v>3</v>
      </c>
      <c r="F122" s="177"/>
      <c r="G122" s="130"/>
      <c r="H122" s="146">
        <f t="shared" si="1"/>
        <v>67000</v>
      </c>
      <c r="I122" s="149">
        <v>67000</v>
      </c>
      <c r="J122" s="149"/>
      <c r="K122" s="149"/>
      <c r="L122" s="149"/>
      <c r="M122" s="149"/>
      <c r="N122" s="149"/>
      <c r="O122" s="149"/>
    </row>
    <row r="123" spans="1:15" x14ac:dyDescent="0.25">
      <c r="A123" s="165">
        <v>45016</v>
      </c>
      <c r="B123" s="127" t="s">
        <v>976</v>
      </c>
      <c r="C123" s="128" t="s">
        <v>9</v>
      </c>
      <c r="D123" s="129" t="s">
        <v>1490</v>
      </c>
      <c r="E123" s="128" t="s">
        <v>3</v>
      </c>
      <c r="F123" s="177"/>
      <c r="G123" s="130"/>
      <c r="H123" s="146">
        <f t="shared" si="1"/>
        <v>900000</v>
      </c>
      <c r="I123" s="149">
        <v>900000</v>
      </c>
      <c r="J123" s="149"/>
      <c r="K123" s="149"/>
      <c r="L123" s="149"/>
      <c r="M123" s="149"/>
      <c r="N123" s="149"/>
      <c r="O123" s="149"/>
    </row>
    <row r="124" spans="1:15" x14ac:dyDescent="0.25">
      <c r="A124" s="165">
        <v>45017</v>
      </c>
      <c r="B124" s="127" t="s">
        <v>1357</v>
      </c>
      <c r="C124" s="128" t="s">
        <v>9</v>
      </c>
      <c r="D124" s="129" t="s">
        <v>482</v>
      </c>
      <c r="E124" s="128" t="s">
        <v>3</v>
      </c>
      <c r="F124" s="177"/>
      <c r="G124" s="130"/>
      <c r="H124" s="146">
        <f t="shared" si="1"/>
        <v>42000</v>
      </c>
      <c r="I124" s="149">
        <v>42000</v>
      </c>
      <c r="J124" s="149"/>
      <c r="K124" s="149"/>
      <c r="L124" s="149"/>
      <c r="M124" s="149"/>
      <c r="N124" s="149"/>
      <c r="O124" s="149"/>
    </row>
    <row r="125" spans="1:15" x14ac:dyDescent="0.25">
      <c r="A125" s="165">
        <v>45033</v>
      </c>
      <c r="B125" s="127" t="s">
        <v>1357</v>
      </c>
      <c r="C125" s="128" t="s">
        <v>9</v>
      </c>
      <c r="D125" s="129" t="s">
        <v>309</v>
      </c>
      <c r="E125" s="128" t="s">
        <v>3</v>
      </c>
      <c r="F125" s="177"/>
      <c r="G125" s="130"/>
      <c r="H125" s="146">
        <f t="shared" si="1"/>
        <v>50500</v>
      </c>
      <c r="I125" s="149">
        <v>50500</v>
      </c>
      <c r="J125" s="149"/>
      <c r="K125" s="149"/>
      <c r="L125" s="149"/>
      <c r="M125" s="149"/>
      <c r="N125" s="149"/>
      <c r="O125" s="149"/>
    </row>
    <row r="126" spans="1:15" x14ac:dyDescent="0.25">
      <c r="A126" s="165">
        <v>45035</v>
      </c>
      <c r="B126" s="127" t="s">
        <v>1279</v>
      </c>
      <c r="C126" s="128" t="s">
        <v>9</v>
      </c>
      <c r="D126" s="129" t="s">
        <v>311</v>
      </c>
      <c r="E126" s="128" t="s">
        <v>3</v>
      </c>
      <c r="F126" s="177"/>
      <c r="G126" s="130"/>
      <c r="H126" s="146">
        <f t="shared" si="1"/>
        <v>2655</v>
      </c>
      <c r="I126" s="149">
        <v>2250</v>
      </c>
      <c r="J126" s="149">
        <v>202.5</v>
      </c>
      <c r="K126" s="149">
        <v>202.5</v>
      </c>
      <c r="L126" s="149"/>
      <c r="M126" s="149"/>
      <c r="N126" s="149"/>
      <c r="O126" s="149"/>
    </row>
    <row r="127" spans="1:15" x14ac:dyDescent="0.25">
      <c r="A127" s="165">
        <v>45058</v>
      </c>
      <c r="B127" s="127" t="s">
        <v>1279</v>
      </c>
      <c r="C127" s="128" t="s">
        <v>9</v>
      </c>
      <c r="D127" s="129" t="s">
        <v>326</v>
      </c>
      <c r="E127" s="128" t="s">
        <v>3</v>
      </c>
      <c r="F127" s="177"/>
      <c r="G127" s="130"/>
      <c r="H127" s="146">
        <f t="shared" si="1"/>
        <v>531</v>
      </c>
      <c r="I127" s="149">
        <v>450</v>
      </c>
      <c r="J127" s="149">
        <v>40.5</v>
      </c>
      <c r="K127" s="149">
        <v>40.5</v>
      </c>
      <c r="L127" s="149"/>
      <c r="M127" s="149"/>
      <c r="N127" s="149"/>
      <c r="O127" s="149"/>
    </row>
    <row r="128" spans="1:15" x14ac:dyDescent="0.25">
      <c r="A128" s="165">
        <v>45061</v>
      </c>
      <c r="B128" s="127" t="s">
        <v>1279</v>
      </c>
      <c r="C128" s="128" t="s">
        <v>9</v>
      </c>
      <c r="D128" s="129" t="s">
        <v>330</v>
      </c>
      <c r="E128" s="128" t="s">
        <v>3</v>
      </c>
      <c r="F128" s="177"/>
      <c r="G128" s="130"/>
      <c r="H128" s="146">
        <f t="shared" si="1"/>
        <v>531</v>
      </c>
      <c r="I128" s="149">
        <v>450</v>
      </c>
      <c r="J128" s="149">
        <v>40.5</v>
      </c>
      <c r="K128" s="149">
        <v>40.5</v>
      </c>
      <c r="L128" s="149"/>
      <c r="M128" s="149"/>
      <c r="N128" s="149"/>
      <c r="O128" s="149"/>
    </row>
    <row r="129" spans="1:15" x14ac:dyDescent="0.25">
      <c r="A129" s="165">
        <v>45062</v>
      </c>
      <c r="B129" s="127" t="s">
        <v>1279</v>
      </c>
      <c r="C129" s="128" t="s">
        <v>9</v>
      </c>
      <c r="D129" s="129" t="s">
        <v>331</v>
      </c>
      <c r="E129" s="128" t="s">
        <v>3</v>
      </c>
      <c r="F129" s="177"/>
      <c r="G129" s="130"/>
      <c r="H129" s="146">
        <f t="shared" si="1"/>
        <v>531</v>
      </c>
      <c r="I129" s="149">
        <v>450</v>
      </c>
      <c r="J129" s="149">
        <v>40.5</v>
      </c>
      <c r="K129" s="149">
        <v>40.5</v>
      </c>
      <c r="L129" s="149"/>
      <c r="M129" s="149"/>
      <c r="N129" s="149"/>
      <c r="O129" s="149"/>
    </row>
    <row r="130" spans="1:15" x14ac:dyDescent="0.25">
      <c r="A130" s="165">
        <v>45063</v>
      </c>
      <c r="B130" s="127" t="s">
        <v>956</v>
      </c>
      <c r="C130" s="128" t="s">
        <v>9</v>
      </c>
      <c r="D130" s="129" t="s">
        <v>332</v>
      </c>
      <c r="E130" s="128" t="s">
        <v>3</v>
      </c>
      <c r="F130" s="177"/>
      <c r="G130" s="130"/>
      <c r="H130" s="146">
        <f t="shared" si="1"/>
        <v>160718</v>
      </c>
      <c r="I130" s="149">
        <v>136202</v>
      </c>
      <c r="J130" s="149">
        <v>12258</v>
      </c>
      <c r="K130" s="149">
        <v>12258</v>
      </c>
      <c r="L130" s="149"/>
      <c r="M130" s="149"/>
      <c r="N130" s="149"/>
      <c r="O130" s="149"/>
    </row>
    <row r="131" spans="1:15" x14ac:dyDescent="0.25">
      <c r="A131" s="165">
        <v>45068</v>
      </c>
      <c r="B131" s="127" t="s">
        <v>1279</v>
      </c>
      <c r="C131" s="128" t="s">
        <v>9</v>
      </c>
      <c r="D131" s="129" t="s">
        <v>333</v>
      </c>
      <c r="E131" s="128" t="s">
        <v>3</v>
      </c>
      <c r="F131" s="177"/>
      <c r="G131" s="130"/>
      <c r="H131" s="146">
        <f t="shared" si="1"/>
        <v>2656</v>
      </c>
      <c r="I131" s="149">
        <v>2250</v>
      </c>
      <c r="J131" s="149">
        <v>203</v>
      </c>
      <c r="K131" s="149">
        <v>203</v>
      </c>
      <c r="L131" s="149"/>
      <c r="M131" s="149"/>
      <c r="N131" s="149"/>
      <c r="O131" s="149"/>
    </row>
    <row r="132" spans="1:15" x14ac:dyDescent="0.25">
      <c r="A132" s="165">
        <v>45070</v>
      </c>
      <c r="B132" s="127" t="s">
        <v>257</v>
      </c>
      <c r="C132" s="128" t="s">
        <v>9</v>
      </c>
      <c r="D132" s="129" t="s">
        <v>334</v>
      </c>
      <c r="E132" s="128" t="s">
        <v>3</v>
      </c>
      <c r="F132" s="177"/>
      <c r="G132" s="130"/>
      <c r="H132" s="146">
        <f t="shared" si="1"/>
        <v>236000</v>
      </c>
      <c r="I132" s="149">
        <v>200000</v>
      </c>
      <c r="J132" s="149">
        <v>18000</v>
      </c>
      <c r="K132" s="149">
        <v>18000</v>
      </c>
      <c r="L132" s="149"/>
      <c r="M132" s="149"/>
      <c r="N132" s="149"/>
      <c r="O132" s="149"/>
    </row>
    <row r="133" spans="1:15" x14ac:dyDescent="0.25">
      <c r="A133" s="165">
        <v>45072</v>
      </c>
      <c r="B133" s="127" t="s">
        <v>408</v>
      </c>
      <c r="C133" s="128" t="s">
        <v>9</v>
      </c>
      <c r="D133" s="129" t="s">
        <v>337</v>
      </c>
      <c r="E133" s="128" t="s">
        <v>3</v>
      </c>
      <c r="F133" s="177"/>
      <c r="G133" s="130"/>
      <c r="H133" s="146">
        <f t="shared" si="1"/>
        <v>9912</v>
      </c>
      <c r="I133" s="149">
        <v>8400</v>
      </c>
      <c r="J133" s="149">
        <v>756</v>
      </c>
      <c r="K133" s="149">
        <v>756</v>
      </c>
      <c r="L133" s="149"/>
      <c r="M133" s="149"/>
      <c r="N133" s="149"/>
      <c r="O133" s="149"/>
    </row>
    <row r="134" spans="1:15" x14ac:dyDescent="0.25">
      <c r="A134" s="165">
        <v>45079</v>
      </c>
      <c r="B134" s="127" t="s">
        <v>1279</v>
      </c>
      <c r="C134" s="128" t="s">
        <v>9</v>
      </c>
      <c r="D134" s="129" t="s">
        <v>351</v>
      </c>
      <c r="E134" s="128" t="s">
        <v>3</v>
      </c>
      <c r="F134" s="177"/>
      <c r="G134" s="130"/>
      <c r="H134" s="146">
        <f t="shared" si="1"/>
        <v>2124</v>
      </c>
      <c r="I134" s="149">
        <v>1800</v>
      </c>
      <c r="J134" s="149">
        <v>162</v>
      </c>
      <c r="K134" s="149">
        <v>162</v>
      </c>
      <c r="L134" s="149"/>
      <c r="M134" s="149"/>
      <c r="N134" s="149"/>
      <c r="O134" s="149"/>
    </row>
    <row r="135" spans="1:15" x14ac:dyDescent="0.25">
      <c r="A135" s="165">
        <v>45086</v>
      </c>
      <c r="B135" s="127" t="s">
        <v>1279</v>
      </c>
      <c r="C135" s="128" t="s">
        <v>9</v>
      </c>
      <c r="D135" s="129" t="s">
        <v>584</v>
      </c>
      <c r="E135" s="128" t="s">
        <v>3</v>
      </c>
      <c r="F135" s="177"/>
      <c r="G135" s="130"/>
      <c r="H135" s="146">
        <f t="shared" si="1"/>
        <v>1062</v>
      </c>
      <c r="I135" s="149">
        <v>900</v>
      </c>
      <c r="J135" s="149">
        <v>81</v>
      </c>
      <c r="K135" s="149">
        <v>81</v>
      </c>
      <c r="L135" s="149"/>
      <c r="M135" s="149"/>
      <c r="N135" s="149"/>
      <c r="O135" s="149"/>
    </row>
    <row r="136" spans="1:15" x14ac:dyDescent="0.25">
      <c r="A136" s="165">
        <v>45101</v>
      </c>
      <c r="B136" s="127" t="s">
        <v>408</v>
      </c>
      <c r="C136" s="128" t="s">
        <v>9</v>
      </c>
      <c r="D136" s="129" t="s">
        <v>363</v>
      </c>
      <c r="E136" s="128" t="s">
        <v>3</v>
      </c>
      <c r="F136" s="177"/>
      <c r="G136" s="130"/>
      <c r="H136" s="146">
        <f t="shared" si="1"/>
        <v>2855.0000000000005</v>
      </c>
      <c r="I136" s="149">
        <v>2420</v>
      </c>
      <c r="J136" s="149">
        <v>217.8</v>
      </c>
      <c r="K136" s="149">
        <v>217.8</v>
      </c>
      <c r="L136" s="149"/>
      <c r="M136" s="149"/>
      <c r="N136" s="149">
        <v>-0.6</v>
      </c>
      <c r="O136" s="149"/>
    </row>
    <row r="137" spans="1:15" x14ac:dyDescent="0.25">
      <c r="A137" s="165">
        <v>45108</v>
      </c>
      <c r="B137" s="127" t="s">
        <v>1640</v>
      </c>
      <c r="C137" s="128" t="s">
        <v>9</v>
      </c>
      <c r="D137" s="129" t="s">
        <v>611</v>
      </c>
      <c r="E137" s="128" t="s">
        <v>983</v>
      </c>
      <c r="F137" s="165">
        <v>44778</v>
      </c>
      <c r="G137" s="130"/>
      <c r="H137" s="146">
        <f t="shared" si="1"/>
        <v>10000</v>
      </c>
      <c r="I137" s="149">
        <v>10000</v>
      </c>
      <c r="J137" s="149"/>
      <c r="K137" s="149"/>
      <c r="L137" s="149"/>
      <c r="M137" s="149"/>
      <c r="N137" s="149"/>
      <c r="O137" s="149"/>
    </row>
    <row r="138" spans="1:15" x14ac:dyDescent="0.25">
      <c r="A138" s="165">
        <v>45108</v>
      </c>
      <c r="B138" s="127" t="s">
        <v>1640</v>
      </c>
      <c r="C138" s="128" t="s">
        <v>9</v>
      </c>
      <c r="D138" s="129" t="s">
        <v>394</v>
      </c>
      <c r="E138" s="128" t="s">
        <v>983</v>
      </c>
      <c r="F138" s="165">
        <v>44778</v>
      </c>
      <c r="G138" s="130"/>
      <c r="H138" s="146">
        <f t="shared" si="1"/>
        <v>7000</v>
      </c>
      <c r="I138" s="149">
        <v>7000</v>
      </c>
      <c r="J138" s="149"/>
      <c r="K138" s="149"/>
      <c r="L138" s="149"/>
      <c r="M138" s="149"/>
      <c r="N138" s="149"/>
      <c r="O138" s="149"/>
    </row>
    <row r="139" spans="1:15" x14ac:dyDescent="0.25">
      <c r="A139" s="165">
        <v>45108</v>
      </c>
      <c r="B139" s="127" t="s">
        <v>1640</v>
      </c>
      <c r="C139" s="128" t="s">
        <v>9</v>
      </c>
      <c r="D139" s="129" t="s">
        <v>614</v>
      </c>
      <c r="E139" s="128" t="s">
        <v>983</v>
      </c>
      <c r="F139" s="165">
        <v>44778</v>
      </c>
      <c r="G139" s="130"/>
      <c r="H139" s="146">
        <f t="shared" ref="H139:H202" si="2">SUM(I139:O139)</f>
        <v>7000</v>
      </c>
      <c r="I139" s="149">
        <v>7000</v>
      </c>
      <c r="J139" s="149"/>
      <c r="K139" s="149"/>
      <c r="L139" s="149"/>
      <c r="M139" s="149"/>
      <c r="N139" s="149"/>
      <c r="O139" s="149"/>
    </row>
    <row r="140" spans="1:15" x14ac:dyDescent="0.25">
      <c r="A140" s="165">
        <v>45108</v>
      </c>
      <c r="B140" s="127" t="s">
        <v>1640</v>
      </c>
      <c r="C140" s="128" t="s">
        <v>9</v>
      </c>
      <c r="D140" s="129" t="s">
        <v>395</v>
      </c>
      <c r="E140" s="128" t="s">
        <v>983</v>
      </c>
      <c r="F140" s="165">
        <v>44778</v>
      </c>
      <c r="G140" s="130"/>
      <c r="H140" s="146">
        <f t="shared" si="2"/>
        <v>10200</v>
      </c>
      <c r="I140" s="149">
        <v>10200</v>
      </c>
      <c r="J140" s="149"/>
      <c r="K140" s="149"/>
      <c r="L140" s="149"/>
      <c r="M140" s="149"/>
      <c r="N140" s="149"/>
      <c r="O140" s="149"/>
    </row>
    <row r="141" spans="1:15" x14ac:dyDescent="0.25">
      <c r="A141" s="165">
        <v>45108</v>
      </c>
      <c r="B141" s="127" t="s">
        <v>1640</v>
      </c>
      <c r="C141" s="128" t="s">
        <v>9</v>
      </c>
      <c r="D141" s="129" t="s">
        <v>617</v>
      </c>
      <c r="E141" s="128" t="s">
        <v>983</v>
      </c>
      <c r="F141" s="165">
        <v>44778</v>
      </c>
      <c r="G141" s="130"/>
      <c r="H141" s="146">
        <f t="shared" si="2"/>
        <v>48000</v>
      </c>
      <c r="I141" s="149">
        <v>48000</v>
      </c>
      <c r="J141" s="149"/>
      <c r="K141" s="149"/>
      <c r="L141" s="149"/>
      <c r="M141" s="149"/>
      <c r="N141" s="149"/>
      <c r="O141" s="149"/>
    </row>
    <row r="142" spans="1:15" x14ac:dyDescent="0.25">
      <c r="A142" s="165">
        <v>45112</v>
      </c>
      <c r="B142" s="127" t="s">
        <v>972</v>
      </c>
      <c r="C142" s="128" t="s">
        <v>9</v>
      </c>
      <c r="D142" s="129" t="s">
        <v>628</v>
      </c>
      <c r="E142" s="128" t="s">
        <v>3</v>
      </c>
      <c r="F142" s="177"/>
      <c r="G142" s="130"/>
      <c r="H142" s="146">
        <f t="shared" si="2"/>
        <v>20000</v>
      </c>
      <c r="I142" s="149">
        <v>20000</v>
      </c>
      <c r="J142" s="149"/>
      <c r="K142" s="149"/>
      <c r="L142" s="149"/>
      <c r="M142" s="149"/>
      <c r="N142" s="149"/>
      <c r="O142" s="149"/>
    </row>
    <row r="143" spans="1:15" x14ac:dyDescent="0.25">
      <c r="A143" s="165">
        <v>45114</v>
      </c>
      <c r="B143" s="127" t="s">
        <v>968</v>
      </c>
      <c r="C143" s="128" t="s">
        <v>9</v>
      </c>
      <c r="D143" s="129" t="s">
        <v>10</v>
      </c>
      <c r="E143" s="128" t="s">
        <v>3</v>
      </c>
      <c r="F143" s="177"/>
      <c r="G143" s="130"/>
      <c r="H143" s="146">
        <f t="shared" si="2"/>
        <v>132750</v>
      </c>
      <c r="I143" s="149">
        <v>112500</v>
      </c>
      <c r="J143" s="149">
        <v>10125</v>
      </c>
      <c r="K143" s="149">
        <v>10125</v>
      </c>
      <c r="L143" s="149"/>
      <c r="M143" s="149"/>
      <c r="N143" s="149"/>
      <c r="O143" s="149"/>
    </row>
    <row r="144" spans="1:15" x14ac:dyDescent="0.25">
      <c r="A144" s="165">
        <v>45118</v>
      </c>
      <c r="B144" s="127" t="s">
        <v>956</v>
      </c>
      <c r="C144" s="128" t="s">
        <v>9</v>
      </c>
      <c r="D144" s="129" t="s">
        <v>636</v>
      </c>
      <c r="E144" s="128" t="s">
        <v>3</v>
      </c>
      <c r="F144" s="177"/>
      <c r="G144" s="130"/>
      <c r="H144" s="146">
        <f t="shared" si="2"/>
        <v>135438</v>
      </c>
      <c r="I144" s="149">
        <v>114778</v>
      </c>
      <c r="J144" s="149">
        <v>10330</v>
      </c>
      <c r="K144" s="149">
        <v>10330</v>
      </c>
      <c r="L144" s="149"/>
      <c r="M144" s="149"/>
      <c r="N144" s="149"/>
      <c r="O144" s="149"/>
    </row>
    <row r="145" spans="1:15" x14ac:dyDescent="0.25">
      <c r="A145" s="165">
        <v>45122</v>
      </c>
      <c r="B145" s="127" t="s">
        <v>1279</v>
      </c>
      <c r="C145" s="128" t="s">
        <v>9</v>
      </c>
      <c r="D145" s="129" t="s">
        <v>640</v>
      </c>
      <c r="E145" s="128" t="s">
        <v>3</v>
      </c>
      <c r="F145" s="177"/>
      <c r="G145" s="130"/>
      <c r="H145" s="146">
        <f t="shared" si="2"/>
        <v>1062</v>
      </c>
      <c r="I145" s="149">
        <v>900</v>
      </c>
      <c r="J145" s="149">
        <v>81</v>
      </c>
      <c r="K145" s="149">
        <v>81</v>
      </c>
      <c r="L145" s="149"/>
      <c r="M145" s="149"/>
      <c r="N145" s="149"/>
      <c r="O145" s="149"/>
    </row>
    <row r="146" spans="1:15" x14ac:dyDescent="0.25">
      <c r="A146" s="165">
        <v>45138</v>
      </c>
      <c r="B146" s="127" t="s">
        <v>1279</v>
      </c>
      <c r="C146" s="128" t="s">
        <v>9</v>
      </c>
      <c r="D146" s="129" t="s">
        <v>649</v>
      </c>
      <c r="E146" s="128" t="s">
        <v>3</v>
      </c>
      <c r="F146" s="177"/>
      <c r="G146" s="130"/>
      <c r="H146" s="146">
        <f t="shared" si="2"/>
        <v>2124</v>
      </c>
      <c r="I146" s="149">
        <v>1800</v>
      </c>
      <c r="J146" s="149">
        <v>162</v>
      </c>
      <c r="K146" s="149">
        <v>162</v>
      </c>
      <c r="L146" s="149"/>
      <c r="M146" s="149"/>
      <c r="N146" s="149"/>
      <c r="O146" s="149"/>
    </row>
    <row r="147" spans="1:15" x14ac:dyDescent="0.25">
      <c r="A147" s="165">
        <v>45154</v>
      </c>
      <c r="B147" s="127" t="s">
        <v>1279</v>
      </c>
      <c r="C147" s="128" t="s">
        <v>9</v>
      </c>
      <c r="D147" s="129" t="s">
        <v>379</v>
      </c>
      <c r="E147" s="128" t="s">
        <v>3</v>
      </c>
      <c r="F147" s="177"/>
      <c r="G147" s="130"/>
      <c r="H147" s="146">
        <f t="shared" si="2"/>
        <v>531</v>
      </c>
      <c r="I147" s="149">
        <v>450</v>
      </c>
      <c r="J147" s="149">
        <v>40.5</v>
      </c>
      <c r="K147" s="149">
        <v>40.5</v>
      </c>
      <c r="L147" s="149"/>
      <c r="M147" s="149"/>
      <c r="N147" s="149"/>
      <c r="O147" s="149"/>
    </row>
    <row r="148" spans="1:15" x14ac:dyDescent="0.25">
      <c r="A148" s="165">
        <v>45156</v>
      </c>
      <c r="B148" s="127" t="s">
        <v>1279</v>
      </c>
      <c r="C148" s="128" t="s">
        <v>9</v>
      </c>
      <c r="D148" s="129" t="s">
        <v>380</v>
      </c>
      <c r="E148" s="128" t="s">
        <v>3</v>
      </c>
      <c r="F148" s="177"/>
      <c r="G148" s="130"/>
      <c r="H148" s="146">
        <f t="shared" si="2"/>
        <v>531</v>
      </c>
      <c r="I148" s="149">
        <v>450</v>
      </c>
      <c r="J148" s="149">
        <v>40.5</v>
      </c>
      <c r="K148" s="149">
        <v>40.5</v>
      </c>
      <c r="L148" s="149"/>
      <c r="M148" s="149"/>
      <c r="N148" s="149"/>
      <c r="O148" s="149"/>
    </row>
    <row r="149" spans="1:15" x14ac:dyDescent="0.25">
      <c r="A149" s="165">
        <v>45162</v>
      </c>
      <c r="B149" s="127" t="s">
        <v>257</v>
      </c>
      <c r="C149" s="128" t="s">
        <v>9</v>
      </c>
      <c r="D149" s="129" t="s">
        <v>382</v>
      </c>
      <c r="E149" s="128" t="s">
        <v>3</v>
      </c>
      <c r="F149" s="177"/>
      <c r="G149" s="130"/>
      <c r="H149" s="146">
        <f t="shared" si="2"/>
        <v>472000</v>
      </c>
      <c r="I149" s="149">
        <v>400000</v>
      </c>
      <c r="J149" s="149">
        <v>36000</v>
      </c>
      <c r="K149" s="149">
        <v>36000</v>
      </c>
      <c r="L149" s="149"/>
      <c r="M149" s="149"/>
      <c r="N149" s="149"/>
      <c r="O149" s="149"/>
    </row>
    <row r="150" spans="1:15" x14ac:dyDescent="0.25">
      <c r="A150" s="165">
        <v>45163</v>
      </c>
      <c r="B150" s="127" t="s">
        <v>1279</v>
      </c>
      <c r="C150" s="128" t="s">
        <v>9</v>
      </c>
      <c r="D150" s="129" t="s">
        <v>383</v>
      </c>
      <c r="E150" s="128" t="s">
        <v>3</v>
      </c>
      <c r="F150" s="177"/>
      <c r="G150" s="130"/>
      <c r="H150" s="146">
        <f t="shared" si="2"/>
        <v>2124</v>
      </c>
      <c r="I150" s="149">
        <v>1800</v>
      </c>
      <c r="J150" s="149">
        <v>162</v>
      </c>
      <c r="K150" s="149">
        <v>162</v>
      </c>
      <c r="L150" s="149"/>
      <c r="M150" s="149"/>
      <c r="N150" s="149"/>
      <c r="O150" s="149"/>
    </row>
    <row r="151" spans="1:15" x14ac:dyDescent="0.25">
      <c r="A151" s="165">
        <v>45163</v>
      </c>
      <c r="B151" s="127" t="s">
        <v>1279</v>
      </c>
      <c r="C151" s="128" t="s">
        <v>9</v>
      </c>
      <c r="D151" s="129" t="s">
        <v>680</v>
      </c>
      <c r="E151" s="128" t="s">
        <v>3</v>
      </c>
      <c r="F151" s="177"/>
      <c r="G151" s="130"/>
      <c r="H151" s="146">
        <f t="shared" si="2"/>
        <v>2124</v>
      </c>
      <c r="I151" s="149">
        <v>1800</v>
      </c>
      <c r="J151" s="149">
        <v>162</v>
      </c>
      <c r="K151" s="149">
        <v>162</v>
      </c>
      <c r="L151" s="149"/>
      <c r="M151" s="149"/>
      <c r="N151" s="149"/>
      <c r="O151" s="149"/>
    </row>
    <row r="152" spans="1:15" x14ac:dyDescent="0.25">
      <c r="A152" s="165">
        <v>45180</v>
      </c>
      <c r="B152" s="127" t="s">
        <v>1279</v>
      </c>
      <c r="C152" s="128" t="s">
        <v>9</v>
      </c>
      <c r="D152" s="129" t="s">
        <v>706</v>
      </c>
      <c r="E152" s="128" t="s">
        <v>3</v>
      </c>
      <c r="F152" s="177"/>
      <c r="G152" s="130"/>
      <c r="H152" s="146">
        <f t="shared" si="2"/>
        <v>531</v>
      </c>
      <c r="I152" s="149">
        <v>450</v>
      </c>
      <c r="J152" s="149">
        <v>40.5</v>
      </c>
      <c r="K152" s="149">
        <v>40.5</v>
      </c>
      <c r="L152" s="149"/>
      <c r="M152" s="149"/>
      <c r="N152" s="149"/>
      <c r="O152" s="149"/>
    </row>
    <row r="153" spans="1:15" x14ac:dyDescent="0.25">
      <c r="A153" s="165">
        <v>45181</v>
      </c>
      <c r="B153" s="127" t="s">
        <v>1279</v>
      </c>
      <c r="C153" s="128" t="s">
        <v>9</v>
      </c>
      <c r="D153" s="129" t="s">
        <v>708</v>
      </c>
      <c r="E153" s="128" t="s">
        <v>3</v>
      </c>
      <c r="F153" s="177"/>
      <c r="G153" s="130"/>
      <c r="H153" s="146">
        <f t="shared" si="2"/>
        <v>3717</v>
      </c>
      <c r="I153" s="149">
        <v>3150</v>
      </c>
      <c r="J153" s="149">
        <v>283.5</v>
      </c>
      <c r="K153" s="149">
        <v>283.5</v>
      </c>
      <c r="L153" s="149"/>
      <c r="M153" s="149"/>
      <c r="N153" s="149"/>
      <c r="O153" s="149"/>
    </row>
    <row r="154" spans="1:15" x14ac:dyDescent="0.25">
      <c r="A154" s="165">
        <v>45190</v>
      </c>
      <c r="B154" s="127" t="s">
        <v>1279</v>
      </c>
      <c r="C154" s="128" t="s">
        <v>9</v>
      </c>
      <c r="D154" s="129" t="s">
        <v>729</v>
      </c>
      <c r="E154" s="128" t="s">
        <v>3</v>
      </c>
      <c r="F154" s="177"/>
      <c r="G154" s="130"/>
      <c r="H154" s="146">
        <f t="shared" si="2"/>
        <v>531</v>
      </c>
      <c r="I154" s="149">
        <v>450</v>
      </c>
      <c r="J154" s="149">
        <v>40.5</v>
      </c>
      <c r="K154" s="149">
        <v>40.5</v>
      </c>
      <c r="L154" s="149"/>
      <c r="M154" s="149"/>
      <c r="N154" s="149"/>
      <c r="O154" s="149"/>
    </row>
    <row r="155" spans="1:15" x14ac:dyDescent="0.25">
      <c r="A155" s="165">
        <v>45190</v>
      </c>
      <c r="B155" s="127" t="s">
        <v>1279</v>
      </c>
      <c r="C155" s="128" t="s">
        <v>9</v>
      </c>
      <c r="D155" s="129" t="s">
        <v>731</v>
      </c>
      <c r="E155" s="128" t="s">
        <v>3</v>
      </c>
      <c r="F155" s="177"/>
      <c r="G155" s="130"/>
      <c r="H155" s="146">
        <f t="shared" si="2"/>
        <v>531</v>
      </c>
      <c r="I155" s="149">
        <v>450</v>
      </c>
      <c r="J155" s="149">
        <v>40.5</v>
      </c>
      <c r="K155" s="149">
        <v>40.5</v>
      </c>
      <c r="L155" s="149"/>
      <c r="M155" s="149"/>
      <c r="N155" s="149"/>
      <c r="O155" s="149"/>
    </row>
    <row r="156" spans="1:15" x14ac:dyDescent="0.25">
      <c r="A156" s="165">
        <v>45200</v>
      </c>
      <c r="B156" s="127" t="s">
        <v>969</v>
      </c>
      <c r="C156" s="128" t="s">
        <v>9</v>
      </c>
      <c r="D156" s="129" t="s">
        <v>769</v>
      </c>
      <c r="E156" s="128" t="s">
        <v>3</v>
      </c>
      <c r="F156" s="177"/>
      <c r="G156" s="130"/>
      <c r="H156" s="146">
        <f t="shared" si="2"/>
        <v>10000</v>
      </c>
      <c r="I156" s="149">
        <v>10000</v>
      </c>
      <c r="J156" s="149"/>
      <c r="K156" s="149"/>
      <c r="L156" s="149"/>
      <c r="M156" s="149"/>
      <c r="N156" s="149"/>
      <c r="O156" s="149"/>
    </row>
    <row r="157" spans="1:15" x14ac:dyDescent="0.25">
      <c r="A157" s="165">
        <v>45206</v>
      </c>
      <c r="B157" s="127" t="s">
        <v>1279</v>
      </c>
      <c r="C157" s="128" t="s">
        <v>9</v>
      </c>
      <c r="D157" s="129" t="s">
        <v>779</v>
      </c>
      <c r="E157" s="128" t="s">
        <v>3</v>
      </c>
      <c r="F157" s="177"/>
      <c r="G157" s="130"/>
      <c r="H157" s="146">
        <f t="shared" si="2"/>
        <v>2655</v>
      </c>
      <c r="I157" s="149">
        <v>2250</v>
      </c>
      <c r="J157" s="149">
        <v>202.5</v>
      </c>
      <c r="K157" s="149">
        <v>202.5</v>
      </c>
      <c r="L157" s="149"/>
      <c r="M157" s="149"/>
      <c r="N157" s="149"/>
      <c r="O157" s="149"/>
    </row>
    <row r="158" spans="1:15" x14ac:dyDescent="0.25">
      <c r="A158" s="165">
        <v>45208</v>
      </c>
      <c r="B158" s="127" t="s">
        <v>1279</v>
      </c>
      <c r="C158" s="128" t="s">
        <v>9</v>
      </c>
      <c r="D158" s="129" t="s">
        <v>782</v>
      </c>
      <c r="E158" s="128" t="s">
        <v>3</v>
      </c>
      <c r="F158" s="177"/>
      <c r="G158" s="130"/>
      <c r="H158" s="146">
        <f t="shared" si="2"/>
        <v>531</v>
      </c>
      <c r="I158" s="149">
        <v>450</v>
      </c>
      <c r="J158" s="149">
        <v>40.5</v>
      </c>
      <c r="K158" s="149">
        <v>40.5</v>
      </c>
      <c r="L158" s="149"/>
      <c r="M158" s="149"/>
      <c r="N158" s="149"/>
      <c r="O158" s="149"/>
    </row>
    <row r="159" spans="1:15" x14ac:dyDescent="0.25">
      <c r="A159" s="165">
        <v>45212</v>
      </c>
      <c r="B159" s="127" t="s">
        <v>1279</v>
      </c>
      <c r="C159" s="128" t="s">
        <v>9</v>
      </c>
      <c r="D159" s="129" t="s">
        <v>793</v>
      </c>
      <c r="E159" s="128" t="s">
        <v>3</v>
      </c>
      <c r="F159" s="177"/>
      <c r="G159" s="130"/>
      <c r="H159" s="146">
        <f t="shared" si="2"/>
        <v>531</v>
      </c>
      <c r="I159" s="149">
        <v>450</v>
      </c>
      <c r="J159" s="149">
        <v>40.5</v>
      </c>
      <c r="K159" s="149">
        <v>40.5</v>
      </c>
      <c r="L159" s="149"/>
      <c r="M159" s="149"/>
      <c r="N159" s="149"/>
      <c r="O159" s="149"/>
    </row>
    <row r="160" spans="1:15" x14ac:dyDescent="0.25">
      <c r="A160" s="165">
        <v>45212</v>
      </c>
      <c r="B160" s="127" t="s">
        <v>1639</v>
      </c>
      <c r="C160" s="128" t="s">
        <v>9</v>
      </c>
      <c r="D160" s="129" t="s">
        <v>797</v>
      </c>
      <c r="E160" s="128" t="s">
        <v>3</v>
      </c>
      <c r="F160" s="177"/>
      <c r="G160" s="130"/>
      <c r="H160" s="146">
        <f t="shared" si="2"/>
        <v>77000</v>
      </c>
      <c r="I160" s="149">
        <v>77000</v>
      </c>
      <c r="J160" s="149"/>
      <c r="K160" s="149"/>
      <c r="L160" s="149"/>
      <c r="M160" s="149"/>
      <c r="N160" s="149"/>
      <c r="O160" s="149"/>
    </row>
    <row r="161" spans="1:15" x14ac:dyDescent="0.25">
      <c r="A161" s="165">
        <v>45214</v>
      </c>
      <c r="B161" s="127" t="s">
        <v>976</v>
      </c>
      <c r="C161" s="128" t="s">
        <v>9</v>
      </c>
      <c r="D161" s="129" t="s">
        <v>799</v>
      </c>
      <c r="E161" s="128" t="s">
        <v>3</v>
      </c>
      <c r="F161" s="177"/>
      <c r="G161" s="130"/>
      <c r="H161" s="146">
        <f t="shared" si="2"/>
        <v>550000</v>
      </c>
      <c r="I161" s="149">
        <v>550000</v>
      </c>
      <c r="J161" s="149"/>
      <c r="K161" s="149"/>
      <c r="L161" s="149"/>
      <c r="M161" s="149"/>
      <c r="N161" s="149"/>
      <c r="O161" s="149"/>
    </row>
    <row r="162" spans="1:15" x14ac:dyDescent="0.25">
      <c r="A162" s="165">
        <v>45215</v>
      </c>
      <c r="B162" s="127" t="s">
        <v>1279</v>
      </c>
      <c r="C162" s="128" t="s">
        <v>9</v>
      </c>
      <c r="D162" s="129" t="s">
        <v>801</v>
      </c>
      <c r="E162" s="128" t="s">
        <v>3</v>
      </c>
      <c r="F162" s="177"/>
      <c r="G162" s="130"/>
      <c r="H162" s="146">
        <f t="shared" si="2"/>
        <v>531</v>
      </c>
      <c r="I162" s="149">
        <v>450</v>
      </c>
      <c r="J162" s="149">
        <v>40.5</v>
      </c>
      <c r="K162" s="149">
        <v>40.5</v>
      </c>
      <c r="L162" s="149"/>
      <c r="M162" s="149"/>
      <c r="N162" s="149"/>
      <c r="O162" s="149"/>
    </row>
    <row r="163" spans="1:15" x14ac:dyDescent="0.25">
      <c r="A163" s="165">
        <v>45216</v>
      </c>
      <c r="B163" s="127" t="s">
        <v>1279</v>
      </c>
      <c r="C163" s="128" t="s">
        <v>9</v>
      </c>
      <c r="D163" s="129" t="s">
        <v>812</v>
      </c>
      <c r="E163" s="128" t="s">
        <v>3</v>
      </c>
      <c r="F163" s="177"/>
      <c r="G163" s="130"/>
      <c r="H163" s="146">
        <f t="shared" si="2"/>
        <v>1593</v>
      </c>
      <c r="I163" s="149">
        <v>1350</v>
      </c>
      <c r="J163" s="149">
        <v>121.5</v>
      </c>
      <c r="K163" s="149">
        <v>121.5</v>
      </c>
      <c r="L163" s="149"/>
      <c r="M163" s="149"/>
      <c r="N163" s="149"/>
      <c r="O163" s="149"/>
    </row>
    <row r="164" spans="1:15" x14ac:dyDescent="0.25">
      <c r="A164" s="165">
        <v>45220</v>
      </c>
      <c r="B164" s="127" t="s">
        <v>1279</v>
      </c>
      <c r="C164" s="128" t="s">
        <v>9</v>
      </c>
      <c r="D164" s="129" t="s">
        <v>819</v>
      </c>
      <c r="E164" s="128" t="s">
        <v>3</v>
      </c>
      <c r="F164" s="177"/>
      <c r="G164" s="130"/>
      <c r="H164" s="146">
        <f t="shared" si="2"/>
        <v>531</v>
      </c>
      <c r="I164" s="149">
        <v>450</v>
      </c>
      <c r="J164" s="149">
        <v>40.5</v>
      </c>
      <c r="K164" s="149">
        <v>40.5</v>
      </c>
      <c r="L164" s="149"/>
      <c r="M164" s="149"/>
      <c r="N164" s="149"/>
      <c r="O164" s="149"/>
    </row>
    <row r="165" spans="1:15" x14ac:dyDescent="0.25">
      <c r="A165" s="165">
        <v>45220</v>
      </c>
      <c r="B165" s="127" t="s">
        <v>1279</v>
      </c>
      <c r="C165" s="128" t="s">
        <v>9</v>
      </c>
      <c r="D165" s="129" t="s">
        <v>821</v>
      </c>
      <c r="E165" s="128" t="s">
        <v>3</v>
      </c>
      <c r="F165" s="177"/>
      <c r="G165" s="130"/>
      <c r="H165" s="146">
        <f t="shared" si="2"/>
        <v>531</v>
      </c>
      <c r="I165" s="149">
        <v>450</v>
      </c>
      <c r="J165" s="149">
        <v>40.5</v>
      </c>
      <c r="K165" s="149">
        <v>40.5</v>
      </c>
      <c r="L165" s="149"/>
      <c r="M165" s="149"/>
      <c r="N165" s="149"/>
      <c r="O165" s="149"/>
    </row>
    <row r="166" spans="1:15" x14ac:dyDescent="0.25">
      <c r="A166" s="165">
        <v>45225</v>
      </c>
      <c r="B166" s="127" t="s">
        <v>1279</v>
      </c>
      <c r="C166" s="128" t="s">
        <v>9</v>
      </c>
      <c r="D166" s="129" t="s">
        <v>1756</v>
      </c>
      <c r="E166" s="128" t="s">
        <v>3</v>
      </c>
      <c r="F166" s="177"/>
      <c r="G166" s="130"/>
      <c r="H166" s="146">
        <f t="shared" si="2"/>
        <v>1593</v>
      </c>
      <c r="I166" s="149">
        <v>1350</v>
      </c>
      <c r="J166" s="149">
        <v>121.5</v>
      </c>
      <c r="K166" s="149">
        <v>121.5</v>
      </c>
      <c r="L166" s="149"/>
      <c r="M166" s="149"/>
      <c r="N166" s="149"/>
      <c r="O166" s="149"/>
    </row>
    <row r="167" spans="1:15" x14ac:dyDescent="0.25">
      <c r="A167" s="165">
        <v>45229</v>
      </c>
      <c r="B167" s="127" t="s">
        <v>1279</v>
      </c>
      <c r="C167" s="128" t="s">
        <v>9</v>
      </c>
      <c r="D167" s="129" t="s">
        <v>1759</v>
      </c>
      <c r="E167" s="128" t="s">
        <v>3</v>
      </c>
      <c r="F167" s="177"/>
      <c r="G167" s="130"/>
      <c r="H167" s="146">
        <f t="shared" si="2"/>
        <v>3717</v>
      </c>
      <c r="I167" s="149">
        <v>3150</v>
      </c>
      <c r="J167" s="149">
        <v>283.5</v>
      </c>
      <c r="K167" s="149">
        <v>283.5</v>
      </c>
      <c r="L167" s="149"/>
      <c r="M167" s="149"/>
      <c r="N167" s="149"/>
      <c r="O167" s="149"/>
    </row>
    <row r="168" spans="1:15" x14ac:dyDescent="0.25">
      <c r="A168" s="165">
        <v>45229</v>
      </c>
      <c r="B168" s="127" t="s">
        <v>1279</v>
      </c>
      <c r="C168" s="128" t="s">
        <v>9</v>
      </c>
      <c r="D168" s="129" t="s">
        <v>1362</v>
      </c>
      <c r="E168" s="128" t="s">
        <v>3</v>
      </c>
      <c r="F168" s="177"/>
      <c r="G168" s="130"/>
      <c r="H168" s="146">
        <f t="shared" si="2"/>
        <v>2655</v>
      </c>
      <c r="I168" s="149">
        <v>2250</v>
      </c>
      <c r="J168" s="149">
        <v>202.5</v>
      </c>
      <c r="K168" s="149">
        <v>202.5</v>
      </c>
      <c r="L168" s="149"/>
      <c r="M168" s="149"/>
      <c r="N168" s="149"/>
      <c r="O168" s="149"/>
    </row>
    <row r="169" spans="1:15" x14ac:dyDescent="0.25">
      <c r="A169" s="165">
        <v>45229</v>
      </c>
      <c r="B169" s="127" t="s">
        <v>1279</v>
      </c>
      <c r="C169" s="128" t="s">
        <v>9</v>
      </c>
      <c r="D169" s="129" t="s">
        <v>1358</v>
      </c>
      <c r="E169" s="128" t="s">
        <v>3</v>
      </c>
      <c r="F169" s="177"/>
      <c r="G169" s="130"/>
      <c r="H169" s="146">
        <f t="shared" si="2"/>
        <v>1593</v>
      </c>
      <c r="I169" s="149">
        <v>1350</v>
      </c>
      <c r="J169" s="149">
        <v>121.5</v>
      </c>
      <c r="K169" s="149">
        <v>121.5</v>
      </c>
      <c r="L169" s="149"/>
      <c r="M169" s="149"/>
      <c r="N169" s="149"/>
      <c r="O169" s="149"/>
    </row>
    <row r="170" spans="1:15" x14ac:dyDescent="0.25">
      <c r="A170" s="165">
        <v>45229</v>
      </c>
      <c r="B170" s="127" t="s">
        <v>1279</v>
      </c>
      <c r="C170" s="128" t="s">
        <v>9</v>
      </c>
      <c r="D170" s="129" t="s">
        <v>1603</v>
      </c>
      <c r="E170" s="128" t="s">
        <v>3</v>
      </c>
      <c r="F170" s="177"/>
      <c r="G170" s="130"/>
      <c r="H170" s="146">
        <f t="shared" si="2"/>
        <v>1593</v>
      </c>
      <c r="I170" s="149">
        <v>1350</v>
      </c>
      <c r="J170" s="149">
        <v>121.5</v>
      </c>
      <c r="K170" s="149">
        <v>121.5</v>
      </c>
      <c r="L170" s="149"/>
      <c r="M170" s="149"/>
      <c r="N170" s="149"/>
      <c r="O170" s="149"/>
    </row>
    <row r="171" spans="1:15" x14ac:dyDescent="0.25">
      <c r="A171" s="165">
        <v>45229</v>
      </c>
      <c r="B171" s="127" t="s">
        <v>1279</v>
      </c>
      <c r="C171" s="128" t="s">
        <v>9</v>
      </c>
      <c r="D171" s="129" t="s">
        <v>1763</v>
      </c>
      <c r="E171" s="128" t="s">
        <v>3</v>
      </c>
      <c r="F171" s="177"/>
      <c r="G171" s="130"/>
      <c r="H171" s="146">
        <f t="shared" si="2"/>
        <v>531</v>
      </c>
      <c r="I171" s="149">
        <v>450</v>
      </c>
      <c r="J171" s="149">
        <v>40.5</v>
      </c>
      <c r="K171" s="149">
        <v>40.5</v>
      </c>
      <c r="L171" s="149"/>
      <c r="M171" s="149"/>
      <c r="N171" s="149"/>
      <c r="O171" s="149"/>
    </row>
    <row r="172" spans="1:15" x14ac:dyDescent="0.25">
      <c r="A172" s="165">
        <v>45232</v>
      </c>
      <c r="B172" s="127" t="s">
        <v>1279</v>
      </c>
      <c r="C172" s="128" t="s">
        <v>9</v>
      </c>
      <c r="D172" s="129" t="s">
        <v>1415</v>
      </c>
      <c r="E172" s="128" t="s">
        <v>3</v>
      </c>
      <c r="F172" s="177"/>
      <c r="G172" s="130"/>
      <c r="H172" s="146">
        <f t="shared" si="2"/>
        <v>531</v>
      </c>
      <c r="I172" s="149">
        <v>450</v>
      </c>
      <c r="J172" s="149">
        <v>40.5</v>
      </c>
      <c r="K172" s="149">
        <v>40.5</v>
      </c>
      <c r="L172" s="149"/>
      <c r="M172" s="149"/>
      <c r="N172" s="149"/>
      <c r="O172" s="149"/>
    </row>
    <row r="173" spans="1:15" x14ac:dyDescent="0.25">
      <c r="A173" s="165">
        <v>45247</v>
      </c>
      <c r="B173" s="127" t="s">
        <v>1279</v>
      </c>
      <c r="C173" s="128" t="s">
        <v>9</v>
      </c>
      <c r="D173" s="129" t="s">
        <v>1789</v>
      </c>
      <c r="E173" s="128" t="s">
        <v>3</v>
      </c>
      <c r="F173" s="177"/>
      <c r="G173" s="130"/>
      <c r="H173" s="146">
        <f t="shared" si="2"/>
        <v>3186</v>
      </c>
      <c r="I173" s="149">
        <v>2700</v>
      </c>
      <c r="J173" s="149">
        <v>243</v>
      </c>
      <c r="K173" s="149">
        <v>243</v>
      </c>
      <c r="L173" s="149"/>
      <c r="M173" s="149"/>
      <c r="N173" s="149"/>
      <c r="O173" s="149"/>
    </row>
    <row r="174" spans="1:15" x14ac:dyDescent="0.25">
      <c r="A174" s="165">
        <v>45250</v>
      </c>
      <c r="B174" s="127" t="s">
        <v>1279</v>
      </c>
      <c r="C174" s="128" t="s">
        <v>9</v>
      </c>
      <c r="D174" s="129" t="s">
        <v>565</v>
      </c>
      <c r="E174" s="128" t="s">
        <v>3</v>
      </c>
      <c r="F174" s="177"/>
      <c r="G174" s="130"/>
      <c r="H174" s="146">
        <f t="shared" si="2"/>
        <v>531</v>
      </c>
      <c r="I174" s="149">
        <v>450</v>
      </c>
      <c r="J174" s="149">
        <v>40.5</v>
      </c>
      <c r="K174" s="149">
        <v>40.5</v>
      </c>
      <c r="L174" s="149"/>
      <c r="M174" s="149"/>
      <c r="N174" s="149"/>
      <c r="O174" s="149"/>
    </row>
    <row r="175" spans="1:15" x14ac:dyDescent="0.25">
      <c r="A175" s="165">
        <v>45251</v>
      </c>
      <c r="B175" s="127" t="s">
        <v>1279</v>
      </c>
      <c r="C175" s="128" t="s">
        <v>9</v>
      </c>
      <c r="D175" s="129" t="s">
        <v>1198</v>
      </c>
      <c r="E175" s="128" t="s">
        <v>3</v>
      </c>
      <c r="F175" s="177"/>
      <c r="G175" s="130"/>
      <c r="H175" s="146">
        <f t="shared" si="2"/>
        <v>531</v>
      </c>
      <c r="I175" s="149">
        <v>450</v>
      </c>
      <c r="J175" s="149">
        <v>40.5</v>
      </c>
      <c r="K175" s="149">
        <v>40.5</v>
      </c>
      <c r="L175" s="149"/>
      <c r="M175" s="149"/>
      <c r="N175" s="149"/>
      <c r="O175" s="149"/>
    </row>
    <row r="176" spans="1:15" x14ac:dyDescent="0.25">
      <c r="A176" s="165">
        <v>45251</v>
      </c>
      <c r="B176" s="127" t="s">
        <v>1634</v>
      </c>
      <c r="C176" s="128" t="s">
        <v>923</v>
      </c>
      <c r="D176" s="129" t="s">
        <v>2440</v>
      </c>
      <c r="E176" s="128" t="s">
        <v>3</v>
      </c>
      <c r="F176" s="177"/>
      <c r="G176" s="130"/>
      <c r="H176" s="146">
        <f t="shared" si="2"/>
        <v>3800</v>
      </c>
      <c r="I176" s="149">
        <v>3800</v>
      </c>
      <c r="J176" s="149"/>
      <c r="K176" s="149"/>
      <c r="L176" s="149"/>
      <c r="M176" s="149"/>
      <c r="N176" s="149"/>
      <c r="O176" s="149"/>
    </row>
    <row r="177" spans="1:15" x14ac:dyDescent="0.25">
      <c r="A177" s="165">
        <v>45252</v>
      </c>
      <c r="B177" s="127" t="s">
        <v>1634</v>
      </c>
      <c r="C177" s="128" t="s">
        <v>923</v>
      </c>
      <c r="D177" s="129" t="s">
        <v>2441</v>
      </c>
      <c r="E177" s="128" t="s">
        <v>3</v>
      </c>
      <c r="F177" s="177"/>
      <c r="G177" s="130"/>
      <c r="H177" s="146">
        <f t="shared" si="2"/>
        <v>7000</v>
      </c>
      <c r="I177" s="149">
        <v>7000</v>
      </c>
      <c r="J177" s="149"/>
      <c r="K177" s="149"/>
      <c r="L177" s="149"/>
      <c r="M177" s="149"/>
      <c r="N177" s="149"/>
      <c r="O177" s="149"/>
    </row>
    <row r="178" spans="1:15" x14ac:dyDescent="0.25">
      <c r="A178" s="165">
        <v>45254</v>
      </c>
      <c r="B178" s="127" t="s">
        <v>969</v>
      </c>
      <c r="C178" s="128" t="s">
        <v>9</v>
      </c>
      <c r="D178" s="129" t="s">
        <v>1794</v>
      </c>
      <c r="E178" s="128" t="s">
        <v>3</v>
      </c>
      <c r="F178" s="177"/>
      <c r="G178" s="130"/>
      <c r="H178" s="146">
        <f t="shared" si="2"/>
        <v>10000</v>
      </c>
      <c r="I178" s="149">
        <v>10000</v>
      </c>
      <c r="J178" s="149"/>
      <c r="K178" s="149"/>
      <c r="L178" s="149"/>
      <c r="M178" s="149"/>
      <c r="N178" s="149"/>
      <c r="O178" s="149"/>
    </row>
    <row r="179" spans="1:15" x14ac:dyDescent="0.25">
      <c r="A179" s="165">
        <v>45257</v>
      </c>
      <c r="B179" s="127" t="s">
        <v>1279</v>
      </c>
      <c r="C179" s="128" t="s">
        <v>9</v>
      </c>
      <c r="D179" s="129" t="s">
        <v>1796</v>
      </c>
      <c r="E179" s="128" t="s">
        <v>3</v>
      </c>
      <c r="F179" s="177"/>
      <c r="G179" s="130"/>
      <c r="H179" s="146">
        <f t="shared" si="2"/>
        <v>531</v>
      </c>
      <c r="I179" s="149">
        <v>450</v>
      </c>
      <c r="J179" s="149">
        <v>40.5</v>
      </c>
      <c r="K179" s="149">
        <v>40.5</v>
      </c>
      <c r="L179" s="149"/>
      <c r="M179" s="149"/>
      <c r="N179" s="149"/>
      <c r="O179" s="149"/>
    </row>
    <row r="180" spans="1:15" x14ac:dyDescent="0.25">
      <c r="A180" s="165">
        <v>45257</v>
      </c>
      <c r="B180" s="127" t="s">
        <v>1840</v>
      </c>
      <c r="C180" s="128" t="s">
        <v>9</v>
      </c>
      <c r="D180" s="129" t="s">
        <v>1798</v>
      </c>
      <c r="E180" s="128" t="s">
        <v>3</v>
      </c>
      <c r="F180" s="177"/>
      <c r="G180" s="130"/>
      <c r="H180" s="146">
        <f t="shared" si="2"/>
        <v>30000</v>
      </c>
      <c r="I180" s="149">
        <v>30000</v>
      </c>
      <c r="J180" s="149"/>
      <c r="K180" s="149"/>
      <c r="L180" s="149"/>
      <c r="M180" s="149"/>
      <c r="N180" s="149"/>
      <c r="O180" s="149"/>
    </row>
    <row r="181" spans="1:15" x14ac:dyDescent="0.25">
      <c r="A181" s="165">
        <v>45261</v>
      </c>
      <c r="B181" s="127" t="s">
        <v>1640</v>
      </c>
      <c r="C181" s="128" t="s">
        <v>9</v>
      </c>
      <c r="D181" s="129" t="s">
        <v>1841</v>
      </c>
      <c r="E181" s="128" t="s">
        <v>3</v>
      </c>
      <c r="F181" s="177"/>
      <c r="G181" s="130"/>
      <c r="H181" s="146">
        <f t="shared" si="2"/>
        <v>-2200</v>
      </c>
      <c r="I181" s="149">
        <v>-2200</v>
      </c>
      <c r="J181" s="149"/>
      <c r="K181" s="149"/>
      <c r="L181" s="149"/>
      <c r="M181" s="149"/>
      <c r="N181" s="149"/>
      <c r="O181" s="149"/>
    </row>
    <row r="182" spans="1:15" x14ac:dyDescent="0.25">
      <c r="A182" s="165">
        <v>45282</v>
      </c>
      <c r="B182" s="127" t="s">
        <v>1279</v>
      </c>
      <c r="C182" s="128" t="s">
        <v>9</v>
      </c>
      <c r="D182" s="129" t="s">
        <v>988</v>
      </c>
      <c r="E182" s="128" t="s">
        <v>3</v>
      </c>
      <c r="F182" s="177"/>
      <c r="G182" s="130"/>
      <c r="H182" s="146">
        <f t="shared" si="2"/>
        <v>531</v>
      </c>
      <c r="I182" s="149">
        <v>450</v>
      </c>
      <c r="J182" s="149">
        <v>40.5</v>
      </c>
      <c r="K182" s="149">
        <v>40.5</v>
      </c>
      <c r="L182" s="149"/>
      <c r="M182" s="149"/>
      <c r="N182" s="149"/>
      <c r="O182" s="149"/>
    </row>
    <row r="183" spans="1:15" x14ac:dyDescent="0.25">
      <c r="A183" s="165">
        <v>45282</v>
      </c>
      <c r="B183" s="127" t="s">
        <v>1279</v>
      </c>
      <c r="C183" s="128" t="s">
        <v>9</v>
      </c>
      <c r="D183" s="129" t="s">
        <v>1604</v>
      </c>
      <c r="E183" s="128" t="s">
        <v>3</v>
      </c>
      <c r="F183" s="177"/>
      <c r="G183" s="130"/>
      <c r="H183" s="146">
        <f t="shared" si="2"/>
        <v>3186</v>
      </c>
      <c r="I183" s="149">
        <v>2700</v>
      </c>
      <c r="J183" s="149">
        <v>243</v>
      </c>
      <c r="K183" s="149">
        <v>243</v>
      </c>
      <c r="L183" s="149"/>
      <c r="M183" s="149"/>
      <c r="N183" s="149"/>
      <c r="O183" s="149"/>
    </row>
    <row r="184" spans="1:15" x14ac:dyDescent="0.25">
      <c r="A184" s="165">
        <v>45285</v>
      </c>
      <c r="B184" s="127" t="s">
        <v>1279</v>
      </c>
      <c r="C184" s="128" t="s">
        <v>9</v>
      </c>
      <c r="D184" s="129" t="s">
        <v>564</v>
      </c>
      <c r="E184" s="128" t="s">
        <v>3</v>
      </c>
      <c r="F184" s="177"/>
      <c r="G184" s="130"/>
      <c r="H184" s="146">
        <f t="shared" si="2"/>
        <v>3186</v>
      </c>
      <c r="I184" s="149">
        <v>2700</v>
      </c>
      <c r="J184" s="149">
        <v>243</v>
      </c>
      <c r="K184" s="149">
        <v>243</v>
      </c>
      <c r="L184" s="149"/>
      <c r="M184" s="149"/>
      <c r="N184" s="149"/>
      <c r="O184" s="149"/>
    </row>
    <row r="185" spans="1:15" x14ac:dyDescent="0.25">
      <c r="A185" s="165">
        <v>45289</v>
      </c>
      <c r="B185" s="127" t="s">
        <v>976</v>
      </c>
      <c r="C185" s="128" t="s">
        <v>9</v>
      </c>
      <c r="D185" s="129" t="s">
        <v>1417</v>
      </c>
      <c r="E185" s="128" t="s">
        <v>3</v>
      </c>
      <c r="F185" s="177"/>
      <c r="G185" s="130"/>
      <c r="H185" s="146">
        <f t="shared" si="2"/>
        <v>300000</v>
      </c>
      <c r="I185" s="149">
        <v>300000</v>
      </c>
      <c r="J185" s="149"/>
      <c r="K185" s="149"/>
      <c r="L185" s="149"/>
      <c r="M185" s="149"/>
      <c r="N185" s="149"/>
      <c r="O185" s="149"/>
    </row>
    <row r="186" spans="1:15" x14ac:dyDescent="0.25">
      <c r="A186" s="165">
        <v>45292</v>
      </c>
      <c r="B186" s="127" t="s">
        <v>956</v>
      </c>
      <c r="C186" s="128" t="s">
        <v>9</v>
      </c>
      <c r="D186" s="129" t="s">
        <v>1965</v>
      </c>
      <c r="E186" s="128" t="s">
        <v>3</v>
      </c>
      <c r="F186" s="177"/>
      <c r="G186" s="130"/>
      <c r="H186" s="146">
        <f t="shared" si="2"/>
        <v>135338</v>
      </c>
      <c r="I186" s="149">
        <v>114694</v>
      </c>
      <c r="J186" s="149">
        <v>10322</v>
      </c>
      <c r="K186" s="149">
        <v>10322</v>
      </c>
      <c r="L186" s="149"/>
      <c r="M186" s="149"/>
      <c r="N186" s="149"/>
      <c r="O186" s="149"/>
    </row>
    <row r="187" spans="1:15" x14ac:dyDescent="0.25">
      <c r="A187" s="165">
        <v>45295</v>
      </c>
      <c r="B187" s="127" t="s">
        <v>2088</v>
      </c>
      <c r="C187" s="128" t="s">
        <v>9</v>
      </c>
      <c r="D187" s="129" t="s">
        <v>1439</v>
      </c>
      <c r="E187" s="128" t="s">
        <v>3</v>
      </c>
      <c r="F187" s="177"/>
      <c r="G187" s="130"/>
      <c r="H187" s="146">
        <f t="shared" si="2"/>
        <v>70000</v>
      </c>
      <c r="I187" s="149">
        <v>59322</v>
      </c>
      <c r="J187" s="149">
        <v>5339</v>
      </c>
      <c r="K187" s="149">
        <v>5339</v>
      </c>
      <c r="L187" s="149"/>
      <c r="M187" s="149"/>
      <c r="N187" s="149"/>
      <c r="O187" s="149"/>
    </row>
    <row r="188" spans="1:15" x14ac:dyDescent="0.25">
      <c r="A188" s="165">
        <v>45297</v>
      </c>
      <c r="B188" s="127" t="s">
        <v>2089</v>
      </c>
      <c r="C188" s="128" t="s">
        <v>9</v>
      </c>
      <c r="D188" s="129" t="s">
        <v>1421</v>
      </c>
      <c r="E188" s="128" t="s">
        <v>3</v>
      </c>
      <c r="F188" s="177"/>
      <c r="G188" s="130"/>
      <c r="H188" s="146">
        <f t="shared" si="2"/>
        <v>60000</v>
      </c>
      <c r="I188" s="149">
        <v>60000</v>
      </c>
      <c r="J188" s="149"/>
      <c r="K188" s="149"/>
      <c r="L188" s="149"/>
      <c r="M188" s="149"/>
      <c r="N188" s="149"/>
      <c r="O188" s="149"/>
    </row>
    <row r="189" spans="1:15" x14ac:dyDescent="0.25">
      <c r="A189" s="165">
        <v>45320</v>
      </c>
      <c r="B189" s="127" t="s">
        <v>976</v>
      </c>
      <c r="C189" s="128" t="s">
        <v>9</v>
      </c>
      <c r="D189" s="129" t="s">
        <v>1833</v>
      </c>
      <c r="E189" s="128" t="s">
        <v>3</v>
      </c>
      <c r="F189" s="177"/>
      <c r="G189" s="130"/>
      <c r="H189" s="146">
        <f t="shared" si="2"/>
        <v>200000</v>
      </c>
      <c r="I189" s="149">
        <v>200000</v>
      </c>
      <c r="J189" s="149"/>
      <c r="K189" s="149"/>
      <c r="L189" s="149"/>
      <c r="M189" s="149"/>
      <c r="N189" s="149"/>
      <c r="O189" s="149"/>
    </row>
    <row r="190" spans="1:15" x14ac:dyDescent="0.25">
      <c r="A190" s="165">
        <v>45321</v>
      </c>
      <c r="B190" s="127" t="s">
        <v>1279</v>
      </c>
      <c r="C190" s="128" t="s">
        <v>9</v>
      </c>
      <c r="D190" s="129" t="s">
        <v>2022</v>
      </c>
      <c r="E190" s="128" t="s">
        <v>3</v>
      </c>
      <c r="F190" s="177"/>
      <c r="G190" s="130"/>
      <c r="H190" s="146">
        <f t="shared" si="2"/>
        <v>531</v>
      </c>
      <c r="I190" s="149">
        <v>450</v>
      </c>
      <c r="J190" s="149">
        <v>40.5</v>
      </c>
      <c r="K190" s="149">
        <v>40.5</v>
      </c>
      <c r="L190" s="149"/>
      <c r="M190" s="149"/>
      <c r="N190" s="149"/>
      <c r="O190" s="149"/>
    </row>
    <row r="191" spans="1:15" x14ac:dyDescent="0.25">
      <c r="A191" s="165">
        <v>45328</v>
      </c>
      <c r="B191" s="127" t="s">
        <v>955</v>
      </c>
      <c r="C191" s="128" t="s">
        <v>9</v>
      </c>
      <c r="D191" s="129" t="s">
        <v>826</v>
      </c>
      <c r="E191" s="128" t="s">
        <v>3</v>
      </c>
      <c r="F191" s="177"/>
      <c r="G191" s="130"/>
      <c r="H191" s="146">
        <f t="shared" si="2"/>
        <v>18000</v>
      </c>
      <c r="I191" s="149">
        <v>18000</v>
      </c>
      <c r="J191" s="149"/>
      <c r="K191" s="149"/>
      <c r="L191" s="149"/>
      <c r="M191" s="149"/>
      <c r="N191" s="149"/>
      <c r="O191" s="149"/>
    </row>
    <row r="192" spans="1:15" x14ac:dyDescent="0.25">
      <c r="A192" s="165">
        <v>45335</v>
      </c>
      <c r="B192" s="127" t="s">
        <v>1279</v>
      </c>
      <c r="C192" s="128" t="s">
        <v>9</v>
      </c>
      <c r="D192" s="129" t="s">
        <v>2062</v>
      </c>
      <c r="E192" s="128" t="s">
        <v>3</v>
      </c>
      <c r="F192" s="177"/>
      <c r="G192" s="130"/>
      <c r="H192" s="146">
        <f t="shared" si="2"/>
        <v>531</v>
      </c>
      <c r="I192" s="149">
        <v>450</v>
      </c>
      <c r="J192" s="149">
        <v>40.5</v>
      </c>
      <c r="K192" s="149">
        <v>40.5</v>
      </c>
      <c r="L192" s="149"/>
      <c r="M192" s="149"/>
      <c r="N192" s="149"/>
      <c r="O192" s="149"/>
    </row>
    <row r="193" spans="1:15" x14ac:dyDescent="0.25">
      <c r="A193" s="165">
        <v>45337</v>
      </c>
      <c r="B193" s="127" t="s">
        <v>956</v>
      </c>
      <c r="C193" s="128" t="s">
        <v>9</v>
      </c>
      <c r="D193" s="129" t="s">
        <v>1239</v>
      </c>
      <c r="E193" s="128" t="s">
        <v>3</v>
      </c>
      <c r="F193" s="177"/>
      <c r="G193" s="130"/>
      <c r="H193" s="146">
        <f t="shared" si="2"/>
        <v>374256</v>
      </c>
      <c r="I193" s="149">
        <v>317166</v>
      </c>
      <c r="J193" s="149">
        <v>28545</v>
      </c>
      <c r="K193" s="149">
        <v>28545</v>
      </c>
      <c r="L193" s="149"/>
      <c r="M193" s="149"/>
      <c r="N193" s="149"/>
      <c r="O193" s="149"/>
    </row>
    <row r="194" spans="1:15" x14ac:dyDescent="0.25">
      <c r="A194" s="165">
        <v>45348</v>
      </c>
      <c r="B194" s="127" t="s">
        <v>1279</v>
      </c>
      <c r="C194" s="128" t="s">
        <v>9</v>
      </c>
      <c r="D194" s="129" t="s">
        <v>583</v>
      </c>
      <c r="E194" s="128" t="s">
        <v>3</v>
      </c>
      <c r="F194" s="177"/>
      <c r="G194" s="130"/>
      <c r="H194" s="146">
        <f t="shared" si="2"/>
        <v>531</v>
      </c>
      <c r="I194" s="149">
        <v>450</v>
      </c>
      <c r="J194" s="149">
        <v>40.5</v>
      </c>
      <c r="K194" s="149">
        <v>40.5</v>
      </c>
      <c r="L194" s="149"/>
      <c r="M194" s="149"/>
      <c r="N194" s="149"/>
      <c r="O194" s="149"/>
    </row>
    <row r="195" spans="1:15" x14ac:dyDescent="0.25">
      <c r="A195" s="165">
        <v>45350</v>
      </c>
      <c r="B195" s="127" t="s">
        <v>969</v>
      </c>
      <c r="C195" s="128" t="s">
        <v>9</v>
      </c>
      <c r="D195" s="129" t="s">
        <v>1399</v>
      </c>
      <c r="E195" s="128" t="s">
        <v>3</v>
      </c>
      <c r="F195" s="177"/>
      <c r="G195" s="130"/>
      <c r="H195" s="146">
        <f t="shared" si="2"/>
        <v>10000</v>
      </c>
      <c r="I195" s="149">
        <v>10000</v>
      </c>
      <c r="J195" s="149"/>
      <c r="K195" s="149"/>
      <c r="L195" s="149"/>
      <c r="M195" s="149"/>
      <c r="N195" s="149"/>
      <c r="O195" s="149"/>
    </row>
    <row r="196" spans="1:15" x14ac:dyDescent="0.25">
      <c r="A196" s="165">
        <v>45363</v>
      </c>
      <c r="B196" s="127" t="s">
        <v>976</v>
      </c>
      <c r="C196" s="128" t="s">
        <v>9</v>
      </c>
      <c r="D196" s="129" t="s">
        <v>1610</v>
      </c>
      <c r="E196" s="128" t="s">
        <v>3</v>
      </c>
      <c r="F196" s="177"/>
      <c r="G196" s="130"/>
      <c r="H196" s="146">
        <f t="shared" si="2"/>
        <v>300000</v>
      </c>
      <c r="I196" s="149">
        <v>300000</v>
      </c>
      <c r="J196" s="149"/>
      <c r="K196" s="149"/>
      <c r="L196" s="149"/>
      <c r="M196" s="149"/>
      <c r="N196" s="149"/>
      <c r="O196" s="149"/>
    </row>
    <row r="197" spans="1:15" x14ac:dyDescent="0.25">
      <c r="A197" s="165">
        <v>45367</v>
      </c>
      <c r="B197" s="127" t="s">
        <v>1279</v>
      </c>
      <c r="C197" s="128" t="s">
        <v>9</v>
      </c>
      <c r="D197" s="129" t="s">
        <v>1652</v>
      </c>
      <c r="E197" s="128" t="s">
        <v>3</v>
      </c>
      <c r="F197" s="177"/>
      <c r="G197" s="130"/>
      <c r="H197" s="146">
        <f t="shared" si="2"/>
        <v>1593</v>
      </c>
      <c r="I197" s="149">
        <v>1350</v>
      </c>
      <c r="J197" s="149">
        <v>121.5</v>
      </c>
      <c r="K197" s="149">
        <v>121.5</v>
      </c>
      <c r="L197" s="149"/>
      <c r="M197" s="149"/>
      <c r="N197" s="149"/>
      <c r="O197" s="149"/>
    </row>
    <row r="198" spans="1:15" x14ac:dyDescent="0.25">
      <c r="A198" s="165">
        <v>45367</v>
      </c>
      <c r="B198" s="127" t="s">
        <v>1279</v>
      </c>
      <c r="C198" s="128" t="s">
        <v>9</v>
      </c>
      <c r="D198" s="129" t="s">
        <v>993</v>
      </c>
      <c r="E198" s="128" t="s">
        <v>3</v>
      </c>
      <c r="F198" s="177"/>
      <c r="G198" s="130"/>
      <c r="H198" s="146">
        <f t="shared" si="2"/>
        <v>531</v>
      </c>
      <c r="I198" s="149">
        <v>450</v>
      </c>
      <c r="J198" s="149">
        <v>40.5</v>
      </c>
      <c r="K198" s="149">
        <v>40.5</v>
      </c>
      <c r="L198" s="149"/>
      <c r="M198" s="149"/>
      <c r="N198" s="149"/>
      <c r="O198" s="149"/>
    </row>
    <row r="199" spans="1:15" x14ac:dyDescent="0.25">
      <c r="A199" s="165">
        <v>45367</v>
      </c>
      <c r="B199" s="127" t="s">
        <v>1279</v>
      </c>
      <c r="C199" s="128" t="s">
        <v>9</v>
      </c>
      <c r="D199" s="129" t="s">
        <v>1653</v>
      </c>
      <c r="E199" s="128" t="s">
        <v>3</v>
      </c>
      <c r="F199" s="177"/>
      <c r="G199" s="130"/>
      <c r="H199" s="146">
        <f t="shared" si="2"/>
        <v>531</v>
      </c>
      <c r="I199" s="149">
        <v>450</v>
      </c>
      <c r="J199" s="149">
        <v>40.5</v>
      </c>
      <c r="K199" s="149">
        <v>40.5</v>
      </c>
      <c r="L199" s="149"/>
      <c r="M199" s="149"/>
      <c r="N199" s="149"/>
      <c r="O199" s="149"/>
    </row>
    <row r="200" spans="1:15" x14ac:dyDescent="0.25">
      <c r="A200" s="165">
        <v>45367</v>
      </c>
      <c r="B200" s="127" t="s">
        <v>1279</v>
      </c>
      <c r="C200" s="128" t="s">
        <v>9</v>
      </c>
      <c r="D200" s="129" t="s">
        <v>1017</v>
      </c>
      <c r="E200" s="128" t="s">
        <v>3</v>
      </c>
      <c r="F200" s="177"/>
      <c r="G200" s="130"/>
      <c r="H200" s="146">
        <f t="shared" si="2"/>
        <v>531</v>
      </c>
      <c r="I200" s="149">
        <v>450</v>
      </c>
      <c r="J200" s="149">
        <v>40.5</v>
      </c>
      <c r="K200" s="149">
        <v>40.5</v>
      </c>
      <c r="L200" s="149"/>
      <c r="M200" s="149"/>
      <c r="N200" s="149"/>
      <c r="O200" s="149"/>
    </row>
    <row r="201" spans="1:15" x14ac:dyDescent="0.25">
      <c r="A201" s="165">
        <v>45367</v>
      </c>
      <c r="B201" s="127" t="s">
        <v>1279</v>
      </c>
      <c r="C201" s="128" t="s">
        <v>9</v>
      </c>
      <c r="D201" s="129" t="s">
        <v>1277</v>
      </c>
      <c r="E201" s="128" t="s">
        <v>3</v>
      </c>
      <c r="F201" s="177"/>
      <c r="G201" s="130"/>
      <c r="H201" s="146">
        <f t="shared" si="2"/>
        <v>531</v>
      </c>
      <c r="I201" s="149">
        <v>450</v>
      </c>
      <c r="J201" s="149">
        <v>40.5</v>
      </c>
      <c r="K201" s="149">
        <v>40.5</v>
      </c>
      <c r="L201" s="149"/>
      <c r="M201" s="149"/>
      <c r="N201" s="149"/>
      <c r="O201" s="149"/>
    </row>
    <row r="202" spans="1:15" x14ac:dyDescent="0.25">
      <c r="A202" s="165">
        <v>45378</v>
      </c>
      <c r="B202" s="127" t="s">
        <v>2090</v>
      </c>
      <c r="C202" s="128" t="s">
        <v>9</v>
      </c>
      <c r="D202" s="129" t="s">
        <v>1444</v>
      </c>
      <c r="E202" s="128" t="s">
        <v>983</v>
      </c>
      <c r="F202" s="165">
        <v>44778</v>
      </c>
      <c r="G202" s="130"/>
      <c r="H202" s="146">
        <f t="shared" si="2"/>
        <v>32450</v>
      </c>
      <c r="I202" s="149">
        <v>27500</v>
      </c>
      <c r="J202" s="149">
        <v>2475</v>
      </c>
      <c r="K202" s="149">
        <v>2475</v>
      </c>
      <c r="L202" s="149"/>
      <c r="M202" s="149"/>
      <c r="N202" s="149"/>
      <c r="O202" s="149"/>
    </row>
    <row r="203" spans="1:15" x14ac:dyDescent="0.25">
      <c r="A203" s="165">
        <v>45393</v>
      </c>
      <c r="B203" s="127" t="s">
        <v>2442</v>
      </c>
      <c r="C203" s="128" t="s">
        <v>9</v>
      </c>
      <c r="D203" s="129" t="s">
        <v>318</v>
      </c>
      <c r="E203" s="128" t="s">
        <v>3</v>
      </c>
      <c r="F203" s="177"/>
      <c r="G203" s="130"/>
      <c r="H203" s="146">
        <f t="shared" ref="H203:H212" si="3">SUM(I203:O203)</f>
        <v>944</v>
      </c>
      <c r="I203" s="149">
        <v>800</v>
      </c>
      <c r="J203" s="149">
        <v>72</v>
      </c>
      <c r="K203" s="149">
        <v>72</v>
      </c>
      <c r="L203" s="149"/>
      <c r="M203" s="149"/>
      <c r="N203" s="149"/>
      <c r="O203" s="149"/>
    </row>
    <row r="204" spans="1:15" x14ac:dyDescent="0.25">
      <c r="A204" s="165">
        <v>45397</v>
      </c>
      <c r="B204" s="127" t="s">
        <v>976</v>
      </c>
      <c r="C204" s="128" t="s">
        <v>9</v>
      </c>
      <c r="D204" s="129" t="s">
        <v>320</v>
      </c>
      <c r="E204" s="128" t="s">
        <v>3</v>
      </c>
      <c r="F204" s="177"/>
      <c r="G204" s="130"/>
      <c r="H204" s="146">
        <f t="shared" si="3"/>
        <v>500000</v>
      </c>
      <c r="I204" s="149">
        <v>500000</v>
      </c>
      <c r="J204" s="149"/>
      <c r="K204" s="149"/>
      <c r="L204" s="149"/>
      <c r="M204" s="149"/>
      <c r="N204" s="149"/>
      <c r="O204" s="149"/>
    </row>
    <row r="205" spans="1:15" x14ac:dyDescent="0.25">
      <c r="A205" s="165">
        <v>45414</v>
      </c>
      <c r="B205" s="127" t="s">
        <v>2443</v>
      </c>
      <c r="C205" s="128" t="s">
        <v>9</v>
      </c>
      <c r="D205" s="129" t="s">
        <v>576</v>
      </c>
      <c r="E205" s="128" t="s">
        <v>3</v>
      </c>
      <c r="F205" s="177"/>
      <c r="G205" s="130"/>
      <c r="H205" s="146">
        <f t="shared" si="3"/>
        <v>5900</v>
      </c>
      <c r="I205" s="149">
        <v>5000</v>
      </c>
      <c r="J205" s="149">
        <v>450</v>
      </c>
      <c r="K205" s="149">
        <v>450</v>
      </c>
      <c r="L205" s="149"/>
      <c r="M205" s="149"/>
      <c r="N205" s="149"/>
      <c r="O205" s="149"/>
    </row>
    <row r="206" spans="1:15" x14ac:dyDescent="0.25">
      <c r="A206" s="165">
        <v>45414</v>
      </c>
      <c r="B206" s="127" t="s">
        <v>2444</v>
      </c>
      <c r="C206" s="128" t="s">
        <v>9</v>
      </c>
      <c r="D206" s="129" t="s">
        <v>350</v>
      </c>
      <c r="E206" s="128" t="s">
        <v>983</v>
      </c>
      <c r="F206" s="165">
        <v>44778</v>
      </c>
      <c r="G206" s="130"/>
      <c r="H206" s="146">
        <f t="shared" si="3"/>
        <v>3658</v>
      </c>
      <c r="I206" s="149">
        <v>3100</v>
      </c>
      <c r="J206" s="149">
        <v>279</v>
      </c>
      <c r="K206" s="149">
        <v>279</v>
      </c>
      <c r="L206" s="149"/>
      <c r="M206" s="149"/>
      <c r="N206" s="149"/>
      <c r="O206" s="149"/>
    </row>
    <row r="207" spans="1:15" x14ac:dyDescent="0.25">
      <c r="A207" s="165">
        <v>45418</v>
      </c>
      <c r="B207" s="127" t="s">
        <v>2442</v>
      </c>
      <c r="C207" s="128" t="s">
        <v>9</v>
      </c>
      <c r="D207" s="129" t="s">
        <v>354</v>
      </c>
      <c r="E207" s="128" t="s">
        <v>3</v>
      </c>
      <c r="F207" s="177"/>
      <c r="G207" s="130"/>
      <c r="H207" s="146">
        <f t="shared" si="3"/>
        <v>944</v>
      </c>
      <c r="I207" s="149">
        <v>800</v>
      </c>
      <c r="J207" s="149">
        <v>72</v>
      </c>
      <c r="K207" s="149">
        <v>72</v>
      </c>
      <c r="L207" s="149"/>
      <c r="M207" s="149"/>
      <c r="N207" s="149"/>
      <c r="O207" s="149"/>
    </row>
    <row r="208" spans="1:15" x14ac:dyDescent="0.25">
      <c r="A208" s="165">
        <v>45423</v>
      </c>
      <c r="B208" s="127" t="s">
        <v>968</v>
      </c>
      <c r="C208" s="128" t="s">
        <v>9</v>
      </c>
      <c r="D208" s="129" t="s">
        <v>355</v>
      </c>
      <c r="E208" s="128" t="s">
        <v>3</v>
      </c>
      <c r="F208" s="177"/>
      <c r="G208" s="130"/>
      <c r="H208" s="146">
        <f t="shared" si="3"/>
        <v>66375</v>
      </c>
      <c r="I208" s="149">
        <v>56250</v>
      </c>
      <c r="J208" s="149">
        <v>5062.5</v>
      </c>
      <c r="K208" s="149">
        <v>5062.5</v>
      </c>
      <c r="L208" s="149"/>
      <c r="M208" s="149"/>
      <c r="N208" s="149"/>
      <c r="O208" s="149"/>
    </row>
    <row r="209" spans="1:15" x14ac:dyDescent="0.25">
      <c r="A209" s="165">
        <v>45424</v>
      </c>
      <c r="B209" s="127" t="s">
        <v>1640</v>
      </c>
      <c r="C209" s="128" t="s">
        <v>9</v>
      </c>
      <c r="D209" s="129" t="s">
        <v>584</v>
      </c>
      <c r="E209" s="128" t="s">
        <v>983</v>
      </c>
      <c r="F209" s="165">
        <v>44778</v>
      </c>
      <c r="G209" s="130"/>
      <c r="H209" s="146">
        <f t="shared" si="3"/>
        <v>15750</v>
      </c>
      <c r="I209" s="149">
        <v>15750</v>
      </c>
      <c r="J209" s="149"/>
      <c r="K209" s="149"/>
      <c r="L209" s="149"/>
      <c r="M209" s="149"/>
      <c r="N209" s="149"/>
      <c r="O209" s="149"/>
    </row>
    <row r="210" spans="1:15" x14ac:dyDescent="0.25">
      <c r="A210" s="165">
        <v>45427</v>
      </c>
      <c r="B210" s="127" t="s">
        <v>976</v>
      </c>
      <c r="C210" s="128" t="s">
        <v>9</v>
      </c>
      <c r="D210" s="129" t="s">
        <v>356</v>
      </c>
      <c r="E210" s="128" t="s">
        <v>3</v>
      </c>
      <c r="F210" s="177"/>
      <c r="G210" s="130"/>
      <c r="H210" s="146">
        <f t="shared" si="3"/>
        <v>500000</v>
      </c>
      <c r="I210" s="149">
        <v>500000</v>
      </c>
      <c r="J210" s="149"/>
      <c r="K210" s="149"/>
      <c r="L210" s="149"/>
      <c r="M210" s="149"/>
      <c r="N210" s="149"/>
      <c r="O210" s="149"/>
    </row>
    <row r="211" spans="1:15" x14ac:dyDescent="0.25">
      <c r="A211" s="165">
        <v>45453</v>
      </c>
      <c r="B211" s="127" t="s">
        <v>2442</v>
      </c>
      <c r="C211" s="128" t="s">
        <v>9</v>
      </c>
      <c r="D211" s="129" t="s">
        <v>611</v>
      </c>
      <c r="E211" s="128" t="s">
        <v>3</v>
      </c>
      <c r="F211" s="177"/>
      <c r="G211" s="130"/>
      <c r="H211" s="146">
        <f t="shared" si="3"/>
        <v>4248</v>
      </c>
      <c r="I211" s="149">
        <v>3600</v>
      </c>
      <c r="J211" s="149">
        <v>324</v>
      </c>
      <c r="K211" s="149">
        <v>324</v>
      </c>
      <c r="L211" s="149"/>
      <c r="M211" s="149"/>
      <c r="N211" s="149"/>
      <c r="O211" s="149"/>
    </row>
    <row r="212" spans="1:15" x14ac:dyDescent="0.25">
      <c r="A212" s="165">
        <v>45462</v>
      </c>
      <c r="B212" s="127" t="s">
        <v>969</v>
      </c>
      <c r="C212" s="128" t="s">
        <v>9</v>
      </c>
      <c r="D212" s="129" t="s">
        <v>396</v>
      </c>
      <c r="E212" s="128" t="s">
        <v>3</v>
      </c>
      <c r="F212" s="177"/>
      <c r="G212" s="130"/>
      <c r="H212" s="146">
        <f t="shared" si="3"/>
        <v>10000</v>
      </c>
      <c r="I212" s="149">
        <v>10000</v>
      </c>
      <c r="J212" s="149"/>
      <c r="K212" s="149"/>
      <c r="L212" s="149"/>
      <c r="M212" s="149"/>
      <c r="N212" s="149"/>
      <c r="O212" s="149"/>
    </row>
    <row r="213" spans="1:15" x14ac:dyDescent="0.25">
      <c r="A213" s="131"/>
      <c r="B213" s="132" t="s">
        <v>471</v>
      </c>
      <c r="C213" s="133" t="s">
        <v>3</v>
      </c>
      <c r="D213" s="134" t="s">
        <v>3</v>
      </c>
      <c r="E213" s="133" t="s">
        <v>3</v>
      </c>
      <c r="F213" s="131"/>
      <c r="G213" s="135"/>
      <c r="H213" s="150">
        <f>SUM(H10:H212)</f>
        <v>16129157.440000001</v>
      </c>
      <c r="I213" s="150">
        <f t="shared" ref="I213:O213" si="4">SUM(I10:I212)</f>
        <v>14683241.08</v>
      </c>
      <c r="J213" s="150">
        <f t="shared" si="4"/>
        <v>717316.52</v>
      </c>
      <c r="K213" s="150">
        <f t="shared" si="4"/>
        <v>711016.52</v>
      </c>
      <c r="L213" s="150">
        <f t="shared" si="4"/>
        <v>12966.12</v>
      </c>
      <c r="M213" s="150">
        <f t="shared" si="4"/>
        <v>118</v>
      </c>
      <c r="N213" s="150">
        <f t="shared" si="4"/>
        <v>-0.8</v>
      </c>
      <c r="O213" s="150">
        <f t="shared" si="4"/>
        <v>4500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0435-6D1A-4A1B-BCCF-D2EC4DEAEC58}">
  <dimension ref="A1:N51"/>
  <sheetViews>
    <sheetView topLeftCell="A16" workbookViewId="0">
      <selection activeCell="H51" sqref="H51"/>
    </sheetView>
  </sheetViews>
  <sheetFormatPr defaultRowHeight="15" x14ac:dyDescent="0.25"/>
  <cols>
    <col min="1" max="1" width="9.28515625" bestFit="1" customWidth="1"/>
    <col min="2" max="2" width="35.5703125" bestFit="1" customWidth="1"/>
    <col min="3" max="3" width="7.85546875" bestFit="1" customWidth="1"/>
    <col min="4" max="4" width="10.5703125" bestFit="1" customWidth="1"/>
    <col min="5" max="5" width="13.140625" bestFit="1" customWidth="1"/>
    <col min="6" max="6" width="15.28515625" bestFit="1" customWidth="1"/>
    <col min="7" max="7" width="4.42578125" bestFit="1" customWidth="1"/>
    <col min="8" max="9" width="12.140625" style="26" bestFit="1" customWidth="1"/>
    <col min="10" max="11" width="9.7109375" style="26" bestFit="1" customWidth="1"/>
    <col min="12" max="12" width="11.7109375" style="26" bestFit="1" customWidth="1"/>
    <col min="13" max="13" width="7.28515625" style="26" bestFit="1" customWidth="1"/>
    <col min="14" max="14" width="9" style="26" bestFit="1" customWidth="1"/>
  </cols>
  <sheetData>
    <row r="1" spans="1:14" ht="15.75" x14ac:dyDescent="0.25">
      <c r="A1" s="266" t="s">
        <v>301</v>
      </c>
      <c r="B1" s="266"/>
      <c r="C1" s="266"/>
      <c r="D1" s="1"/>
      <c r="E1" s="1"/>
      <c r="F1" s="1"/>
      <c r="G1" s="1"/>
      <c r="H1" s="92"/>
      <c r="I1" s="92"/>
      <c r="J1" s="92"/>
      <c r="K1" s="92"/>
      <c r="L1" s="92"/>
      <c r="M1" s="92"/>
      <c r="N1" s="92"/>
    </row>
    <row r="2" spans="1:14" x14ac:dyDescent="0.25">
      <c r="A2" s="270" t="s">
        <v>302</v>
      </c>
      <c r="B2" s="270"/>
      <c r="C2" s="270"/>
      <c r="D2" s="1"/>
      <c r="E2" s="1"/>
      <c r="F2" s="1"/>
      <c r="G2" s="1"/>
      <c r="H2" s="92"/>
      <c r="I2" s="92"/>
      <c r="J2" s="92"/>
      <c r="K2" s="92"/>
      <c r="L2" s="92"/>
      <c r="M2" s="92"/>
      <c r="N2" s="92"/>
    </row>
    <row r="3" spans="1:14" x14ac:dyDescent="0.25">
      <c r="A3" s="271" t="s">
        <v>303</v>
      </c>
      <c r="B3" s="271"/>
      <c r="C3" s="271"/>
      <c r="D3" s="1"/>
      <c r="E3" s="1"/>
      <c r="F3" s="1"/>
      <c r="G3" s="1"/>
      <c r="H3" s="92"/>
      <c r="I3" s="92"/>
      <c r="J3" s="92"/>
      <c r="K3" s="92"/>
      <c r="L3" s="92"/>
      <c r="M3" s="92"/>
      <c r="N3" s="92"/>
    </row>
    <row r="4" spans="1:14" ht="15.75" x14ac:dyDescent="0.25">
      <c r="A4" s="269" t="s">
        <v>979</v>
      </c>
      <c r="B4" s="269"/>
      <c r="C4" s="269"/>
      <c r="D4" s="1"/>
      <c r="E4" s="1"/>
      <c r="F4" s="1"/>
      <c r="G4" s="1"/>
      <c r="H4" s="92"/>
      <c r="I4" s="92"/>
      <c r="J4" s="92"/>
      <c r="K4" s="92"/>
      <c r="L4" s="92"/>
      <c r="M4" s="92"/>
      <c r="N4" s="92"/>
    </row>
    <row r="5" spans="1:14" x14ac:dyDescent="0.25">
      <c r="A5" s="270" t="s">
        <v>2</v>
      </c>
      <c r="B5" s="270"/>
      <c r="C5" s="270"/>
      <c r="D5" s="1"/>
      <c r="E5" s="1"/>
      <c r="F5" s="1"/>
      <c r="G5" s="1"/>
      <c r="H5" s="92"/>
      <c r="I5" s="92"/>
      <c r="J5" s="92"/>
      <c r="K5" s="92"/>
      <c r="L5" s="92"/>
      <c r="M5" s="92"/>
      <c r="N5" s="92"/>
    </row>
    <row r="6" spans="1:14" x14ac:dyDescent="0.25">
      <c r="A6" s="270" t="s">
        <v>3</v>
      </c>
      <c r="B6" s="270"/>
      <c r="C6" s="270"/>
      <c r="D6" s="1"/>
      <c r="E6" s="1"/>
      <c r="F6" s="1"/>
      <c r="G6" s="1"/>
      <c r="H6" s="92"/>
      <c r="I6" s="92"/>
      <c r="J6" s="92"/>
      <c r="K6" s="92"/>
      <c r="L6" s="92"/>
      <c r="M6" s="92"/>
      <c r="N6" s="92"/>
    </row>
    <row r="7" spans="1:14" x14ac:dyDescent="0.25">
      <c r="A7" s="270" t="s">
        <v>3</v>
      </c>
      <c r="B7" s="270"/>
      <c r="C7" s="270"/>
      <c r="D7" s="1"/>
      <c r="E7" s="1"/>
      <c r="F7" s="1"/>
      <c r="G7" s="1"/>
      <c r="H7" s="92"/>
      <c r="I7" s="92"/>
      <c r="J7" s="92"/>
      <c r="K7" s="92"/>
      <c r="L7" s="92"/>
      <c r="M7" s="92"/>
      <c r="N7" s="92"/>
    </row>
    <row r="8" spans="1:14" x14ac:dyDescent="0.25">
      <c r="A8" s="270" t="s">
        <v>2288</v>
      </c>
      <c r="B8" s="270"/>
      <c r="C8" s="270"/>
      <c r="D8" s="1"/>
      <c r="E8" s="1"/>
      <c r="F8" s="1"/>
      <c r="G8" s="1"/>
      <c r="H8" s="92"/>
      <c r="I8" s="92"/>
      <c r="J8" s="92"/>
      <c r="K8" s="92"/>
      <c r="L8" s="92"/>
      <c r="M8" s="92"/>
      <c r="N8" s="92"/>
    </row>
    <row r="9" spans="1:14" ht="48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36" t="s">
        <v>478</v>
      </c>
      <c r="I9" s="136" t="s">
        <v>979</v>
      </c>
      <c r="J9" s="136" t="s">
        <v>254</v>
      </c>
      <c r="K9" s="136" t="s">
        <v>255</v>
      </c>
      <c r="L9" s="136" t="s">
        <v>256</v>
      </c>
      <c r="M9" s="136" t="s">
        <v>258</v>
      </c>
      <c r="N9" s="136" t="s">
        <v>1281</v>
      </c>
    </row>
    <row r="10" spans="1:14" x14ac:dyDescent="0.25">
      <c r="A10" s="164">
        <v>42977</v>
      </c>
      <c r="B10" s="122" t="s">
        <v>247</v>
      </c>
      <c r="C10" s="123" t="s">
        <v>923</v>
      </c>
      <c r="D10" s="124" t="s">
        <v>339</v>
      </c>
      <c r="E10" s="123" t="s">
        <v>3</v>
      </c>
      <c r="F10" s="176"/>
      <c r="G10" s="125"/>
      <c r="H10" s="137">
        <f>SUM(I10:K10)</f>
        <v>25000</v>
      </c>
      <c r="I10" s="138">
        <v>25000</v>
      </c>
      <c r="J10" s="138"/>
      <c r="K10" s="138"/>
      <c r="L10" s="138"/>
      <c r="M10" s="138"/>
      <c r="N10" s="138"/>
    </row>
    <row r="11" spans="1:14" x14ac:dyDescent="0.25">
      <c r="A11" s="165">
        <v>43101</v>
      </c>
      <c r="B11" s="127" t="s">
        <v>257</v>
      </c>
      <c r="C11" s="128" t="s">
        <v>9</v>
      </c>
      <c r="D11" s="129" t="s">
        <v>343</v>
      </c>
      <c r="E11" s="128" t="s">
        <v>3</v>
      </c>
      <c r="F11" s="177"/>
      <c r="G11" s="130"/>
      <c r="H11" s="137">
        <f t="shared" ref="H11:H50" si="0">SUM(I11:K11)</f>
        <v>178180</v>
      </c>
      <c r="I11" s="140">
        <v>151000</v>
      </c>
      <c r="J11" s="140">
        <v>13590</v>
      </c>
      <c r="K11" s="140">
        <v>13590</v>
      </c>
      <c r="L11" s="140">
        <v>-15100</v>
      </c>
      <c r="M11" s="140"/>
      <c r="N11" s="140"/>
    </row>
    <row r="12" spans="1:14" x14ac:dyDescent="0.25">
      <c r="A12" s="165">
        <v>43122</v>
      </c>
      <c r="B12" s="127" t="s">
        <v>3</v>
      </c>
      <c r="C12" s="128" t="s">
        <v>9</v>
      </c>
      <c r="D12" s="129" t="s">
        <v>344</v>
      </c>
      <c r="E12" s="128" t="s">
        <v>3</v>
      </c>
      <c r="F12" s="177"/>
      <c r="G12" s="130"/>
      <c r="H12" s="137">
        <f t="shared" si="0"/>
        <v>63000</v>
      </c>
      <c r="I12" s="140">
        <v>63000</v>
      </c>
      <c r="J12" s="140"/>
      <c r="K12" s="140"/>
      <c r="L12" s="140">
        <v>-6300</v>
      </c>
      <c r="M12" s="140"/>
      <c r="N12" s="140"/>
    </row>
    <row r="13" spans="1:14" x14ac:dyDescent="0.25">
      <c r="A13" s="165">
        <v>43153</v>
      </c>
      <c r="B13" s="127" t="s">
        <v>252</v>
      </c>
      <c r="C13" s="128" t="s">
        <v>9</v>
      </c>
      <c r="D13" s="129" t="s">
        <v>346</v>
      </c>
      <c r="E13" s="128" t="s">
        <v>3</v>
      </c>
      <c r="F13" s="177"/>
      <c r="G13" s="130"/>
      <c r="H13" s="137">
        <f t="shared" si="0"/>
        <v>54000</v>
      </c>
      <c r="I13" s="140">
        <v>54000</v>
      </c>
      <c r="J13" s="140"/>
      <c r="K13" s="140"/>
      <c r="L13" s="140">
        <v>-5400</v>
      </c>
      <c r="M13" s="140"/>
      <c r="N13" s="140"/>
    </row>
    <row r="14" spans="1:14" x14ac:dyDescent="0.25">
      <c r="A14" s="165">
        <v>43153</v>
      </c>
      <c r="B14" s="127" t="s">
        <v>259</v>
      </c>
      <c r="C14" s="128" t="s">
        <v>9</v>
      </c>
      <c r="D14" s="129" t="s">
        <v>347</v>
      </c>
      <c r="E14" s="128" t="s">
        <v>3</v>
      </c>
      <c r="F14" s="177"/>
      <c r="G14" s="130"/>
      <c r="H14" s="137">
        <f t="shared" si="0"/>
        <v>69172</v>
      </c>
      <c r="I14" s="140">
        <v>69172</v>
      </c>
      <c r="J14" s="140"/>
      <c r="K14" s="140"/>
      <c r="L14" s="140">
        <v>-6917</v>
      </c>
      <c r="M14" s="140"/>
      <c r="N14" s="140"/>
    </row>
    <row r="15" spans="1:14" x14ac:dyDescent="0.25">
      <c r="A15" s="165">
        <v>43288</v>
      </c>
      <c r="B15" s="127" t="s">
        <v>260</v>
      </c>
      <c r="C15" s="128" t="s">
        <v>9</v>
      </c>
      <c r="D15" s="129" t="s">
        <v>305</v>
      </c>
      <c r="E15" s="128" t="s">
        <v>3</v>
      </c>
      <c r="F15" s="177"/>
      <c r="G15" s="130"/>
      <c r="H15" s="137">
        <f t="shared" si="0"/>
        <v>34000</v>
      </c>
      <c r="I15" s="140">
        <v>34000</v>
      </c>
      <c r="J15" s="140"/>
      <c r="K15" s="140"/>
      <c r="L15" s="140">
        <v>-3400</v>
      </c>
      <c r="M15" s="140"/>
      <c r="N15" s="140"/>
    </row>
    <row r="16" spans="1:14" x14ac:dyDescent="0.25">
      <c r="A16" s="165">
        <v>43378</v>
      </c>
      <c r="B16" s="127" t="s">
        <v>261</v>
      </c>
      <c r="C16" s="128" t="s">
        <v>9</v>
      </c>
      <c r="D16" s="129" t="s">
        <v>310</v>
      </c>
      <c r="E16" s="128" t="s">
        <v>3</v>
      </c>
      <c r="F16" s="177"/>
      <c r="G16" s="130"/>
      <c r="H16" s="137">
        <f t="shared" si="0"/>
        <v>3000</v>
      </c>
      <c r="I16" s="140">
        <v>3000</v>
      </c>
      <c r="J16" s="140"/>
      <c r="K16" s="140"/>
      <c r="L16" s="140"/>
      <c r="M16" s="140"/>
      <c r="N16" s="140"/>
    </row>
    <row r="17" spans="1:14" x14ac:dyDescent="0.25">
      <c r="A17" s="165">
        <v>43472</v>
      </c>
      <c r="B17" s="127" t="s">
        <v>260</v>
      </c>
      <c r="C17" s="128" t="s">
        <v>9</v>
      </c>
      <c r="D17" s="129" t="s">
        <v>311</v>
      </c>
      <c r="E17" s="128" t="s">
        <v>3</v>
      </c>
      <c r="F17" s="177"/>
      <c r="G17" s="130"/>
      <c r="H17" s="137">
        <f t="shared" si="0"/>
        <v>43000</v>
      </c>
      <c r="I17" s="140">
        <v>43000</v>
      </c>
      <c r="J17" s="140"/>
      <c r="K17" s="140"/>
      <c r="L17" s="140">
        <v>-4300</v>
      </c>
      <c r="M17" s="140"/>
      <c r="N17" s="140">
        <v>1500</v>
      </c>
    </row>
    <row r="18" spans="1:14" x14ac:dyDescent="0.25">
      <c r="A18" s="165">
        <v>43564</v>
      </c>
      <c r="B18" s="127" t="s">
        <v>262</v>
      </c>
      <c r="C18" s="128" t="s">
        <v>9</v>
      </c>
      <c r="D18" s="129" t="s">
        <v>343</v>
      </c>
      <c r="E18" s="128" t="s">
        <v>3</v>
      </c>
      <c r="F18" s="177"/>
      <c r="G18" s="130"/>
      <c r="H18" s="137">
        <f t="shared" si="0"/>
        <v>47200</v>
      </c>
      <c r="I18" s="140">
        <v>40000</v>
      </c>
      <c r="J18" s="140">
        <v>3600</v>
      </c>
      <c r="K18" s="140">
        <v>3600</v>
      </c>
      <c r="L18" s="140"/>
      <c r="M18" s="140"/>
      <c r="N18" s="140"/>
    </row>
    <row r="19" spans="1:14" x14ac:dyDescent="0.25">
      <c r="A19" s="165">
        <v>43762</v>
      </c>
      <c r="B19" s="127" t="s">
        <v>258</v>
      </c>
      <c r="C19" s="128" t="s">
        <v>9</v>
      </c>
      <c r="D19" s="129" t="s">
        <v>310</v>
      </c>
      <c r="E19" s="128" t="s">
        <v>3</v>
      </c>
      <c r="F19" s="177"/>
      <c r="G19" s="130"/>
      <c r="H19" s="137">
        <f t="shared" si="0"/>
        <v>100000</v>
      </c>
      <c r="I19" s="140">
        <v>100000</v>
      </c>
      <c r="J19" s="140"/>
      <c r="K19" s="140"/>
      <c r="L19" s="140"/>
      <c r="M19" s="140"/>
      <c r="N19" s="140"/>
    </row>
    <row r="20" spans="1:14" x14ac:dyDescent="0.25">
      <c r="A20" s="165">
        <v>43776</v>
      </c>
      <c r="B20" s="127" t="s">
        <v>260</v>
      </c>
      <c r="C20" s="128" t="s">
        <v>9</v>
      </c>
      <c r="D20" s="129" t="s">
        <v>314</v>
      </c>
      <c r="E20" s="128" t="s">
        <v>3</v>
      </c>
      <c r="F20" s="177"/>
      <c r="G20" s="130"/>
      <c r="H20" s="137">
        <f t="shared" si="0"/>
        <v>37500</v>
      </c>
      <c r="I20" s="140">
        <v>37500</v>
      </c>
      <c r="J20" s="140"/>
      <c r="K20" s="140"/>
      <c r="L20" s="140"/>
      <c r="M20" s="140"/>
      <c r="N20" s="140"/>
    </row>
    <row r="21" spans="1:14" x14ac:dyDescent="0.25">
      <c r="A21" s="165">
        <v>44572</v>
      </c>
      <c r="B21" s="127" t="s">
        <v>247</v>
      </c>
      <c r="C21" s="128" t="s">
        <v>923</v>
      </c>
      <c r="D21" s="129" t="s">
        <v>980</v>
      </c>
      <c r="E21" s="128" t="s">
        <v>3</v>
      </c>
      <c r="F21" s="177"/>
      <c r="G21" s="130"/>
      <c r="H21" s="137">
        <f t="shared" si="0"/>
        <v>18184</v>
      </c>
      <c r="I21" s="140">
        <v>18184</v>
      </c>
      <c r="J21" s="140"/>
      <c r="K21" s="140"/>
      <c r="L21" s="140"/>
      <c r="M21" s="140"/>
      <c r="N21" s="140"/>
    </row>
    <row r="22" spans="1:14" x14ac:dyDescent="0.25">
      <c r="A22" s="165">
        <v>44620</v>
      </c>
      <c r="B22" s="127" t="s">
        <v>248</v>
      </c>
      <c r="C22" s="128" t="s">
        <v>923</v>
      </c>
      <c r="D22" s="129" t="s">
        <v>982</v>
      </c>
      <c r="E22" s="128" t="s">
        <v>3</v>
      </c>
      <c r="F22" s="177"/>
      <c r="G22" s="130"/>
      <c r="H22" s="137">
        <f t="shared" si="0"/>
        <v>10000</v>
      </c>
      <c r="I22" s="140">
        <v>10000</v>
      </c>
      <c r="J22" s="140"/>
      <c r="K22" s="140"/>
      <c r="L22" s="140"/>
      <c r="M22" s="140"/>
      <c r="N22" s="140"/>
    </row>
    <row r="23" spans="1:14" x14ac:dyDescent="0.25">
      <c r="A23" s="165">
        <v>44694</v>
      </c>
      <c r="B23" s="127" t="s">
        <v>248</v>
      </c>
      <c r="C23" s="128" t="s">
        <v>923</v>
      </c>
      <c r="D23" s="129" t="s">
        <v>788</v>
      </c>
      <c r="E23" s="128" t="s">
        <v>3</v>
      </c>
      <c r="F23" s="177"/>
      <c r="G23" s="130"/>
      <c r="H23" s="137">
        <f t="shared" si="0"/>
        <v>7000</v>
      </c>
      <c r="I23" s="140">
        <v>7000</v>
      </c>
      <c r="J23" s="140"/>
      <c r="K23" s="140"/>
      <c r="L23" s="140"/>
      <c r="M23" s="140"/>
      <c r="N23" s="140"/>
    </row>
    <row r="24" spans="1:14" x14ac:dyDescent="0.25">
      <c r="A24" s="165">
        <v>44778</v>
      </c>
      <c r="B24" s="127" t="s">
        <v>975</v>
      </c>
      <c r="C24" s="128" t="s">
        <v>9</v>
      </c>
      <c r="D24" s="129" t="s">
        <v>359</v>
      </c>
      <c r="E24" s="128" t="s">
        <v>983</v>
      </c>
      <c r="F24" s="165">
        <v>44778</v>
      </c>
      <c r="G24" s="130"/>
      <c r="H24" s="137">
        <f t="shared" si="0"/>
        <v>23600</v>
      </c>
      <c r="I24" s="140">
        <v>20000</v>
      </c>
      <c r="J24" s="140">
        <v>1800</v>
      </c>
      <c r="K24" s="140">
        <v>1800</v>
      </c>
      <c r="L24" s="140"/>
      <c r="M24" s="140"/>
      <c r="N24" s="140"/>
    </row>
    <row r="25" spans="1:14" x14ac:dyDescent="0.25">
      <c r="A25" s="165">
        <v>44803</v>
      </c>
      <c r="B25" s="127" t="s">
        <v>975</v>
      </c>
      <c r="C25" s="128" t="s">
        <v>9</v>
      </c>
      <c r="D25" s="129" t="s">
        <v>387</v>
      </c>
      <c r="E25" s="128" t="s">
        <v>983</v>
      </c>
      <c r="F25" s="165">
        <v>44778</v>
      </c>
      <c r="G25" s="130"/>
      <c r="H25" s="137">
        <f t="shared" si="0"/>
        <v>14160</v>
      </c>
      <c r="I25" s="140">
        <v>12000</v>
      </c>
      <c r="J25" s="140">
        <v>1080</v>
      </c>
      <c r="K25" s="140">
        <v>1080</v>
      </c>
      <c r="L25" s="140"/>
      <c r="M25" s="140"/>
      <c r="N25" s="140"/>
    </row>
    <row r="26" spans="1:14" x14ac:dyDescent="0.25">
      <c r="A26" s="165">
        <v>44821</v>
      </c>
      <c r="B26" s="127" t="s">
        <v>1282</v>
      </c>
      <c r="C26" s="128" t="s">
        <v>9</v>
      </c>
      <c r="D26" s="129" t="s">
        <v>617</v>
      </c>
      <c r="E26" s="128" t="s">
        <v>983</v>
      </c>
      <c r="F26" s="165">
        <v>44778</v>
      </c>
      <c r="G26" s="130"/>
      <c r="H26" s="137">
        <f t="shared" si="0"/>
        <v>10200</v>
      </c>
      <c r="I26" s="140">
        <v>10200</v>
      </c>
      <c r="J26" s="140"/>
      <c r="K26" s="140"/>
      <c r="L26" s="140"/>
      <c r="M26" s="140"/>
      <c r="N26" s="140"/>
    </row>
    <row r="27" spans="1:14" x14ac:dyDescent="0.25">
      <c r="A27" s="165">
        <v>45047</v>
      </c>
      <c r="B27" s="127" t="s">
        <v>955</v>
      </c>
      <c r="C27" s="128" t="s">
        <v>9</v>
      </c>
      <c r="D27" s="129" t="s">
        <v>346</v>
      </c>
      <c r="E27" s="128" t="s">
        <v>3</v>
      </c>
      <c r="F27" s="177"/>
      <c r="G27" s="130"/>
      <c r="H27" s="137">
        <f t="shared" si="0"/>
        <v>25000</v>
      </c>
      <c r="I27" s="140">
        <v>25000</v>
      </c>
      <c r="J27" s="140"/>
      <c r="K27" s="140"/>
      <c r="L27" s="140"/>
      <c r="M27" s="140"/>
      <c r="N27" s="140"/>
    </row>
    <row r="28" spans="1:14" x14ac:dyDescent="0.25">
      <c r="A28" s="165">
        <v>45047</v>
      </c>
      <c r="B28" s="127" t="s">
        <v>975</v>
      </c>
      <c r="C28" s="128" t="s">
        <v>9</v>
      </c>
      <c r="D28" s="129" t="s">
        <v>320</v>
      </c>
      <c r="E28" s="128" t="s">
        <v>983</v>
      </c>
      <c r="F28" s="165">
        <v>44778</v>
      </c>
      <c r="G28" s="130"/>
      <c r="H28" s="137">
        <f t="shared" si="0"/>
        <v>59000</v>
      </c>
      <c r="I28" s="140">
        <v>50000</v>
      </c>
      <c r="J28" s="140">
        <v>4500</v>
      </c>
      <c r="K28" s="140">
        <v>4500</v>
      </c>
      <c r="L28" s="140">
        <v>-5000</v>
      </c>
      <c r="M28" s="140"/>
      <c r="N28" s="140"/>
    </row>
    <row r="29" spans="1:14" x14ac:dyDescent="0.25">
      <c r="A29" s="165">
        <v>45047</v>
      </c>
      <c r="B29" s="127" t="s">
        <v>975</v>
      </c>
      <c r="C29" s="128" t="s">
        <v>9</v>
      </c>
      <c r="D29" s="129" t="s">
        <v>321</v>
      </c>
      <c r="E29" s="128" t="s">
        <v>983</v>
      </c>
      <c r="F29" s="165">
        <v>44778</v>
      </c>
      <c r="G29" s="130"/>
      <c r="H29" s="137">
        <f t="shared" si="0"/>
        <v>29500</v>
      </c>
      <c r="I29" s="140">
        <v>25000</v>
      </c>
      <c r="J29" s="140">
        <v>2250</v>
      </c>
      <c r="K29" s="140">
        <v>2250</v>
      </c>
      <c r="L29" s="140">
        <v>-2500</v>
      </c>
      <c r="M29" s="140"/>
      <c r="N29" s="140"/>
    </row>
    <row r="30" spans="1:14" x14ac:dyDescent="0.25">
      <c r="A30" s="165">
        <v>45110</v>
      </c>
      <c r="B30" s="127" t="s">
        <v>971</v>
      </c>
      <c r="C30" s="128" t="s">
        <v>9</v>
      </c>
      <c r="D30" s="129" t="s">
        <v>364</v>
      </c>
      <c r="E30" s="128" t="s">
        <v>3</v>
      </c>
      <c r="F30" s="177"/>
      <c r="G30" s="130"/>
      <c r="H30" s="137">
        <f t="shared" si="0"/>
        <v>5500</v>
      </c>
      <c r="I30" s="140">
        <v>5500</v>
      </c>
      <c r="J30" s="140"/>
      <c r="K30" s="140"/>
      <c r="L30" s="140"/>
      <c r="M30" s="140"/>
      <c r="N30" s="140"/>
    </row>
    <row r="31" spans="1:14" x14ac:dyDescent="0.25">
      <c r="A31" s="165">
        <v>45110</v>
      </c>
      <c r="B31" s="127" t="s">
        <v>971</v>
      </c>
      <c r="C31" s="128" t="s">
        <v>9</v>
      </c>
      <c r="D31" s="129" t="s">
        <v>398</v>
      </c>
      <c r="E31" s="128" t="s">
        <v>3</v>
      </c>
      <c r="F31" s="177"/>
      <c r="G31" s="130"/>
      <c r="H31" s="137">
        <f t="shared" si="0"/>
        <v>5500</v>
      </c>
      <c r="I31" s="140">
        <v>5500</v>
      </c>
      <c r="J31" s="140"/>
      <c r="K31" s="140"/>
      <c r="L31" s="140"/>
      <c r="M31" s="140"/>
      <c r="N31" s="140"/>
    </row>
    <row r="32" spans="1:14" x14ac:dyDescent="0.25">
      <c r="A32" s="165">
        <v>45110</v>
      </c>
      <c r="B32" s="127" t="s">
        <v>971</v>
      </c>
      <c r="C32" s="128" t="s">
        <v>9</v>
      </c>
      <c r="D32" s="129" t="s">
        <v>365</v>
      </c>
      <c r="E32" s="128" t="s">
        <v>3</v>
      </c>
      <c r="F32" s="177"/>
      <c r="G32" s="130"/>
      <c r="H32" s="137">
        <f t="shared" si="0"/>
        <v>5500</v>
      </c>
      <c r="I32" s="140">
        <v>5500</v>
      </c>
      <c r="J32" s="140"/>
      <c r="K32" s="140"/>
      <c r="L32" s="140"/>
      <c r="M32" s="140"/>
      <c r="N32" s="140"/>
    </row>
    <row r="33" spans="1:14" x14ac:dyDescent="0.25">
      <c r="A33" s="165">
        <v>45110</v>
      </c>
      <c r="B33" s="127" t="s">
        <v>971</v>
      </c>
      <c r="C33" s="128" t="s">
        <v>9</v>
      </c>
      <c r="D33" s="129" t="s">
        <v>399</v>
      </c>
      <c r="E33" s="128" t="s">
        <v>3</v>
      </c>
      <c r="F33" s="177"/>
      <c r="G33" s="130"/>
      <c r="H33" s="137">
        <f t="shared" si="0"/>
        <v>5500</v>
      </c>
      <c r="I33" s="140">
        <v>5500</v>
      </c>
      <c r="J33" s="140"/>
      <c r="K33" s="140"/>
      <c r="L33" s="140"/>
      <c r="M33" s="140"/>
      <c r="N33" s="140"/>
    </row>
    <row r="34" spans="1:14" x14ac:dyDescent="0.25">
      <c r="A34" s="165">
        <v>45111</v>
      </c>
      <c r="B34" s="127" t="s">
        <v>975</v>
      </c>
      <c r="C34" s="128" t="s">
        <v>9</v>
      </c>
      <c r="D34" s="129" t="s">
        <v>366</v>
      </c>
      <c r="E34" s="128" t="s">
        <v>983</v>
      </c>
      <c r="F34" s="165">
        <v>44778</v>
      </c>
      <c r="G34" s="130"/>
      <c r="H34" s="137">
        <f t="shared" si="0"/>
        <v>23600</v>
      </c>
      <c r="I34" s="140">
        <v>20000</v>
      </c>
      <c r="J34" s="140">
        <v>1800</v>
      </c>
      <c r="K34" s="140">
        <v>1800</v>
      </c>
      <c r="L34" s="140">
        <v>-2000</v>
      </c>
      <c r="M34" s="140"/>
      <c r="N34" s="140"/>
    </row>
    <row r="35" spans="1:14" x14ac:dyDescent="0.25">
      <c r="A35" s="165">
        <v>45113</v>
      </c>
      <c r="B35" s="127" t="s">
        <v>973</v>
      </c>
      <c r="C35" s="128" t="s">
        <v>9</v>
      </c>
      <c r="D35" s="129" t="s">
        <v>367</v>
      </c>
      <c r="E35" s="128" t="s">
        <v>983</v>
      </c>
      <c r="F35" s="165">
        <v>44778</v>
      </c>
      <c r="G35" s="130"/>
      <c r="H35" s="137">
        <f t="shared" si="0"/>
        <v>59000</v>
      </c>
      <c r="I35" s="140">
        <v>50000</v>
      </c>
      <c r="J35" s="140">
        <v>4500</v>
      </c>
      <c r="K35" s="140">
        <v>4500</v>
      </c>
      <c r="L35" s="140">
        <v>-5000</v>
      </c>
      <c r="M35" s="140"/>
      <c r="N35" s="140"/>
    </row>
    <row r="36" spans="1:14" x14ac:dyDescent="0.25">
      <c r="A36" s="165">
        <v>45114</v>
      </c>
      <c r="B36" s="127" t="s">
        <v>971</v>
      </c>
      <c r="C36" s="128" t="s">
        <v>9</v>
      </c>
      <c r="D36" s="129" t="s">
        <v>541</v>
      </c>
      <c r="E36" s="128" t="s">
        <v>3</v>
      </c>
      <c r="F36" s="177"/>
      <c r="G36" s="130"/>
      <c r="H36" s="137">
        <f t="shared" si="0"/>
        <v>5500</v>
      </c>
      <c r="I36" s="140">
        <v>5500</v>
      </c>
      <c r="J36" s="140"/>
      <c r="K36" s="140"/>
      <c r="L36" s="140"/>
      <c r="M36" s="140"/>
      <c r="N36" s="140"/>
    </row>
    <row r="37" spans="1:14" x14ac:dyDescent="0.25">
      <c r="A37" s="165">
        <v>45114</v>
      </c>
      <c r="B37" s="127" t="s">
        <v>971</v>
      </c>
      <c r="C37" s="128" t="s">
        <v>9</v>
      </c>
      <c r="D37" s="129" t="s">
        <v>368</v>
      </c>
      <c r="E37" s="128" t="s">
        <v>3</v>
      </c>
      <c r="F37" s="177"/>
      <c r="G37" s="130"/>
      <c r="H37" s="137">
        <f t="shared" si="0"/>
        <v>10000</v>
      </c>
      <c r="I37" s="140">
        <v>10000</v>
      </c>
      <c r="J37" s="140"/>
      <c r="K37" s="140"/>
      <c r="L37" s="140"/>
      <c r="M37" s="140"/>
      <c r="N37" s="140"/>
    </row>
    <row r="38" spans="1:14" x14ac:dyDescent="0.25">
      <c r="A38" s="165">
        <v>45114</v>
      </c>
      <c r="B38" s="127" t="s">
        <v>971</v>
      </c>
      <c r="C38" s="128" t="s">
        <v>9</v>
      </c>
      <c r="D38" s="129" t="s">
        <v>633</v>
      </c>
      <c r="E38" s="128" t="s">
        <v>3</v>
      </c>
      <c r="F38" s="177"/>
      <c r="G38" s="130"/>
      <c r="H38" s="137">
        <f t="shared" si="0"/>
        <v>5500</v>
      </c>
      <c r="I38" s="140">
        <v>5500</v>
      </c>
      <c r="J38" s="140"/>
      <c r="K38" s="140"/>
      <c r="L38" s="140"/>
      <c r="M38" s="140"/>
      <c r="N38" s="140"/>
    </row>
    <row r="39" spans="1:14" x14ac:dyDescent="0.25">
      <c r="A39" s="165">
        <v>45124</v>
      </c>
      <c r="B39" s="127" t="s">
        <v>1282</v>
      </c>
      <c r="C39" s="128" t="s">
        <v>9</v>
      </c>
      <c r="D39" s="129" t="s">
        <v>371</v>
      </c>
      <c r="E39" s="128" t="s">
        <v>983</v>
      </c>
      <c r="F39" s="165">
        <v>44778</v>
      </c>
      <c r="G39" s="130"/>
      <c r="H39" s="137">
        <f t="shared" si="0"/>
        <v>3000</v>
      </c>
      <c r="I39" s="140">
        <v>3000</v>
      </c>
      <c r="J39" s="140"/>
      <c r="K39" s="140"/>
      <c r="L39" s="140"/>
      <c r="M39" s="140"/>
      <c r="N39" s="140"/>
    </row>
    <row r="40" spans="1:14" x14ac:dyDescent="0.25">
      <c r="A40" s="165">
        <v>45147</v>
      </c>
      <c r="B40" s="127" t="s">
        <v>975</v>
      </c>
      <c r="C40" s="128" t="s">
        <v>9</v>
      </c>
      <c r="D40" s="129" t="s">
        <v>378</v>
      </c>
      <c r="E40" s="128" t="s">
        <v>983</v>
      </c>
      <c r="F40" s="165">
        <v>44778</v>
      </c>
      <c r="G40" s="130"/>
      <c r="H40" s="137">
        <f t="shared" si="0"/>
        <v>23600</v>
      </c>
      <c r="I40" s="140">
        <v>20000</v>
      </c>
      <c r="J40" s="140">
        <v>1800</v>
      </c>
      <c r="K40" s="140">
        <v>1800</v>
      </c>
      <c r="L40" s="140">
        <v>-2000</v>
      </c>
      <c r="M40" s="140"/>
      <c r="N40" s="140"/>
    </row>
    <row r="41" spans="1:14" x14ac:dyDescent="0.25">
      <c r="A41" s="165">
        <v>45286</v>
      </c>
      <c r="B41" s="127" t="s">
        <v>975</v>
      </c>
      <c r="C41" s="128" t="s">
        <v>9</v>
      </c>
      <c r="D41" s="129" t="s">
        <v>1375</v>
      </c>
      <c r="E41" s="128" t="s">
        <v>983</v>
      </c>
      <c r="F41" s="165">
        <v>44778</v>
      </c>
      <c r="G41" s="130"/>
      <c r="H41" s="137">
        <f t="shared" si="0"/>
        <v>23600</v>
      </c>
      <c r="I41" s="140">
        <v>20000</v>
      </c>
      <c r="J41" s="140">
        <v>1800</v>
      </c>
      <c r="K41" s="140">
        <v>1800</v>
      </c>
      <c r="L41" s="140">
        <v>-2000</v>
      </c>
      <c r="M41" s="140"/>
      <c r="N41" s="140"/>
    </row>
    <row r="42" spans="1:14" x14ac:dyDescent="0.25">
      <c r="A42" s="165">
        <v>45291</v>
      </c>
      <c r="B42" s="127" t="s">
        <v>1842</v>
      </c>
      <c r="C42" s="128" t="s">
        <v>9</v>
      </c>
      <c r="D42" s="129" t="s">
        <v>1855</v>
      </c>
      <c r="E42" s="128" t="s">
        <v>3</v>
      </c>
      <c r="F42" s="177"/>
      <c r="G42" s="130"/>
      <c r="H42" s="137">
        <f t="shared" si="0"/>
        <v>25000</v>
      </c>
      <c r="I42" s="140">
        <v>25000</v>
      </c>
      <c r="J42" s="140"/>
      <c r="K42" s="140"/>
      <c r="L42" s="140">
        <v>-2500</v>
      </c>
      <c r="M42" s="140"/>
      <c r="N42" s="140"/>
    </row>
    <row r="43" spans="1:14" x14ac:dyDescent="0.25">
      <c r="A43" s="165">
        <v>45352</v>
      </c>
      <c r="B43" s="127" t="s">
        <v>957</v>
      </c>
      <c r="C43" s="128" t="s">
        <v>9</v>
      </c>
      <c r="D43" s="129" t="s">
        <v>1877</v>
      </c>
      <c r="E43" s="128" t="s">
        <v>3</v>
      </c>
      <c r="F43" s="177"/>
      <c r="G43" s="130"/>
      <c r="H43" s="137">
        <f t="shared" si="0"/>
        <v>35000</v>
      </c>
      <c r="I43" s="140">
        <v>35000</v>
      </c>
      <c r="J43" s="140"/>
      <c r="K43" s="140"/>
      <c r="L43" s="140">
        <v>-3500</v>
      </c>
      <c r="M43" s="140"/>
      <c r="N43" s="140"/>
    </row>
    <row r="44" spans="1:14" x14ac:dyDescent="0.25">
      <c r="A44" s="165">
        <v>45355</v>
      </c>
      <c r="B44" s="127" t="s">
        <v>975</v>
      </c>
      <c r="C44" s="128" t="s">
        <v>9</v>
      </c>
      <c r="D44" s="129" t="s">
        <v>2091</v>
      </c>
      <c r="E44" s="128" t="s">
        <v>983</v>
      </c>
      <c r="F44" s="165">
        <v>44778</v>
      </c>
      <c r="G44" s="130"/>
      <c r="H44" s="137">
        <f t="shared" si="0"/>
        <v>23600</v>
      </c>
      <c r="I44" s="140">
        <v>20000</v>
      </c>
      <c r="J44" s="140">
        <v>1800</v>
      </c>
      <c r="K44" s="140">
        <v>1800</v>
      </c>
      <c r="L44" s="140">
        <v>-2000</v>
      </c>
      <c r="M44" s="140"/>
      <c r="N44" s="140"/>
    </row>
    <row r="45" spans="1:14" x14ac:dyDescent="0.25">
      <c r="A45" s="165">
        <v>45383</v>
      </c>
      <c r="B45" s="127" t="s">
        <v>2445</v>
      </c>
      <c r="C45" s="128" t="s">
        <v>9</v>
      </c>
      <c r="D45" s="129" t="s">
        <v>342</v>
      </c>
      <c r="E45" s="128" t="s">
        <v>3</v>
      </c>
      <c r="F45" s="177"/>
      <c r="G45" s="130"/>
      <c r="H45" s="137">
        <f t="shared" si="0"/>
        <v>7500</v>
      </c>
      <c r="I45" s="140">
        <v>7500</v>
      </c>
      <c r="J45" s="140"/>
      <c r="K45" s="140"/>
      <c r="L45" s="140">
        <v>-750</v>
      </c>
      <c r="M45" s="140"/>
      <c r="N45" s="140"/>
    </row>
    <row r="46" spans="1:14" x14ac:dyDescent="0.25">
      <c r="A46" s="165">
        <v>45383</v>
      </c>
      <c r="B46" s="127" t="s">
        <v>2445</v>
      </c>
      <c r="C46" s="128" t="s">
        <v>9</v>
      </c>
      <c r="D46" s="129" t="s">
        <v>343</v>
      </c>
      <c r="E46" s="128" t="s">
        <v>3</v>
      </c>
      <c r="F46" s="177"/>
      <c r="G46" s="130"/>
      <c r="H46" s="137">
        <f t="shared" si="0"/>
        <v>7500</v>
      </c>
      <c r="I46" s="140">
        <v>7500</v>
      </c>
      <c r="J46" s="140"/>
      <c r="K46" s="140"/>
      <c r="L46" s="140">
        <v>-750</v>
      </c>
      <c r="M46" s="140"/>
      <c r="N46" s="140"/>
    </row>
    <row r="47" spans="1:14" x14ac:dyDescent="0.25">
      <c r="A47" s="165">
        <v>45390</v>
      </c>
      <c r="B47" s="127" t="s">
        <v>971</v>
      </c>
      <c r="C47" s="128" t="s">
        <v>9</v>
      </c>
      <c r="D47" s="129" t="s">
        <v>312</v>
      </c>
      <c r="E47" s="128" t="s">
        <v>3</v>
      </c>
      <c r="F47" s="177"/>
      <c r="G47" s="130"/>
      <c r="H47" s="137">
        <f t="shared" si="0"/>
        <v>50000</v>
      </c>
      <c r="I47" s="140">
        <v>50000</v>
      </c>
      <c r="J47" s="140"/>
      <c r="K47" s="140"/>
      <c r="L47" s="140">
        <v>-5000</v>
      </c>
      <c r="M47" s="140"/>
      <c r="N47" s="140"/>
    </row>
    <row r="48" spans="1:14" x14ac:dyDescent="0.25">
      <c r="A48" s="165">
        <v>45392</v>
      </c>
      <c r="B48" s="127" t="s">
        <v>1842</v>
      </c>
      <c r="C48" s="128" t="s">
        <v>9</v>
      </c>
      <c r="D48" s="129" t="s">
        <v>316</v>
      </c>
      <c r="E48" s="128" t="s">
        <v>3</v>
      </c>
      <c r="F48" s="177"/>
      <c r="G48" s="130"/>
      <c r="H48" s="137">
        <f t="shared" si="0"/>
        <v>200000</v>
      </c>
      <c r="I48" s="140">
        <v>200000</v>
      </c>
      <c r="J48" s="140"/>
      <c r="K48" s="140"/>
      <c r="L48" s="140">
        <v>-20000</v>
      </c>
      <c r="M48" s="140"/>
      <c r="N48" s="140"/>
    </row>
    <row r="49" spans="1:14" x14ac:dyDescent="0.25">
      <c r="A49" s="165">
        <v>45412</v>
      </c>
      <c r="B49" s="127" t="s">
        <v>2446</v>
      </c>
      <c r="C49" s="128" t="s">
        <v>9</v>
      </c>
      <c r="D49" s="129" t="s">
        <v>340</v>
      </c>
      <c r="E49" s="128" t="s">
        <v>983</v>
      </c>
      <c r="F49" s="165">
        <v>44778</v>
      </c>
      <c r="G49" s="130"/>
      <c r="H49" s="137">
        <f t="shared" si="0"/>
        <v>50000</v>
      </c>
      <c r="I49" s="140">
        <v>50000</v>
      </c>
      <c r="J49" s="140"/>
      <c r="K49" s="140"/>
      <c r="L49" s="140">
        <v>-5000</v>
      </c>
      <c r="M49" s="140"/>
      <c r="N49" s="140"/>
    </row>
    <row r="50" spans="1:14" x14ac:dyDescent="0.25">
      <c r="A50" s="165">
        <v>45460</v>
      </c>
      <c r="B50" s="127" t="s">
        <v>975</v>
      </c>
      <c r="C50" s="128" t="s">
        <v>9</v>
      </c>
      <c r="D50" s="129" t="s">
        <v>395</v>
      </c>
      <c r="E50" s="128" t="s">
        <v>983</v>
      </c>
      <c r="F50" s="165">
        <v>44778</v>
      </c>
      <c r="G50" s="130"/>
      <c r="H50" s="137">
        <f t="shared" si="0"/>
        <v>23600</v>
      </c>
      <c r="I50" s="140">
        <v>20000</v>
      </c>
      <c r="J50" s="140">
        <v>1800</v>
      </c>
      <c r="K50" s="140">
        <v>1800</v>
      </c>
      <c r="L50" s="140">
        <v>-2000</v>
      </c>
      <c r="M50" s="140"/>
      <c r="N50" s="140"/>
    </row>
    <row r="51" spans="1:14" x14ac:dyDescent="0.25">
      <c r="A51" s="131"/>
      <c r="B51" s="132" t="s">
        <v>471</v>
      </c>
      <c r="C51" s="133" t="s">
        <v>3</v>
      </c>
      <c r="D51" s="134" t="s">
        <v>3</v>
      </c>
      <c r="E51" s="133" t="s">
        <v>3</v>
      </c>
      <c r="F51" s="131"/>
      <c r="G51" s="135"/>
      <c r="H51" s="141">
        <f>SUM(H10:H50)</f>
        <v>1448696</v>
      </c>
      <c r="I51" s="141">
        <f t="shared" ref="I51:N51" si="1">SUM(I10:I50)</f>
        <v>1368056</v>
      </c>
      <c r="J51" s="141">
        <f t="shared" si="1"/>
        <v>40320</v>
      </c>
      <c r="K51" s="141">
        <f t="shared" si="1"/>
        <v>40320</v>
      </c>
      <c r="L51" s="141">
        <f t="shared" si="1"/>
        <v>-101417</v>
      </c>
      <c r="M51" s="141">
        <f t="shared" si="1"/>
        <v>0</v>
      </c>
      <c r="N51" s="141">
        <f t="shared" si="1"/>
        <v>1500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273F-6F69-4119-83E2-11BF52984F94}">
  <sheetPr codeName="Sheet17"/>
  <dimension ref="A1:F32"/>
  <sheetViews>
    <sheetView workbookViewId="0">
      <selection activeCell="E22" sqref="E22"/>
    </sheetView>
  </sheetViews>
  <sheetFormatPr defaultRowHeight="15" x14ac:dyDescent="0.25"/>
  <cols>
    <col min="1" max="1" width="10.28515625" style="26" bestFit="1" customWidth="1"/>
    <col min="2" max="2" width="38.28515625" style="26" bestFit="1" customWidth="1"/>
    <col min="3" max="3" width="8.140625" style="26" bestFit="1" customWidth="1"/>
    <col min="4" max="4" width="7" style="26" bestFit="1" customWidth="1"/>
    <col min="5" max="6" width="11.85546875" style="26" bestFit="1" customWidth="1"/>
    <col min="7" max="16384" width="9.140625" style="26"/>
  </cols>
  <sheetData>
    <row r="1" spans="1:6" ht="15.75" x14ac:dyDescent="0.25">
      <c r="A1" s="273" t="s">
        <v>301</v>
      </c>
      <c r="B1" s="273"/>
      <c r="C1" s="92"/>
      <c r="D1" s="92"/>
      <c r="E1" s="92"/>
      <c r="F1" s="92"/>
    </row>
    <row r="2" spans="1:6" x14ac:dyDescent="0.25">
      <c r="A2" s="272" t="s">
        <v>302</v>
      </c>
      <c r="B2" s="272"/>
      <c r="C2" s="92"/>
      <c r="D2" s="92"/>
      <c r="E2" s="92"/>
      <c r="F2" s="92"/>
    </row>
    <row r="3" spans="1:6" x14ac:dyDescent="0.25">
      <c r="A3" s="274" t="s">
        <v>303</v>
      </c>
      <c r="B3" s="274"/>
      <c r="C3" s="92"/>
      <c r="D3" s="92"/>
      <c r="E3" s="92"/>
      <c r="F3" s="92"/>
    </row>
    <row r="4" spans="1:6" ht="15.75" x14ac:dyDescent="0.25">
      <c r="A4" s="275" t="s">
        <v>466</v>
      </c>
      <c r="B4" s="275"/>
      <c r="C4" s="92"/>
      <c r="D4" s="92"/>
      <c r="E4" s="92"/>
      <c r="F4" s="92"/>
    </row>
    <row r="5" spans="1:6" x14ac:dyDescent="0.25">
      <c r="A5" s="272" t="s">
        <v>2</v>
      </c>
      <c r="B5" s="272"/>
      <c r="C5" s="92"/>
      <c r="D5" s="92"/>
      <c r="E5" s="92"/>
      <c r="F5" s="92"/>
    </row>
    <row r="6" spans="1:6" x14ac:dyDescent="0.25">
      <c r="A6" s="272" t="s">
        <v>3</v>
      </c>
      <c r="B6" s="272"/>
      <c r="C6" s="92"/>
      <c r="D6" s="92"/>
      <c r="E6" s="92"/>
      <c r="F6" s="92"/>
    </row>
    <row r="7" spans="1:6" x14ac:dyDescent="0.25">
      <c r="A7" s="272" t="s">
        <v>3</v>
      </c>
      <c r="B7" s="272"/>
      <c r="C7" s="92"/>
      <c r="D7" s="92"/>
      <c r="E7" s="92"/>
      <c r="F7" s="92"/>
    </row>
    <row r="8" spans="1:6" x14ac:dyDescent="0.25">
      <c r="A8" s="272" t="s">
        <v>984</v>
      </c>
      <c r="B8" s="272"/>
      <c r="C8" s="92"/>
      <c r="D8" s="92"/>
      <c r="E8" s="92"/>
      <c r="F8" s="92"/>
    </row>
    <row r="9" spans="1:6" x14ac:dyDescent="0.25">
      <c r="A9" s="171" t="s">
        <v>4</v>
      </c>
      <c r="B9" s="203"/>
      <c r="C9" s="172" t="s">
        <v>5</v>
      </c>
      <c r="D9" s="171" t="s">
        <v>6</v>
      </c>
      <c r="E9" s="93" t="s">
        <v>7</v>
      </c>
      <c r="F9" s="93" t="s">
        <v>8</v>
      </c>
    </row>
    <row r="10" spans="1:6" x14ac:dyDescent="0.25">
      <c r="A10" s="178">
        <v>44145</v>
      </c>
      <c r="B10" s="173" t="s">
        <v>985</v>
      </c>
      <c r="C10" s="174" t="s">
        <v>923</v>
      </c>
      <c r="D10" s="91" t="s">
        <v>692</v>
      </c>
      <c r="E10" s="90">
        <v>30000</v>
      </c>
      <c r="F10" s="90"/>
    </row>
    <row r="11" spans="1:6" x14ac:dyDescent="0.25">
      <c r="A11" s="178">
        <v>44189</v>
      </c>
      <c r="B11" s="173" t="s">
        <v>981</v>
      </c>
      <c r="C11" s="174" t="s">
        <v>923</v>
      </c>
      <c r="D11" s="91" t="s">
        <v>986</v>
      </c>
      <c r="E11" s="90">
        <v>15000</v>
      </c>
      <c r="F11" s="90"/>
    </row>
    <row r="12" spans="1:6" x14ac:dyDescent="0.25">
      <c r="A12" s="178">
        <v>44193</v>
      </c>
      <c r="B12" s="173" t="s">
        <v>987</v>
      </c>
      <c r="C12" s="174" t="s">
        <v>923</v>
      </c>
      <c r="D12" s="91" t="s">
        <v>684</v>
      </c>
      <c r="E12" s="90">
        <v>12000</v>
      </c>
      <c r="F12" s="90"/>
    </row>
    <row r="13" spans="1:6" x14ac:dyDescent="0.25">
      <c r="A13" s="178">
        <v>44209</v>
      </c>
      <c r="B13" s="173" t="s">
        <v>987</v>
      </c>
      <c r="C13" s="174" t="s">
        <v>923</v>
      </c>
      <c r="D13" s="91" t="s">
        <v>988</v>
      </c>
      <c r="E13" s="90">
        <v>30500</v>
      </c>
      <c r="F13" s="90"/>
    </row>
    <row r="14" spans="1:6" x14ac:dyDescent="0.25">
      <c r="A14" s="178">
        <v>44265</v>
      </c>
      <c r="B14" s="173" t="s">
        <v>989</v>
      </c>
      <c r="C14" s="174" t="s">
        <v>923</v>
      </c>
      <c r="D14" s="91" t="s">
        <v>990</v>
      </c>
      <c r="E14" s="90">
        <v>82044</v>
      </c>
      <c r="F14" s="90"/>
    </row>
    <row r="15" spans="1:6" x14ac:dyDescent="0.25">
      <c r="A15" s="178">
        <v>44524</v>
      </c>
      <c r="B15" s="173" t="s">
        <v>991</v>
      </c>
      <c r="C15" s="174" t="s">
        <v>923</v>
      </c>
      <c r="D15" s="91" t="s">
        <v>992</v>
      </c>
      <c r="E15" s="90">
        <v>1011.8</v>
      </c>
      <c r="F15" s="90"/>
    </row>
    <row r="16" spans="1:6" x14ac:dyDescent="0.25">
      <c r="A16" s="178">
        <v>44524</v>
      </c>
      <c r="B16" s="173" t="s">
        <v>991</v>
      </c>
      <c r="C16" s="174" t="s">
        <v>923</v>
      </c>
      <c r="D16" s="91" t="s">
        <v>993</v>
      </c>
      <c r="E16" s="90">
        <v>1517.7</v>
      </c>
      <c r="F16" s="90"/>
    </row>
    <row r="17" spans="1:6" x14ac:dyDescent="0.25">
      <c r="A17" s="178">
        <v>44531</v>
      </c>
      <c r="B17" s="173" t="s">
        <v>247</v>
      </c>
      <c r="C17" s="174" t="s">
        <v>923</v>
      </c>
      <c r="D17" s="91" t="s">
        <v>994</v>
      </c>
      <c r="E17" s="90">
        <v>2951.8</v>
      </c>
      <c r="F17" s="90"/>
    </row>
    <row r="18" spans="1:6" x14ac:dyDescent="0.25">
      <c r="A18" s="178">
        <v>44531</v>
      </c>
      <c r="B18" s="173" t="s">
        <v>247</v>
      </c>
      <c r="C18" s="174" t="s">
        <v>923</v>
      </c>
      <c r="D18" s="91" t="s">
        <v>995</v>
      </c>
      <c r="E18" s="90">
        <v>2710</v>
      </c>
      <c r="F18" s="90"/>
    </row>
    <row r="19" spans="1:6" x14ac:dyDescent="0.25">
      <c r="A19" s="178">
        <v>44537</v>
      </c>
      <c r="B19" s="173" t="s">
        <v>996</v>
      </c>
      <c r="C19" s="174" t="s">
        <v>923</v>
      </c>
      <c r="D19" s="91" t="s">
        <v>997</v>
      </c>
      <c r="E19" s="90">
        <v>16200</v>
      </c>
      <c r="F19" s="90"/>
    </row>
    <row r="20" spans="1:6" x14ac:dyDescent="0.25">
      <c r="A20" s="178">
        <v>44545</v>
      </c>
      <c r="B20" s="173" t="s">
        <v>996</v>
      </c>
      <c r="C20" s="174" t="s">
        <v>9</v>
      </c>
      <c r="D20" s="91" t="s">
        <v>661</v>
      </c>
      <c r="E20" s="90">
        <v>2951.8</v>
      </c>
      <c r="F20" s="90"/>
    </row>
    <row r="21" spans="1:6" x14ac:dyDescent="0.25">
      <c r="A21" s="178">
        <v>44568</v>
      </c>
      <c r="B21" s="173" t="s">
        <v>998</v>
      </c>
      <c r="C21" s="174" t="s">
        <v>923</v>
      </c>
      <c r="D21" s="91" t="s">
        <v>999</v>
      </c>
      <c r="E21" s="90">
        <v>2635</v>
      </c>
      <c r="F21" s="90"/>
    </row>
    <row r="22" spans="1:6" x14ac:dyDescent="0.25">
      <c r="A22" s="178">
        <v>44574</v>
      </c>
      <c r="B22" s="173" t="s">
        <v>985</v>
      </c>
      <c r="C22" s="174" t="s">
        <v>923</v>
      </c>
      <c r="D22" s="91" t="s">
        <v>1000</v>
      </c>
      <c r="E22" s="90">
        <v>7000</v>
      </c>
      <c r="F22" s="90"/>
    </row>
    <row r="23" spans="1:6" x14ac:dyDescent="0.25">
      <c r="A23" s="178">
        <v>44575</v>
      </c>
      <c r="B23" s="173" t="s">
        <v>985</v>
      </c>
      <c r="C23" s="174" t="s">
        <v>923</v>
      </c>
      <c r="D23" s="91" t="s">
        <v>1001</v>
      </c>
      <c r="E23" s="90">
        <v>1500</v>
      </c>
      <c r="F23" s="90"/>
    </row>
    <row r="24" spans="1:6" x14ac:dyDescent="0.25">
      <c r="A24" s="178">
        <v>44580</v>
      </c>
      <c r="B24" s="173" t="s">
        <v>1002</v>
      </c>
      <c r="C24" s="174" t="s">
        <v>923</v>
      </c>
      <c r="D24" s="91" t="s">
        <v>1003</v>
      </c>
      <c r="E24" s="90">
        <v>4047.2</v>
      </c>
      <c r="F24" s="90"/>
    </row>
    <row r="25" spans="1:6" x14ac:dyDescent="0.25">
      <c r="A25" s="178">
        <v>44589</v>
      </c>
      <c r="B25" s="173" t="s">
        <v>1004</v>
      </c>
      <c r="C25" s="174" t="s">
        <v>923</v>
      </c>
      <c r="D25" s="91" t="s">
        <v>1005</v>
      </c>
      <c r="E25" s="90">
        <v>2880</v>
      </c>
      <c r="F25" s="90"/>
    </row>
    <row r="26" spans="1:6" x14ac:dyDescent="0.25">
      <c r="A26" s="178">
        <v>44609</v>
      </c>
      <c r="B26" s="173" t="s">
        <v>247</v>
      </c>
      <c r="C26" s="174" t="s">
        <v>923</v>
      </c>
      <c r="D26" s="91" t="s">
        <v>1006</v>
      </c>
      <c r="E26" s="90">
        <v>6085</v>
      </c>
      <c r="F26" s="90"/>
    </row>
    <row r="27" spans="1:6" x14ac:dyDescent="0.25">
      <c r="A27" s="178">
        <v>44636</v>
      </c>
      <c r="B27" s="173" t="s">
        <v>985</v>
      </c>
      <c r="C27" s="174" t="s">
        <v>923</v>
      </c>
      <c r="D27" s="91" t="s">
        <v>1007</v>
      </c>
      <c r="E27" s="90">
        <v>14000</v>
      </c>
      <c r="F27" s="90"/>
    </row>
    <row r="28" spans="1:6" x14ac:dyDescent="0.25">
      <c r="A28" s="178">
        <v>44648</v>
      </c>
      <c r="B28" s="173" t="s">
        <v>1008</v>
      </c>
      <c r="C28" s="174" t="s">
        <v>923</v>
      </c>
      <c r="D28" s="91" t="s">
        <v>1009</v>
      </c>
      <c r="E28" s="90">
        <v>14000</v>
      </c>
      <c r="F28" s="90"/>
    </row>
    <row r="29" spans="1:6" x14ac:dyDescent="0.25">
      <c r="A29" s="178">
        <v>44687</v>
      </c>
      <c r="B29" s="173" t="s">
        <v>1010</v>
      </c>
      <c r="C29" s="174" t="s">
        <v>923</v>
      </c>
      <c r="D29" s="91" t="s">
        <v>605</v>
      </c>
      <c r="E29" s="90">
        <v>10000</v>
      </c>
      <c r="F29" s="90"/>
    </row>
    <row r="30" spans="1:6" x14ac:dyDescent="0.25">
      <c r="A30" s="178">
        <v>44757</v>
      </c>
      <c r="B30" s="173" t="s">
        <v>1011</v>
      </c>
      <c r="C30" s="174" t="s">
        <v>923</v>
      </c>
      <c r="D30" s="91" t="s">
        <v>402</v>
      </c>
      <c r="E30" s="90">
        <v>14000</v>
      </c>
      <c r="F30" s="90"/>
    </row>
    <row r="31" spans="1:6" x14ac:dyDescent="0.25">
      <c r="A31" s="178">
        <v>44782</v>
      </c>
      <c r="B31" s="173" t="s">
        <v>981</v>
      </c>
      <c r="C31" s="174" t="s">
        <v>923</v>
      </c>
      <c r="D31" s="91" t="s">
        <v>841</v>
      </c>
      <c r="E31" s="90">
        <v>15000</v>
      </c>
      <c r="F31" s="90"/>
    </row>
    <row r="32" spans="1:6" x14ac:dyDescent="0.25">
      <c r="A32" s="94"/>
      <c r="B32" s="94"/>
      <c r="C32" s="94"/>
      <c r="D32" s="94"/>
      <c r="E32" s="94">
        <f>SUM(E10:E31)</f>
        <v>288034.3</v>
      </c>
      <c r="F32" s="175"/>
    </row>
  </sheetData>
  <mergeCells count="8">
    <mergeCell ref="A7:B7"/>
    <mergeCell ref="A8:B8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ACE5-1514-4EA5-816C-179ACDEE81EA}">
  <sheetPr codeName="Sheet41"/>
  <dimension ref="A1:K16"/>
  <sheetViews>
    <sheetView workbookViewId="0">
      <selection activeCell="B28" sqref="B28"/>
    </sheetView>
  </sheetViews>
  <sheetFormatPr defaultRowHeight="15" x14ac:dyDescent="0.25"/>
  <cols>
    <col min="1" max="1" width="11.28515625" bestFit="1" customWidth="1"/>
    <col min="2" max="2" width="34.710937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1.140625" style="26" bestFit="1" customWidth="1"/>
    <col min="10" max="11" width="9.7109375" style="26" bestFit="1" customWidth="1"/>
  </cols>
  <sheetData>
    <row r="1" spans="1:11" ht="15.75" x14ac:dyDescent="0.25">
      <c r="A1" s="266" t="s">
        <v>301</v>
      </c>
      <c r="B1" s="266"/>
      <c r="C1" s="266"/>
      <c r="D1" s="1"/>
      <c r="E1" s="1"/>
      <c r="F1" s="1"/>
      <c r="G1" s="1"/>
      <c r="H1" s="92"/>
      <c r="I1" s="92"/>
      <c r="J1" s="92"/>
      <c r="K1" s="92"/>
    </row>
    <row r="2" spans="1:11" x14ac:dyDescent="0.25">
      <c r="A2" s="270" t="s">
        <v>302</v>
      </c>
      <c r="B2" s="270"/>
      <c r="C2" s="270"/>
      <c r="D2" s="1"/>
      <c r="E2" s="1"/>
      <c r="F2" s="1"/>
      <c r="G2" s="1"/>
      <c r="H2" s="92"/>
      <c r="I2" s="92"/>
      <c r="J2" s="92"/>
      <c r="K2" s="92"/>
    </row>
    <row r="3" spans="1:11" x14ac:dyDescent="0.25">
      <c r="A3" s="271" t="s">
        <v>303</v>
      </c>
      <c r="B3" s="271"/>
      <c r="C3" s="271"/>
      <c r="D3" s="1"/>
      <c r="E3" s="1"/>
      <c r="F3" s="1"/>
      <c r="G3" s="1"/>
      <c r="H3" s="92"/>
      <c r="I3" s="92"/>
      <c r="J3" s="92"/>
      <c r="K3" s="92"/>
    </row>
    <row r="4" spans="1:11" ht="15.75" x14ac:dyDescent="0.25">
      <c r="A4" s="269" t="s">
        <v>1012</v>
      </c>
      <c r="B4" s="269"/>
      <c r="C4" s="269"/>
      <c r="D4" s="1"/>
      <c r="E4" s="1"/>
      <c r="F4" s="1"/>
      <c r="G4" s="1"/>
      <c r="H4" s="92"/>
      <c r="I4" s="92"/>
      <c r="J4" s="92"/>
      <c r="K4" s="92"/>
    </row>
    <row r="5" spans="1:11" x14ac:dyDescent="0.25">
      <c r="A5" s="270" t="s">
        <v>2</v>
      </c>
      <c r="B5" s="270"/>
      <c r="C5" s="270"/>
      <c r="D5" s="1"/>
      <c r="E5" s="1"/>
      <c r="F5" s="1"/>
      <c r="G5" s="1"/>
      <c r="H5" s="92"/>
      <c r="I5" s="92"/>
      <c r="J5" s="92"/>
      <c r="K5" s="92"/>
    </row>
    <row r="6" spans="1:11" x14ac:dyDescent="0.25">
      <c r="A6" s="270" t="s">
        <v>3</v>
      </c>
      <c r="B6" s="270"/>
      <c r="C6" s="270"/>
      <c r="D6" s="1"/>
      <c r="E6" s="1"/>
      <c r="F6" s="1"/>
      <c r="G6" s="1"/>
      <c r="H6" s="92"/>
      <c r="I6" s="92"/>
      <c r="J6" s="92"/>
      <c r="K6" s="92"/>
    </row>
    <row r="7" spans="1:11" x14ac:dyDescent="0.25">
      <c r="A7" s="270" t="s">
        <v>3</v>
      </c>
      <c r="B7" s="270"/>
      <c r="C7" s="270"/>
      <c r="D7" s="1"/>
      <c r="E7" s="1"/>
      <c r="F7" s="1"/>
      <c r="G7" s="1"/>
      <c r="H7" s="92"/>
      <c r="I7" s="92"/>
      <c r="J7" s="92"/>
      <c r="K7" s="92"/>
    </row>
    <row r="8" spans="1:11" x14ac:dyDescent="0.25">
      <c r="A8" s="270" t="s">
        <v>1192</v>
      </c>
      <c r="B8" s="270"/>
      <c r="C8" s="270"/>
      <c r="D8" s="1"/>
      <c r="E8" s="1"/>
      <c r="F8" s="1"/>
      <c r="G8" s="1"/>
      <c r="H8" s="92"/>
      <c r="I8" s="92"/>
      <c r="J8" s="92"/>
      <c r="K8" s="92"/>
    </row>
    <row r="9" spans="1:11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476</v>
      </c>
      <c r="G9" s="119" t="s">
        <v>477</v>
      </c>
      <c r="H9" s="136" t="s">
        <v>478</v>
      </c>
      <c r="I9" s="136" t="s">
        <v>1012</v>
      </c>
      <c r="J9" s="136" t="s">
        <v>254</v>
      </c>
      <c r="K9" s="136" t="s">
        <v>255</v>
      </c>
    </row>
    <row r="10" spans="1:11" x14ac:dyDescent="0.25">
      <c r="A10" s="121">
        <v>42895</v>
      </c>
      <c r="B10" s="122" t="s">
        <v>260</v>
      </c>
      <c r="C10" s="123" t="s">
        <v>9</v>
      </c>
      <c r="D10" s="124" t="s">
        <v>482</v>
      </c>
      <c r="E10" s="123" t="s">
        <v>3</v>
      </c>
      <c r="F10" s="123" t="s">
        <v>3</v>
      </c>
      <c r="G10" s="125"/>
      <c r="H10" s="137">
        <f>SUM(I10:K10)</f>
        <v>15000</v>
      </c>
      <c r="I10" s="138">
        <v>15000</v>
      </c>
      <c r="J10" s="138"/>
      <c r="K10" s="138"/>
    </row>
    <row r="11" spans="1:11" x14ac:dyDescent="0.25">
      <c r="A11" s="126">
        <v>43515</v>
      </c>
      <c r="B11" s="127" t="s">
        <v>968</v>
      </c>
      <c r="C11" s="128" t="s">
        <v>9</v>
      </c>
      <c r="D11" s="129" t="s">
        <v>313</v>
      </c>
      <c r="E11" s="128" t="s">
        <v>3</v>
      </c>
      <c r="F11" s="128" t="s">
        <v>3</v>
      </c>
      <c r="G11" s="130"/>
      <c r="H11" s="137">
        <f t="shared" ref="H11:H15" si="0">SUM(I11:K11)</f>
        <v>118000</v>
      </c>
      <c r="I11" s="140">
        <v>100000</v>
      </c>
      <c r="J11" s="140">
        <v>9000</v>
      </c>
      <c r="K11" s="140">
        <v>9000</v>
      </c>
    </row>
    <row r="12" spans="1:11" x14ac:dyDescent="0.25">
      <c r="A12" s="126">
        <v>43516</v>
      </c>
      <c r="B12" s="127" t="s">
        <v>956</v>
      </c>
      <c r="C12" s="128" t="s">
        <v>9</v>
      </c>
      <c r="D12" s="129" t="s">
        <v>314</v>
      </c>
      <c r="E12" s="128" t="s">
        <v>3</v>
      </c>
      <c r="F12" s="128" t="s">
        <v>3</v>
      </c>
      <c r="G12" s="130"/>
      <c r="H12" s="137">
        <f t="shared" si="0"/>
        <v>257852</v>
      </c>
      <c r="I12" s="140">
        <v>218518</v>
      </c>
      <c r="J12" s="140">
        <v>19667</v>
      </c>
      <c r="K12" s="140">
        <v>19667</v>
      </c>
    </row>
    <row r="13" spans="1:11" x14ac:dyDescent="0.25">
      <c r="A13" s="126">
        <v>43817</v>
      </c>
      <c r="B13" s="127" t="s">
        <v>968</v>
      </c>
      <c r="C13" s="128" t="s">
        <v>9</v>
      </c>
      <c r="D13" s="129" t="s">
        <v>346</v>
      </c>
      <c r="E13" s="128" t="s">
        <v>3</v>
      </c>
      <c r="F13" s="128" t="s">
        <v>3</v>
      </c>
      <c r="G13" s="130"/>
      <c r="H13" s="137">
        <f t="shared" si="0"/>
        <v>40056</v>
      </c>
      <c r="I13" s="140">
        <v>33946</v>
      </c>
      <c r="J13" s="140">
        <v>3055</v>
      </c>
      <c r="K13" s="140">
        <v>3055</v>
      </c>
    </row>
    <row r="14" spans="1:11" x14ac:dyDescent="0.25">
      <c r="A14" s="126">
        <v>44078</v>
      </c>
      <c r="B14" s="127" t="s">
        <v>1013</v>
      </c>
      <c r="C14" s="128" t="s">
        <v>9</v>
      </c>
      <c r="D14" s="129" t="s">
        <v>309</v>
      </c>
      <c r="E14" s="128" t="s">
        <v>3</v>
      </c>
      <c r="F14" s="128" t="s">
        <v>3</v>
      </c>
      <c r="G14" s="130"/>
      <c r="H14" s="137">
        <f t="shared" si="0"/>
        <v>63720</v>
      </c>
      <c r="I14" s="140">
        <v>54000</v>
      </c>
      <c r="J14" s="140">
        <v>4860</v>
      </c>
      <c r="K14" s="140">
        <v>4860</v>
      </c>
    </row>
    <row r="15" spans="1:11" x14ac:dyDescent="0.25">
      <c r="A15" s="126">
        <v>44614</v>
      </c>
      <c r="B15" s="127" t="s">
        <v>248</v>
      </c>
      <c r="C15" s="128" t="s">
        <v>923</v>
      </c>
      <c r="D15" s="129" t="s">
        <v>1014</v>
      </c>
      <c r="E15" s="128" t="s">
        <v>3</v>
      </c>
      <c r="F15" s="128" t="s">
        <v>3</v>
      </c>
      <c r="G15" s="130"/>
      <c r="H15" s="137">
        <f t="shared" si="0"/>
        <v>15000</v>
      </c>
      <c r="I15" s="140">
        <v>15000</v>
      </c>
      <c r="J15" s="140"/>
      <c r="K15" s="140"/>
    </row>
    <row r="16" spans="1:11" x14ac:dyDescent="0.25">
      <c r="A16" s="131"/>
      <c r="B16" s="132" t="s">
        <v>471</v>
      </c>
      <c r="C16" s="133" t="s">
        <v>3</v>
      </c>
      <c r="D16" s="134" t="s">
        <v>3</v>
      </c>
      <c r="E16" s="133" t="s">
        <v>3</v>
      </c>
      <c r="F16" s="133" t="s">
        <v>3</v>
      </c>
      <c r="G16" s="135"/>
      <c r="H16" s="141">
        <f>SUM(H10:H15)</f>
        <v>509628</v>
      </c>
      <c r="I16" s="141">
        <f t="shared" ref="I16:K16" si="1">SUM(I10:I15)</f>
        <v>436464</v>
      </c>
      <c r="J16" s="141">
        <f t="shared" si="1"/>
        <v>36582</v>
      </c>
      <c r="K16" s="141">
        <f t="shared" si="1"/>
        <v>36582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BEDE-89E0-46B2-B549-E5000DA34D3F}">
  <sheetPr codeName="Sheet42"/>
  <dimension ref="A1:K19"/>
  <sheetViews>
    <sheetView workbookViewId="0">
      <selection activeCell="A9" sqref="A9"/>
    </sheetView>
  </sheetViews>
  <sheetFormatPr defaultRowHeight="15" x14ac:dyDescent="0.25"/>
  <cols>
    <col min="1" max="1" width="11.140625" bestFit="1" customWidth="1"/>
    <col min="2" max="2" width="30.140625" bestFit="1" customWidth="1"/>
    <col min="3" max="4" width="7.42578125" bestFit="1" customWidth="1"/>
    <col min="5" max="5" width="13.140625" bestFit="1" customWidth="1"/>
    <col min="7" max="7" width="5.42578125" bestFit="1" customWidth="1"/>
    <col min="8" max="9" width="12.140625" style="26" bestFit="1" customWidth="1"/>
    <col min="10" max="11" width="11.140625" style="26" bestFit="1" customWidth="1"/>
  </cols>
  <sheetData>
    <row r="1" spans="1:11" ht="15.75" x14ac:dyDescent="0.25">
      <c r="A1" s="266" t="s">
        <v>301</v>
      </c>
      <c r="B1" s="266"/>
      <c r="C1" s="266"/>
      <c r="D1" s="1"/>
      <c r="E1" s="1"/>
      <c r="F1" s="1"/>
      <c r="G1" s="1"/>
      <c r="H1" s="92"/>
      <c r="I1" s="92"/>
      <c r="J1" s="92"/>
      <c r="K1" s="92"/>
    </row>
    <row r="2" spans="1:11" x14ac:dyDescent="0.25">
      <c r="A2" s="270" t="s">
        <v>302</v>
      </c>
      <c r="B2" s="270"/>
      <c r="C2" s="270"/>
      <c r="D2" s="1"/>
      <c r="E2" s="1"/>
      <c r="F2" s="1"/>
      <c r="G2" s="1"/>
      <c r="H2" s="92"/>
      <c r="I2" s="92"/>
      <c r="J2" s="92"/>
      <c r="K2" s="92"/>
    </row>
    <row r="3" spans="1:11" x14ac:dyDescent="0.25">
      <c r="A3" s="271" t="s">
        <v>303</v>
      </c>
      <c r="B3" s="271"/>
      <c r="C3" s="271"/>
      <c r="D3" s="1"/>
      <c r="E3" s="1"/>
      <c r="F3" s="1"/>
      <c r="G3" s="1"/>
      <c r="H3" s="92"/>
      <c r="I3" s="92"/>
      <c r="J3" s="92"/>
      <c r="K3" s="92"/>
    </row>
    <row r="4" spans="1:11" ht="15.75" x14ac:dyDescent="0.25">
      <c r="A4" s="269" t="s">
        <v>1015</v>
      </c>
      <c r="B4" s="269"/>
      <c r="C4" s="269"/>
      <c r="D4" s="1"/>
      <c r="E4" s="1"/>
      <c r="F4" s="1"/>
      <c r="G4" s="1"/>
      <c r="H4" s="92"/>
      <c r="I4" s="92"/>
      <c r="J4" s="92"/>
      <c r="K4" s="92"/>
    </row>
    <row r="5" spans="1:11" x14ac:dyDescent="0.25">
      <c r="A5" s="270" t="s">
        <v>2</v>
      </c>
      <c r="B5" s="270"/>
      <c r="C5" s="270"/>
      <c r="D5" s="1"/>
      <c r="E5" s="1"/>
      <c r="F5" s="1"/>
      <c r="G5" s="1"/>
      <c r="H5" s="92"/>
      <c r="I5" s="92"/>
      <c r="J5" s="92"/>
      <c r="K5" s="92"/>
    </row>
    <row r="6" spans="1:11" x14ac:dyDescent="0.25">
      <c r="A6" s="270" t="s">
        <v>3</v>
      </c>
      <c r="B6" s="270"/>
      <c r="C6" s="270"/>
      <c r="D6" s="1"/>
      <c r="E6" s="1"/>
      <c r="F6" s="1"/>
      <c r="G6" s="1"/>
      <c r="H6" s="92"/>
      <c r="I6" s="92"/>
      <c r="J6" s="92"/>
      <c r="K6" s="92"/>
    </row>
    <row r="7" spans="1:11" x14ac:dyDescent="0.25">
      <c r="A7" s="270" t="s">
        <v>3</v>
      </c>
      <c r="B7" s="270"/>
      <c r="C7" s="270"/>
      <c r="D7" s="1"/>
      <c r="E7" s="1"/>
      <c r="F7" s="1"/>
      <c r="G7" s="1"/>
      <c r="H7" s="92"/>
      <c r="I7" s="92"/>
      <c r="J7" s="92"/>
      <c r="K7" s="92"/>
    </row>
    <row r="8" spans="1:11" x14ac:dyDescent="0.25">
      <c r="A8" s="270" t="s">
        <v>2471</v>
      </c>
      <c r="B8" s="270"/>
      <c r="C8" s="270"/>
      <c r="D8" s="1"/>
      <c r="E8" s="1"/>
      <c r="F8" s="1"/>
      <c r="G8" s="1"/>
      <c r="H8" s="92"/>
      <c r="I8" s="92"/>
      <c r="J8" s="92"/>
      <c r="K8" s="92"/>
    </row>
    <row r="9" spans="1:11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476</v>
      </c>
      <c r="G9" s="119" t="s">
        <v>477</v>
      </c>
      <c r="H9" s="136" t="s">
        <v>478</v>
      </c>
      <c r="I9" s="136" t="s">
        <v>1015</v>
      </c>
      <c r="J9" s="136" t="s">
        <v>254</v>
      </c>
      <c r="K9" s="136" t="s">
        <v>255</v>
      </c>
    </row>
    <row r="10" spans="1:11" x14ac:dyDescent="0.25">
      <c r="A10" s="121">
        <v>43621</v>
      </c>
      <c r="B10" s="122" t="s">
        <v>252</v>
      </c>
      <c r="C10" s="123" t="s">
        <v>9</v>
      </c>
      <c r="D10" s="124" t="s">
        <v>306</v>
      </c>
      <c r="E10" s="123" t="s">
        <v>3</v>
      </c>
      <c r="F10" s="123" t="s">
        <v>3</v>
      </c>
      <c r="G10" s="125"/>
      <c r="H10" s="137">
        <f>SUM(I10:K10)</f>
        <v>182000</v>
      </c>
      <c r="I10" s="138">
        <v>154238</v>
      </c>
      <c r="J10" s="138">
        <v>13881</v>
      </c>
      <c r="K10" s="138">
        <v>13881</v>
      </c>
    </row>
    <row r="11" spans="1:11" x14ac:dyDescent="0.25">
      <c r="A11" s="126">
        <v>43864</v>
      </c>
      <c r="B11" s="127" t="s">
        <v>252</v>
      </c>
      <c r="C11" s="128" t="s">
        <v>9</v>
      </c>
      <c r="D11" s="129" t="s">
        <v>333</v>
      </c>
      <c r="E11" s="128" t="s">
        <v>3</v>
      </c>
      <c r="F11" s="128" t="s">
        <v>3</v>
      </c>
      <c r="G11" s="130"/>
      <c r="H11" s="137">
        <f t="shared" ref="H11:H18" si="0">SUM(I11:K11)</f>
        <v>177000</v>
      </c>
      <c r="I11" s="140">
        <v>150000</v>
      </c>
      <c r="J11" s="140">
        <v>13500</v>
      </c>
      <c r="K11" s="140">
        <v>13500</v>
      </c>
    </row>
    <row r="12" spans="1:11" x14ac:dyDescent="0.25">
      <c r="A12" s="126">
        <v>44112</v>
      </c>
      <c r="B12" s="127" t="s">
        <v>252</v>
      </c>
      <c r="C12" s="128" t="s">
        <v>9</v>
      </c>
      <c r="D12" s="129" t="s">
        <v>313</v>
      </c>
      <c r="E12" s="128" t="s">
        <v>3</v>
      </c>
      <c r="F12" s="128" t="s">
        <v>3</v>
      </c>
      <c r="G12" s="130"/>
      <c r="H12" s="137">
        <f t="shared" si="0"/>
        <v>236000</v>
      </c>
      <c r="I12" s="140">
        <v>200000</v>
      </c>
      <c r="J12" s="140">
        <v>18000</v>
      </c>
      <c r="K12" s="140">
        <v>18000</v>
      </c>
    </row>
    <row r="13" spans="1:11" x14ac:dyDescent="0.25">
      <c r="A13" s="165">
        <v>45336</v>
      </c>
      <c r="B13" s="127" t="s">
        <v>252</v>
      </c>
      <c r="C13" s="128" t="s">
        <v>9</v>
      </c>
      <c r="D13" s="129" t="s">
        <v>1753</v>
      </c>
      <c r="E13" s="128" t="s">
        <v>983</v>
      </c>
      <c r="F13" s="165">
        <v>44778</v>
      </c>
      <c r="G13" s="130"/>
      <c r="H13" s="137">
        <f t="shared" si="0"/>
        <v>590000</v>
      </c>
      <c r="I13" s="149">
        <v>500000</v>
      </c>
      <c r="J13" s="149">
        <v>45000</v>
      </c>
      <c r="K13" s="149">
        <v>45000</v>
      </c>
    </row>
    <row r="14" spans="1:11" x14ac:dyDescent="0.25">
      <c r="A14" s="165">
        <v>45397</v>
      </c>
      <c r="B14" s="127" t="s">
        <v>252</v>
      </c>
      <c r="C14" s="128" t="s">
        <v>9</v>
      </c>
      <c r="D14" s="129" t="s">
        <v>321</v>
      </c>
      <c r="E14" s="128" t="s">
        <v>983</v>
      </c>
      <c r="F14" s="165">
        <v>44778</v>
      </c>
      <c r="G14" s="130"/>
      <c r="H14" s="137">
        <f t="shared" si="0"/>
        <v>590000</v>
      </c>
      <c r="I14" s="149">
        <v>500000</v>
      </c>
      <c r="J14" s="149">
        <v>45000</v>
      </c>
      <c r="K14" s="149">
        <v>45000</v>
      </c>
    </row>
    <row r="15" spans="1:11" x14ac:dyDescent="0.25">
      <c r="A15" s="165">
        <v>45427</v>
      </c>
      <c r="B15" s="127" t="s">
        <v>252</v>
      </c>
      <c r="C15" s="128" t="s">
        <v>9</v>
      </c>
      <c r="D15" s="129" t="s">
        <v>587</v>
      </c>
      <c r="E15" s="128" t="s">
        <v>983</v>
      </c>
      <c r="F15" s="165">
        <v>44778</v>
      </c>
      <c r="G15" s="130"/>
      <c r="H15" s="137">
        <f t="shared" si="0"/>
        <v>590000</v>
      </c>
      <c r="I15" s="149">
        <v>500000</v>
      </c>
      <c r="J15" s="149">
        <v>45000</v>
      </c>
      <c r="K15" s="149">
        <v>45000</v>
      </c>
    </row>
    <row r="16" spans="1:11" x14ac:dyDescent="0.25">
      <c r="A16" s="165">
        <v>45463</v>
      </c>
      <c r="B16" s="127" t="s">
        <v>252</v>
      </c>
      <c r="C16" s="128" t="s">
        <v>9</v>
      </c>
      <c r="D16" s="129" t="s">
        <v>397</v>
      </c>
      <c r="E16" s="128" t="s">
        <v>983</v>
      </c>
      <c r="F16" s="165">
        <v>44778</v>
      </c>
      <c r="G16" s="130"/>
      <c r="H16" s="137">
        <f t="shared" si="0"/>
        <v>590000</v>
      </c>
      <c r="I16" s="149">
        <v>500000</v>
      </c>
      <c r="J16" s="149">
        <v>45000</v>
      </c>
      <c r="K16" s="149">
        <v>45000</v>
      </c>
    </row>
    <row r="17" spans="1:11" x14ac:dyDescent="0.25">
      <c r="A17" s="165"/>
      <c r="B17" s="127"/>
      <c r="C17" s="128"/>
      <c r="D17" s="129"/>
      <c r="E17" s="128"/>
      <c r="F17" s="165"/>
      <c r="G17" s="130"/>
      <c r="H17" s="137">
        <f t="shared" si="0"/>
        <v>0</v>
      </c>
      <c r="I17" s="149"/>
      <c r="J17" s="149"/>
      <c r="K17" s="149"/>
    </row>
    <row r="18" spans="1:11" x14ac:dyDescent="0.25">
      <c r="A18" s="165"/>
      <c r="B18" s="127"/>
      <c r="C18" s="128"/>
      <c r="D18" s="129"/>
      <c r="E18" s="128"/>
      <c r="F18" s="165"/>
      <c r="G18" s="130"/>
      <c r="H18" s="137">
        <f t="shared" si="0"/>
        <v>0</v>
      </c>
      <c r="I18" s="149"/>
      <c r="J18" s="149"/>
      <c r="K18" s="149"/>
    </row>
    <row r="19" spans="1:11" x14ac:dyDescent="0.25">
      <c r="A19" s="131"/>
      <c r="B19" s="132" t="s">
        <v>471</v>
      </c>
      <c r="C19" s="133" t="s">
        <v>3</v>
      </c>
      <c r="D19" s="134" t="s">
        <v>3</v>
      </c>
      <c r="E19" s="133" t="s">
        <v>3</v>
      </c>
      <c r="F19" s="133" t="s">
        <v>3</v>
      </c>
      <c r="G19" s="135"/>
      <c r="H19" s="141">
        <f>SUM(H10:H18)</f>
        <v>2955000</v>
      </c>
      <c r="I19" s="141">
        <f t="shared" ref="I19:K19" si="1">SUM(I10:I18)</f>
        <v>2504238</v>
      </c>
      <c r="J19" s="141">
        <f t="shared" si="1"/>
        <v>225381</v>
      </c>
      <c r="K19" s="141">
        <f t="shared" si="1"/>
        <v>225381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716F-ED1E-4A08-B45E-ADF4B6400F2F}">
  <dimension ref="A1:G16"/>
  <sheetViews>
    <sheetView workbookViewId="0">
      <selection activeCell="B23" sqref="B23"/>
    </sheetView>
  </sheetViews>
  <sheetFormatPr defaultRowHeight="15" x14ac:dyDescent="0.25"/>
  <cols>
    <col min="1" max="1" width="9.28515625" bestFit="1" customWidth="1"/>
    <col min="2" max="2" width="45.85546875" bestFit="1" customWidth="1"/>
    <col min="3" max="3" width="8.140625" bestFit="1" customWidth="1"/>
    <col min="4" max="4" width="7" bestFit="1" customWidth="1"/>
    <col min="5" max="6" width="10.28515625" style="26" bestFit="1" customWidth="1"/>
  </cols>
  <sheetData>
    <row r="1" spans="1:7" ht="15.75" x14ac:dyDescent="0.25">
      <c r="A1" s="266" t="s">
        <v>301</v>
      </c>
      <c r="B1" s="266"/>
      <c r="C1" s="1"/>
      <c r="D1" s="1"/>
      <c r="E1" s="92"/>
      <c r="F1" s="92"/>
    </row>
    <row r="2" spans="1:7" x14ac:dyDescent="0.25">
      <c r="A2" s="267" t="s">
        <v>302</v>
      </c>
      <c r="B2" s="267"/>
      <c r="C2" s="1"/>
      <c r="D2" s="1"/>
      <c r="E2" s="92"/>
      <c r="F2" s="92"/>
    </row>
    <row r="3" spans="1:7" x14ac:dyDescent="0.25">
      <c r="A3" s="268" t="s">
        <v>303</v>
      </c>
      <c r="B3" s="268"/>
      <c r="C3" s="1"/>
      <c r="D3" s="1"/>
      <c r="E3" s="92"/>
      <c r="F3" s="92"/>
    </row>
    <row r="4" spans="1:7" ht="15.75" x14ac:dyDescent="0.25">
      <c r="A4" s="269" t="s">
        <v>1641</v>
      </c>
      <c r="B4" s="269"/>
      <c r="C4" s="1"/>
      <c r="D4" s="1"/>
      <c r="E4" s="92"/>
      <c r="F4" s="92"/>
    </row>
    <row r="5" spans="1:7" x14ac:dyDescent="0.25">
      <c r="A5" s="267" t="s">
        <v>2</v>
      </c>
      <c r="B5" s="267"/>
      <c r="C5" s="1"/>
      <c r="D5" s="1"/>
      <c r="E5" s="92"/>
      <c r="F5" s="92"/>
    </row>
    <row r="6" spans="1:7" x14ac:dyDescent="0.25">
      <c r="A6" s="267" t="s">
        <v>3</v>
      </c>
      <c r="B6" s="267"/>
      <c r="C6" s="1"/>
      <c r="D6" s="1"/>
      <c r="E6" s="92"/>
      <c r="F6" s="92"/>
    </row>
    <row r="7" spans="1:7" x14ac:dyDescent="0.25">
      <c r="A7" s="267" t="s">
        <v>3</v>
      </c>
      <c r="B7" s="267"/>
      <c r="C7" s="1"/>
      <c r="D7" s="1"/>
      <c r="E7" s="92"/>
      <c r="F7" s="92"/>
    </row>
    <row r="8" spans="1:7" x14ac:dyDescent="0.25">
      <c r="A8" s="267" t="s">
        <v>1844</v>
      </c>
      <c r="B8" s="267"/>
      <c r="C8" s="1"/>
      <c r="D8" s="1"/>
      <c r="E8" s="92"/>
      <c r="F8" s="92"/>
    </row>
    <row r="9" spans="1:7" x14ac:dyDescent="0.25">
      <c r="A9" s="198" t="s">
        <v>4</v>
      </c>
      <c r="B9" s="217"/>
      <c r="C9" s="202" t="s">
        <v>5</v>
      </c>
      <c r="D9" s="198" t="s">
        <v>6</v>
      </c>
      <c r="E9" s="93" t="s">
        <v>7</v>
      </c>
      <c r="F9" s="93" t="s">
        <v>8</v>
      </c>
    </row>
    <row r="10" spans="1:7" x14ac:dyDescent="0.25">
      <c r="A10" s="199">
        <v>45094</v>
      </c>
      <c r="B10" s="200" t="s">
        <v>247</v>
      </c>
      <c r="C10" s="2" t="s">
        <v>923</v>
      </c>
      <c r="D10" s="201" t="s">
        <v>1642</v>
      </c>
      <c r="E10" s="90">
        <v>15000</v>
      </c>
      <c r="F10" s="90">
        <v>15000</v>
      </c>
    </row>
    <row r="11" spans="1:7" x14ac:dyDescent="0.25">
      <c r="A11" s="199">
        <v>45208</v>
      </c>
      <c r="B11" s="200" t="s">
        <v>1634</v>
      </c>
      <c r="C11" s="2" t="s">
        <v>923</v>
      </c>
      <c r="D11" s="201" t="s">
        <v>1845</v>
      </c>
      <c r="E11" s="90">
        <v>880</v>
      </c>
      <c r="F11" s="90">
        <v>880</v>
      </c>
    </row>
    <row r="12" spans="1:7" x14ac:dyDescent="0.25">
      <c r="A12" s="199">
        <v>45261</v>
      </c>
      <c r="B12" s="200" t="s">
        <v>1846</v>
      </c>
      <c r="C12" s="2" t="s">
        <v>9</v>
      </c>
      <c r="D12" s="201" t="s">
        <v>1847</v>
      </c>
      <c r="E12" s="90">
        <v>20000</v>
      </c>
      <c r="F12" s="90">
        <v>20000</v>
      </c>
    </row>
    <row r="13" spans="1:7" x14ac:dyDescent="0.25">
      <c r="A13" s="165">
        <v>45303</v>
      </c>
      <c r="B13" s="127" t="s">
        <v>1634</v>
      </c>
      <c r="C13" s="128" t="s">
        <v>923</v>
      </c>
      <c r="D13" s="129" t="s">
        <v>2131</v>
      </c>
      <c r="E13" s="148">
        <v>12000</v>
      </c>
      <c r="F13" s="149">
        <v>12000</v>
      </c>
      <c r="G13" s="130"/>
    </row>
    <row r="14" spans="1:7" x14ac:dyDescent="0.25">
      <c r="A14" s="165">
        <v>45323</v>
      </c>
      <c r="B14" s="127" t="s">
        <v>2132</v>
      </c>
      <c r="C14" s="128" t="s">
        <v>9</v>
      </c>
      <c r="D14" s="129" t="s">
        <v>805</v>
      </c>
      <c r="E14" s="148">
        <v>37940</v>
      </c>
      <c r="F14" s="149">
        <v>37940</v>
      </c>
      <c r="G14" s="130"/>
    </row>
    <row r="15" spans="1:7" x14ac:dyDescent="0.25">
      <c r="A15" s="165">
        <v>45336</v>
      </c>
      <c r="B15" s="127" t="s">
        <v>1634</v>
      </c>
      <c r="C15" s="128" t="s">
        <v>923</v>
      </c>
      <c r="D15" s="129" t="s">
        <v>2133</v>
      </c>
      <c r="E15" s="148">
        <v>5200</v>
      </c>
      <c r="F15" s="149">
        <v>5200</v>
      </c>
      <c r="G15" s="130"/>
    </row>
    <row r="16" spans="1:7" x14ac:dyDescent="0.25">
      <c r="A16" s="219"/>
      <c r="B16" s="219"/>
      <c r="C16" s="219"/>
      <c r="D16" s="219"/>
      <c r="E16" s="220">
        <f>SUM(E10:E15)</f>
        <v>91020</v>
      </c>
      <c r="F16" s="220">
        <f>SUM(F10:F15)</f>
        <v>91020</v>
      </c>
    </row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B9CB-3047-4906-80AE-63E12E2C9003}">
  <dimension ref="A1:E37"/>
  <sheetViews>
    <sheetView topLeftCell="A11" workbookViewId="0">
      <selection activeCell="A47" sqref="A47"/>
    </sheetView>
  </sheetViews>
  <sheetFormatPr defaultRowHeight="15" x14ac:dyDescent="0.25"/>
  <cols>
    <col min="1" max="1" width="35.7109375" bestFit="1" customWidth="1"/>
    <col min="2" max="2" width="14.85546875" style="17" bestFit="1" customWidth="1"/>
    <col min="3" max="3" width="10.140625" bestFit="1" customWidth="1"/>
    <col min="5" max="5" width="12.5703125" bestFit="1" customWidth="1"/>
  </cols>
  <sheetData>
    <row r="1" spans="1:5" ht="17.25" x14ac:dyDescent="0.4">
      <c r="A1" s="151" t="s">
        <v>1037</v>
      </c>
      <c r="B1" s="156" t="s">
        <v>1038</v>
      </c>
    </row>
    <row r="2" spans="1:5" x14ac:dyDescent="0.25">
      <c r="A2" t="s">
        <v>1039</v>
      </c>
      <c r="B2" s="228">
        <f>'Salary_Admin Exps'!E42</f>
        <v>10853774.720000001</v>
      </c>
      <c r="E2" s="17"/>
    </row>
    <row r="3" spans="1:5" x14ac:dyDescent="0.25">
      <c r="A3" t="s">
        <v>1040</v>
      </c>
      <c r="B3" s="228">
        <f>'Office Rent_Admin Exps'!I63</f>
        <v>5290000</v>
      </c>
      <c r="E3" s="17"/>
    </row>
    <row r="4" spans="1:5" x14ac:dyDescent="0.25">
      <c r="A4" t="s">
        <v>263</v>
      </c>
      <c r="B4" s="229">
        <v>222141.35</v>
      </c>
      <c r="C4" t="s">
        <v>1042</v>
      </c>
    </row>
    <row r="5" spans="1:5" x14ac:dyDescent="0.25">
      <c r="A5" t="s">
        <v>1041</v>
      </c>
      <c r="B5" s="228">
        <v>51200</v>
      </c>
      <c r="C5" t="s">
        <v>1042</v>
      </c>
    </row>
    <row r="6" spans="1:5" x14ac:dyDescent="0.25">
      <c r="A6" t="s">
        <v>1043</v>
      </c>
      <c r="B6" s="228">
        <v>9000</v>
      </c>
      <c r="C6" t="s">
        <v>1042</v>
      </c>
    </row>
    <row r="7" spans="1:5" x14ac:dyDescent="0.25">
      <c r="A7" t="s">
        <v>479</v>
      </c>
      <c r="B7" s="228">
        <v>79159.14</v>
      </c>
      <c r="C7" t="s">
        <v>1042</v>
      </c>
    </row>
    <row r="8" spans="1:5" x14ac:dyDescent="0.25">
      <c r="A8" t="s">
        <v>1044</v>
      </c>
      <c r="B8" s="228">
        <f>'Electricity Exps_Admin Exps'!H85</f>
        <v>3675965.8</v>
      </c>
    </row>
    <row r="9" spans="1:5" x14ac:dyDescent="0.25">
      <c r="A9" t="s">
        <v>297</v>
      </c>
      <c r="B9" s="228">
        <v>52414.58</v>
      </c>
      <c r="C9" t="s">
        <v>1042</v>
      </c>
    </row>
    <row r="10" spans="1:5" x14ac:dyDescent="0.25">
      <c r="A10" t="s">
        <v>1045</v>
      </c>
      <c r="B10" s="228">
        <v>11588</v>
      </c>
      <c r="C10" t="s">
        <v>1042</v>
      </c>
    </row>
    <row r="11" spans="1:5" x14ac:dyDescent="0.25">
      <c r="A11" t="s">
        <v>1046</v>
      </c>
      <c r="B11" s="228">
        <v>112007</v>
      </c>
      <c r="C11" t="s">
        <v>1042</v>
      </c>
    </row>
    <row r="12" spans="1:5" x14ac:dyDescent="0.25">
      <c r="A12" t="s">
        <v>1047</v>
      </c>
      <c r="B12" s="228">
        <v>18000</v>
      </c>
      <c r="C12" t="s">
        <v>1042</v>
      </c>
    </row>
    <row r="13" spans="1:5" x14ac:dyDescent="0.25">
      <c r="A13" t="s">
        <v>1048</v>
      </c>
      <c r="B13" s="228">
        <f>'Printing &amp; Stationey_Admin'!H80</f>
        <v>1502168</v>
      </c>
    </row>
    <row r="14" spans="1:5" x14ac:dyDescent="0.25">
      <c r="A14" t="s">
        <v>1049</v>
      </c>
      <c r="B14" s="228">
        <f>'Rent Site off_Admin Exps'!H35</f>
        <v>3634100</v>
      </c>
    </row>
    <row r="15" spans="1:5" x14ac:dyDescent="0.25">
      <c r="A15" t="s">
        <v>1050</v>
      </c>
      <c r="B15" s="228">
        <v>54326</v>
      </c>
      <c r="C15" t="s">
        <v>1042</v>
      </c>
    </row>
    <row r="16" spans="1:5" x14ac:dyDescent="0.25">
      <c r="A16" t="s">
        <v>295</v>
      </c>
      <c r="B16" s="228">
        <v>191000</v>
      </c>
      <c r="C16" t="s">
        <v>1042</v>
      </c>
    </row>
    <row r="17" spans="1:3" x14ac:dyDescent="0.25">
      <c r="A17" t="s">
        <v>1051</v>
      </c>
      <c r="B17" s="228">
        <v>106355.4</v>
      </c>
      <c r="C17" t="s">
        <v>1042</v>
      </c>
    </row>
    <row r="18" spans="1:3" x14ac:dyDescent="0.25">
      <c r="A18" t="s">
        <v>1052</v>
      </c>
      <c r="B18" s="228">
        <f>'Site Exps_Admin Exps'!H26</f>
        <v>235705.09</v>
      </c>
    </row>
    <row r="19" spans="1:3" x14ac:dyDescent="0.25">
      <c r="A19" t="s">
        <v>1053</v>
      </c>
      <c r="B19" s="228">
        <v>47857</v>
      </c>
      <c r="C19" t="s">
        <v>1042</v>
      </c>
    </row>
    <row r="20" spans="1:3" x14ac:dyDescent="0.25">
      <c r="A20" t="s">
        <v>448</v>
      </c>
      <c r="B20" s="228">
        <f>'Transport Charges'!J33</f>
        <v>874865</v>
      </c>
    </row>
    <row r="21" spans="1:3" x14ac:dyDescent="0.25">
      <c r="A21" t="s">
        <v>1193</v>
      </c>
      <c r="B21" s="228">
        <f>Conveyance_admin!H262</f>
        <v>1023290</v>
      </c>
    </row>
    <row r="22" spans="1:3" x14ac:dyDescent="0.25">
      <c r="A22" t="s">
        <v>1194</v>
      </c>
      <c r="B22" s="228">
        <f>'Diesel &amp; Petrol'!H66</f>
        <v>527827</v>
      </c>
    </row>
    <row r="23" spans="1:3" x14ac:dyDescent="0.25">
      <c r="A23" t="s">
        <v>1195</v>
      </c>
      <c r="B23" s="228">
        <f>'Staff Welfare'!H117</f>
        <v>532488</v>
      </c>
    </row>
    <row r="24" spans="1:3" x14ac:dyDescent="0.25">
      <c r="A24" t="s">
        <v>1496</v>
      </c>
      <c r="B24" s="228">
        <f>'Tenant Meeting Exp.'!H15</f>
        <v>350849</v>
      </c>
    </row>
    <row r="25" spans="1:3" x14ac:dyDescent="0.25">
      <c r="A25" t="s">
        <v>1643</v>
      </c>
      <c r="B25" s="228">
        <f>'Bank Process Charges'!H17</f>
        <v>6123722</v>
      </c>
    </row>
    <row r="26" spans="1:3" x14ac:dyDescent="0.25">
      <c r="A26" t="s">
        <v>1888</v>
      </c>
      <c r="B26" s="228">
        <f>'Project Insurance'!H13</f>
        <v>1164846</v>
      </c>
    </row>
    <row r="27" spans="1:3" x14ac:dyDescent="0.25">
      <c r="A27" t="s">
        <v>2276</v>
      </c>
      <c r="B27" s="228">
        <f>'partner Salary'!E16</f>
        <v>3000000</v>
      </c>
    </row>
    <row r="28" spans="1:3" x14ac:dyDescent="0.25">
      <c r="A28" t="s">
        <v>2277</v>
      </c>
      <c r="B28" s="228">
        <v>39617</v>
      </c>
      <c r="C28" t="s">
        <v>2279</v>
      </c>
    </row>
    <row r="29" spans="1:3" x14ac:dyDescent="0.25">
      <c r="A29" t="s">
        <v>2278</v>
      </c>
      <c r="B29" s="228">
        <v>221000</v>
      </c>
      <c r="C29" t="s">
        <v>2279</v>
      </c>
    </row>
    <row r="30" spans="1:3" x14ac:dyDescent="0.25">
      <c r="B30" s="228"/>
    </row>
    <row r="31" spans="1:3" x14ac:dyDescent="0.25">
      <c r="B31" s="228"/>
    </row>
    <row r="32" spans="1:3" x14ac:dyDescent="0.25">
      <c r="B32" s="228"/>
    </row>
    <row r="33" spans="2:3" x14ac:dyDescent="0.25">
      <c r="B33" s="228"/>
    </row>
    <row r="34" spans="2:3" x14ac:dyDescent="0.25">
      <c r="B34" s="228"/>
    </row>
    <row r="35" spans="2:3" x14ac:dyDescent="0.25">
      <c r="B35" s="228"/>
    </row>
    <row r="36" spans="2:3" ht="15.75" thickBot="1" x14ac:dyDescent="0.3">
      <c r="B36" s="157">
        <f>SUM(B2:B35)</f>
        <v>40005266.079999998</v>
      </c>
    </row>
    <row r="37" spans="2:3" ht="15.75" thickTop="1" x14ac:dyDescent="0.25">
      <c r="B37" s="17">
        <f>+B36/10000000</f>
        <v>4.0005266079999995</v>
      </c>
      <c r="C37" t="s">
        <v>1054</v>
      </c>
    </row>
  </sheetData>
  <pageMargins left="0.70866141732283472" right="0.70866141732283472" top="0.74803149606299213" bottom="0.74803149606299213" header="0.31496062992125984" footer="0.31496062992125984"/>
  <pageSetup paperSize="9" scale="12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997F-C41E-45C8-94BB-A8F062988F91}">
  <dimension ref="A1:E42"/>
  <sheetViews>
    <sheetView topLeftCell="A7" workbookViewId="0">
      <selection activeCell="D43" sqref="D43"/>
    </sheetView>
  </sheetViews>
  <sheetFormatPr defaultRowHeight="15" x14ac:dyDescent="0.25"/>
  <cols>
    <col min="1" max="1" width="32.85546875" bestFit="1" customWidth="1"/>
    <col min="2" max="2" width="7.7109375" bestFit="1" customWidth="1"/>
    <col min="3" max="3" width="14.5703125" style="17" bestFit="1" customWidth="1"/>
    <col min="4" max="4" width="10.5703125" style="17" bestFit="1" customWidth="1"/>
    <col min="5" max="5" width="14" style="17" bestFit="1" customWidth="1"/>
  </cols>
  <sheetData>
    <row r="1" spans="1:5" ht="15.75" x14ac:dyDescent="0.25">
      <c r="A1" s="266" t="s">
        <v>301</v>
      </c>
      <c r="B1" s="266"/>
      <c r="C1" s="266"/>
      <c r="D1" s="145"/>
      <c r="E1" s="145"/>
    </row>
    <row r="2" spans="1:5" x14ac:dyDescent="0.25">
      <c r="A2" s="267" t="s">
        <v>302</v>
      </c>
      <c r="B2" s="267"/>
      <c r="C2" s="267"/>
      <c r="D2" s="145"/>
      <c r="E2" s="145"/>
    </row>
    <row r="3" spans="1:5" x14ac:dyDescent="0.25">
      <c r="A3" s="268" t="s">
        <v>303</v>
      </c>
      <c r="B3" s="268"/>
      <c r="C3" s="268"/>
      <c r="D3" s="145"/>
      <c r="E3" s="145"/>
    </row>
    <row r="4" spans="1:5" ht="15.75" x14ac:dyDescent="0.25">
      <c r="A4" s="269" t="s">
        <v>1255</v>
      </c>
      <c r="B4" s="269"/>
      <c r="C4" s="269"/>
      <c r="D4" s="145"/>
      <c r="E4" s="145"/>
    </row>
    <row r="5" spans="1:5" x14ac:dyDescent="0.25">
      <c r="A5" s="267" t="s">
        <v>468</v>
      </c>
      <c r="B5" s="267"/>
      <c r="C5" s="267"/>
      <c r="D5" s="145"/>
      <c r="E5" s="145"/>
    </row>
    <row r="6" spans="1:5" x14ac:dyDescent="0.25">
      <c r="A6" s="267" t="s">
        <v>2288</v>
      </c>
      <c r="B6" s="267"/>
      <c r="C6" s="267"/>
      <c r="D6" s="145"/>
      <c r="E6" s="145"/>
    </row>
    <row r="7" spans="1:5" ht="14.45" customHeight="1" x14ac:dyDescent="0.25">
      <c r="A7" s="158" t="s">
        <v>3</v>
      </c>
      <c r="B7" s="276" t="s">
        <v>1255</v>
      </c>
      <c r="C7" s="276"/>
      <c r="D7" s="276"/>
      <c r="E7" s="276"/>
    </row>
    <row r="8" spans="1:5" ht="14.45" customHeight="1" x14ac:dyDescent="0.25">
      <c r="A8" s="159" t="s">
        <v>3</v>
      </c>
      <c r="B8" s="277" t="s">
        <v>301</v>
      </c>
      <c r="C8" s="278"/>
      <c r="D8" s="278"/>
      <c r="E8" s="278"/>
    </row>
    <row r="9" spans="1:5" ht="14.45" customHeight="1" x14ac:dyDescent="0.25">
      <c r="A9" s="205" t="s">
        <v>1</v>
      </c>
      <c r="B9" s="279" t="s">
        <v>2288</v>
      </c>
      <c r="C9" s="280"/>
      <c r="D9" s="280"/>
      <c r="E9" s="280"/>
    </row>
    <row r="10" spans="1:5" x14ac:dyDescent="0.25">
      <c r="A10" s="205" t="s">
        <v>3</v>
      </c>
      <c r="B10" s="160" t="s">
        <v>469</v>
      </c>
      <c r="C10" s="264" t="s">
        <v>1256</v>
      </c>
      <c r="D10" s="265"/>
      <c r="E10" s="223" t="s">
        <v>470</v>
      </c>
    </row>
    <row r="11" spans="1:5" x14ac:dyDescent="0.25">
      <c r="A11" s="204" t="s">
        <v>3</v>
      </c>
      <c r="B11" s="169" t="s">
        <v>11</v>
      </c>
      <c r="C11" s="224" t="s">
        <v>7</v>
      </c>
      <c r="D11" s="224" t="s">
        <v>8</v>
      </c>
      <c r="E11" s="225" t="s">
        <v>11</v>
      </c>
    </row>
    <row r="12" spans="1:5" x14ac:dyDescent="0.25">
      <c r="A12" s="82" t="s">
        <v>2134</v>
      </c>
      <c r="B12" s="116"/>
      <c r="C12" s="221">
        <v>141003</v>
      </c>
      <c r="D12" s="221"/>
      <c r="E12" s="218">
        <v>141003</v>
      </c>
    </row>
    <row r="13" spans="1:5" x14ac:dyDescent="0.25">
      <c r="A13" s="82" t="s">
        <v>1257</v>
      </c>
      <c r="B13" s="116"/>
      <c r="C13" s="221">
        <v>224129</v>
      </c>
      <c r="D13" s="221"/>
      <c r="E13" s="218">
        <v>224129</v>
      </c>
    </row>
    <row r="14" spans="1:5" x14ac:dyDescent="0.25">
      <c r="A14" s="82" t="s">
        <v>1258</v>
      </c>
      <c r="B14" s="116"/>
      <c r="C14" s="221">
        <v>11050</v>
      </c>
      <c r="D14" s="221"/>
      <c r="E14" s="218">
        <v>11050</v>
      </c>
    </row>
    <row r="15" spans="1:5" x14ac:dyDescent="0.25">
      <c r="A15" s="82" t="s">
        <v>1259</v>
      </c>
      <c r="B15" s="116"/>
      <c r="C15" s="221">
        <v>1487483</v>
      </c>
      <c r="D15" s="221"/>
      <c r="E15" s="218">
        <v>1487483</v>
      </c>
    </row>
    <row r="16" spans="1:5" x14ac:dyDescent="0.25">
      <c r="A16" s="82" t="s">
        <v>1260</v>
      </c>
      <c r="B16" s="116"/>
      <c r="C16" s="221">
        <v>26284</v>
      </c>
      <c r="D16" s="221"/>
      <c r="E16" s="218">
        <v>26284</v>
      </c>
    </row>
    <row r="17" spans="1:5" x14ac:dyDescent="0.25">
      <c r="A17" s="82" t="s">
        <v>2491</v>
      </c>
      <c r="B17" s="116"/>
      <c r="C17" s="221">
        <v>16802.36</v>
      </c>
      <c r="D17" s="221"/>
      <c r="E17" s="218">
        <v>16802.36</v>
      </c>
    </row>
    <row r="18" spans="1:5" x14ac:dyDescent="0.25">
      <c r="A18" s="82" t="s">
        <v>1261</v>
      </c>
      <c r="B18" s="116"/>
      <c r="C18" s="221">
        <v>39253</v>
      </c>
      <c r="D18" s="221"/>
      <c r="E18" s="218">
        <v>39253</v>
      </c>
    </row>
    <row r="19" spans="1:5" x14ac:dyDescent="0.25">
      <c r="A19" s="82" t="s">
        <v>1262</v>
      </c>
      <c r="B19" s="116"/>
      <c r="C19" s="221">
        <v>784100</v>
      </c>
      <c r="D19" s="221"/>
      <c r="E19" s="218">
        <v>784100</v>
      </c>
    </row>
    <row r="20" spans="1:5" x14ac:dyDescent="0.25">
      <c r="A20" s="82" t="s">
        <v>1263</v>
      </c>
      <c r="B20" s="116"/>
      <c r="C20" s="221">
        <v>2029274</v>
      </c>
      <c r="D20" s="221"/>
      <c r="E20" s="218">
        <v>2029274</v>
      </c>
    </row>
    <row r="21" spans="1:5" x14ac:dyDescent="0.25">
      <c r="A21" s="82" t="s">
        <v>1376</v>
      </c>
      <c r="B21" s="116"/>
      <c r="C21" s="221">
        <v>194352</v>
      </c>
      <c r="D21" s="221">
        <v>16000</v>
      </c>
      <c r="E21" s="218">
        <v>178352</v>
      </c>
    </row>
    <row r="22" spans="1:5" x14ac:dyDescent="0.25">
      <c r="A22" s="82" t="s">
        <v>1264</v>
      </c>
      <c r="B22" s="116"/>
      <c r="C22" s="221">
        <v>674767</v>
      </c>
      <c r="D22" s="221"/>
      <c r="E22" s="218">
        <v>674767</v>
      </c>
    </row>
    <row r="23" spans="1:5" x14ac:dyDescent="0.25">
      <c r="A23" s="82" t="s">
        <v>2492</v>
      </c>
      <c r="B23" s="116"/>
      <c r="C23" s="221">
        <v>7744.36</v>
      </c>
      <c r="D23" s="221"/>
      <c r="E23" s="218">
        <v>7744.36</v>
      </c>
    </row>
    <row r="24" spans="1:5" x14ac:dyDescent="0.25">
      <c r="A24" s="82" t="s">
        <v>1265</v>
      </c>
      <c r="B24" s="116"/>
      <c r="C24" s="221">
        <v>36542</v>
      </c>
      <c r="D24" s="221"/>
      <c r="E24" s="218">
        <v>36542</v>
      </c>
    </row>
    <row r="25" spans="1:5" x14ac:dyDescent="0.25">
      <c r="A25" s="82" t="s">
        <v>1266</v>
      </c>
      <c r="B25" s="116"/>
      <c r="C25" s="221">
        <v>18387</v>
      </c>
      <c r="D25" s="221"/>
      <c r="E25" s="218">
        <v>18387</v>
      </c>
    </row>
    <row r="26" spans="1:5" x14ac:dyDescent="0.25">
      <c r="A26" s="82" t="s">
        <v>1887</v>
      </c>
      <c r="B26" s="116"/>
      <c r="C26" s="221">
        <v>64226</v>
      </c>
      <c r="D26" s="221"/>
      <c r="E26" s="218">
        <v>64226</v>
      </c>
    </row>
    <row r="27" spans="1:5" x14ac:dyDescent="0.25">
      <c r="A27" s="82" t="s">
        <v>1267</v>
      </c>
      <c r="B27" s="116"/>
      <c r="C27" s="221">
        <v>389056</v>
      </c>
      <c r="D27" s="221"/>
      <c r="E27" s="218">
        <v>389056</v>
      </c>
    </row>
    <row r="28" spans="1:5" s="170" customFormat="1" ht="12" x14ac:dyDescent="0.25">
      <c r="A28" s="82" t="s">
        <v>930</v>
      </c>
      <c r="B28" s="116"/>
      <c r="C28" s="221">
        <v>192000</v>
      </c>
      <c r="D28" s="221"/>
      <c r="E28" s="218">
        <v>192000</v>
      </c>
    </row>
    <row r="29" spans="1:5" x14ac:dyDescent="0.25">
      <c r="A29" s="82" t="s">
        <v>1268</v>
      </c>
      <c r="B29" s="116"/>
      <c r="C29" s="221">
        <v>651838</v>
      </c>
      <c r="D29" s="221"/>
      <c r="E29" s="218">
        <v>651838</v>
      </c>
    </row>
    <row r="30" spans="1:5" x14ac:dyDescent="0.25">
      <c r="A30" s="82" t="s">
        <v>1646</v>
      </c>
      <c r="B30" s="116"/>
      <c r="C30" s="221">
        <v>11900</v>
      </c>
      <c r="D30" s="221"/>
      <c r="E30" s="218">
        <v>11900</v>
      </c>
    </row>
    <row r="31" spans="1:5" x14ac:dyDescent="0.25">
      <c r="A31" s="82" t="s">
        <v>1269</v>
      </c>
      <c r="B31" s="116"/>
      <c r="C31" s="221">
        <v>12750</v>
      </c>
      <c r="D31" s="221"/>
      <c r="E31" s="218">
        <v>12750</v>
      </c>
    </row>
    <row r="32" spans="1:5" x14ac:dyDescent="0.25">
      <c r="A32" s="82" t="s">
        <v>1885</v>
      </c>
      <c r="B32" s="116"/>
      <c r="C32" s="221">
        <v>102564</v>
      </c>
      <c r="D32" s="221"/>
      <c r="E32" s="218">
        <v>102564</v>
      </c>
    </row>
    <row r="33" spans="1:5" x14ac:dyDescent="0.25">
      <c r="A33" s="82" t="s">
        <v>1270</v>
      </c>
      <c r="B33" s="116"/>
      <c r="C33" s="221">
        <v>380317</v>
      </c>
      <c r="D33" s="221"/>
      <c r="E33" s="218">
        <v>380317</v>
      </c>
    </row>
    <row r="34" spans="1:5" x14ac:dyDescent="0.25">
      <c r="A34" s="82" t="s">
        <v>1271</v>
      </c>
      <c r="B34" s="116"/>
      <c r="C34" s="221">
        <v>314501</v>
      </c>
      <c r="D34" s="221"/>
      <c r="E34" s="218">
        <v>314501</v>
      </c>
    </row>
    <row r="35" spans="1:5" x14ac:dyDescent="0.25">
      <c r="A35" s="82" t="s">
        <v>2493</v>
      </c>
      <c r="B35" s="116"/>
      <c r="C35" s="221">
        <v>16466</v>
      </c>
      <c r="D35" s="221"/>
      <c r="E35" s="218">
        <v>16466</v>
      </c>
    </row>
    <row r="36" spans="1:5" x14ac:dyDescent="0.25">
      <c r="A36" s="82" t="s">
        <v>1272</v>
      </c>
      <c r="B36" s="116"/>
      <c r="C36" s="221">
        <v>1025046</v>
      </c>
      <c r="D36" s="221"/>
      <c r="E36" s="218">
        <v>1025046</v>
      </c>
    </row>
    <row r="37" spans="1:5" x14ac:dyDescent="0.25">
      <c r="A37" s="82" t="s">
        <v>1273</v>
      </c>
      <c r="B37" s="116"/>
      <c r="C37" s="221">
        <v>82000</v>
      </c>
      <c r="D37" s="221"/>
      <c r="E37" s="218">
        <v>82000</v>
      </c>
    </row>
    <row r="38" spans="1:5" x14ac:dyDescent="0.25">
      <c r="A38" s="82" t="s">
        <v>1886</v>
      </c>
      <c r="B38" s="116"/>
      <c r="C38" s="221">
        <v>70855</v>
      </c>
      <c r="D38" s="221"/>
      <c r="E38" s="218">
        <v>70855</v>
      </c>
    </row>
    <row r="39" spans="1:5" x14ac:dyDescent="0.25">
      <c r="A39" s="82" t="s">
        <v>1274</v>
      </c>
      <c r="B39" s="116"/>
      <c r="C39" s="221">
        <v>1159100</v>
      </c>
      <c r="D39" s="221"/>
      <c r="E39" s="218">
        <v>1159100</v>
      </c>
    </row>
    <row r="40" spans="1:5" x14ac:dyDescent="0.25">
      <c r="A40" s="82" t="s">
        <v>1275</v>
      </c>
      <c r="B40" s="116"/>
      <c r="C40" s="221">
        <v>625985</v>
      </c>
      <c r="D40" s="221"/>
      <c r="E40" s="218">
        <v>625985</v>
      </c>
    </row>
    <row r="41" spans="1:5" x14ac:dyDescent="0.25">
      <c r="A41" s="82" t="s">
        <v>2494</v>
      </c>
      <c r="B41" s="116"/>
      <c r="C41" s="221">
        <v>80000</v>
      </c>
      <c r="D41" s="221"/>
      <c r="E41" s="218">
        <v>80000</v>
      </c>
    </row>
    <row r="42" spans="1:5" x14ac:dyDescent="0.25">
      <c r="A42" s="161" t="s">
        <v>471</v>
      </c>
      <c r="B42" s="118"/>
      <c r="C42" s="226">
        <f>SUM(C12:C41)</f>
        <v>10869774.720000001</v>
      </c>
      <c r="D42" s="226">
        <f t="shared" ref="D42:E42" si="0">SUM(D12:D41)</f>
        <v>16000</v>
      </c>
      <c r="E42" s="226">
        <f t="shared" si="0"/>
        <v>10853774.720000001</v>
      </c>
    </row>
  </sheetData>
  <mergeCells count="10">
    <mergeCell ref="B7:E7"/>
    <mergeCell ref="B8:E8"/>
    <mergeCell ref="B9:E9"/>
    <mergeCell ref="C10:D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59CB-473A-436A-BD9C-2841514F31E5}">
  <dimension ref="A1:M63"/>
  <sheetViews>
    <sheetView topLeftCell="C37" workbookViewId="0">
      <selection activeCell="J69" sqref="J69"/>
    </sheetView>
  </sheetViews>
  <sheetFormatPr defaultRowHeight="15" x14ac:dyDescent="0.25"/>
  <cols>
    <col min="1" max="1" width="11.28515625" bestFit="1" customWidth="1"/>
    <col min="2" max="2" width="32.7109375" bestFit="1" customWidth="1"/>
    <col min="3" max="5" width="7.42578125" bestFit="1" customWidth="1"/>
    <col min="6" max="6" width="8.28515625" bestFit="1" customWidth="1"/>
    <col min="7" max="7" width="5.42578125" bestFit="1" customWidth="1"/>
    <col min="8" max="9" width="12.42578125" style="17" bestFit="1" customWidth="1"/>
    <col min="10" max="10" width="13.140625" style="17" bestFit="1" customWidth="1"/>
    <col min="11" max="11" width="12" style="17" bestFit="1" customWidth="1"/>
    <col min="12" max="12" width="13.140625" style="17" bestFit="1" customWidth="1"/>
    <col min="13" max="13" width="12" style="17" bestFit="1" customWidth="1"/>
  </cols>
  <sheetData>
    <row r="1" spans="1:13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  <c r="J1" s="145"/>
      <c r="K1" s="145"/>
      <c r="L1" s="145"/>
      <c r="M1" s="145"/>
    </row>
    <row r="2" spans="1:13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  <c r="J2" s="145"/>
      <c r="K2" s="145"/>
      <c r="L2" s="145"/>
      <c r="M2" s="145"/>
    </row>
    <row r="3" spans="1:13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  <c r="J3" s="145"/>
      <c r="K3" s="145"/>
      <c r="L3" s="145"/>
      <c r="M3" s="145"/>
    </row>
    <row r="4" spans="1:13" ht="15.75" x14ac:dyDescent="0.25">
      <c r="A4" s="269" t="s">
        <v>1040</v>
      </c>
      <c r="B4" s="269"/>
      <c r="C4" s="269"/>
      <c r="D4" s="1"/>
      <c r="E4" s="1"/>
      <c r="F4" s="1"/>
      <c r="G4" s="1"/>
      <c r="H4" s="145"/>
      <c r="I4" s="145"/>
      <c r="J4" s="145"/>
      <c r="K4" s="145"/>
      <c r="L4" s="145"/>
      <c r="M4" s="145"/>
    </row>
    <row r="5" spans="1:13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  <c r="J5" s="145"/>
      <c r="K5" s="145"/>
      <c r="L5" s="145"/>
      <c r="M5" s="145"/>
    </row>
    <row r="6" spans="1:13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  <c r="J6" s="145"/>
      <c r="K6" s="145"/>
      <c r="L6" s="145"/>
      <c r="M6" s="145"/>
    </row>
    <row r="7" spans="1:13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  <c r="J7" s="145"/>
      <c r="K7" s="145"/>
      <c r="L7" s="145"/>
      <c r="M7" s="145"/>
    </row>
    <row r="8" spans="1:13" x14ac:dyDescent="0.25">
      <c r="A8" s="270" t="s">
        <v>2288</v>
      </c>
      <c r="B8" s="270"/>
      <c r="C8" s="270"/>
      <c r="D8" s="1"/>
      <c r="E8" s="1"/>
      <c r="F8" s="1"/>
      <c r="G8" s="1"/>
      <c r="H8" s="145"/>
      <c r="I8" s="145"/>
      <c r="J8" s="145"/>
      <c r="K8" s="145"/>
      <c r="L8" s="145"/>
      <c r="M8" s="145"/>
    </row>
    <row r="9" spans="1:13" ht="48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1040</v>
      </c>
      <c r="J9" s="168" t="s">
        <v>1251</v>
      </c>
      <c r="K9" s="168" t="s">
        <v>1252</v>
      </c>
      <c r="L9" s="168" t="s">
        <v>1253</v>
      </c>
      <c r="M9" s="168" t="s">
        <v>1254</v>
      </c>
    </row>
    <row r="10" spans="1:13" x14ac:dyDescent="0.25">
      <c r="A10" s="164">
        <v>43812</v>
      </c>
      <c r="B10" s="122" t="s">
        <v>1254</v>
      </c>
      <c r="C10" s="123" t="s">
        <v>9</v>
      </c>
      <c r="D10" s="124" t="s">
        <v>317</v>
      </c>
      <c r="E10" s="123" t="s">
        <v>3</v>
      </c>
      <c r="F10" s="176"/>
      <c r="G10" s="125"/>
      <c r="H10" s="146">
        <v>25000</v>
      </c>
      <c r="I10" s="147">
        <v>100000</v>
      </c>
      <c r="J10" s="147">
        <v>-25000</v>
      </c>
      <c r="K10" s="147">
        <v>-20000</v>
      </c>
      <c r="L10" s="147">
        <v>-30000</v>
      </c>
      <c r="M10" s="147"/>
    </row>
    <row r="11" spans="1:13" x14ac:dyDescent="0.25">
      <c r="A11" s="165">
        <v>43831</v>
      </c>
      <c r="B11" s="127" t="s">
        <v>1254</v>
      </c>
      <c r="C11" s="128" t="s">
        <v>9</v>
      </c>
      <c r="D11" s="129" t="s">
        <v>321</v>
      </c>
      <c r="E11" s="128" t="s">
        <v>3</v>
      </c>
      <c r="F11" s="177"/>
      <c r="G11" s="130"/>
      <c r="H11" s="148">
        <v>25000</v>
      </c>
      <c r="I11" s="149">
        <v>100000</v>
      </c>
      <c r="J11" s="149">
        <v>-25000</v>
      </c>
      <c r="K11" s="149">
        <v>-20000</v>
      </c>
      <c r="L11" s="149">
        <v>-30000</v>
      </c>
      <c r="M11" s="149"/>
    </row>
    <row r="12" spans="1:13" x14ac:dyDescent="0.25">
      <c r="A12" s="165">
        <v>43862</v>
      </c>
      <c r="B12" s="127" t="s">
        <v>1254</v>
      </c>
      <c r="C12" s="128" t="s">
        <v>9</v>
      </c>
      <c r="D12" s="129" t="s">
        <v>331</v>
      </c>
      <c r="E12" s="128" t="s">
        <v>3</v>
      </c>
      <c r="F12" s="177"/>
      <c r="G12" s="130"/>
      <c r="H12" s="148">
        <v>25000</v>
      </c>
      <c r="I12" s="149">
        <v>100000</v>
      </c>
      <c r="J12" s="149">
        <v>-25000</v>
      </c>
      <c r="K12" s="149">
        <v>-20000</v>
      </c>
      <c r="L12" s="149">
        <v>-30000</v>
      </c>
      <c r="M12" s="149"/>
    </row>
    <row r="13" spans="1:13" x14ac:dyDescent="0.25">
      <c r="A13" s="165">
        <v>43891</v>
      </c>
      <c r="B13" s="127" t="s">
        <v>1254</v>
      </c>
      <c r="C13" s="128" t="s">
        <v>9</v>
      </c>
      <c r="D13" s="129" t="s">
        <v>340</v>
      </c>
      <c r="E13" s="128" t="s">
        <v>3</v>
      </c>
      <c r="F13" s="177"/>
      <c r="G13" s="130"/>
      <c r="H13" s="148">
        <v>25000</v>
      </c>
      <c r="I13" s="149">
        <v>100000</v>
      </c>
      <c r="J13" s="149">
        <v>-25000</v>
      </c>
      <c r="K13" s="149">
        <v>-20000</v>
      </c>
      <c r="L13" s="149">
        <v>-30000</v>
      </c>
      <c r="M13" s="149"/>
    </row>
    <row r="14" spans="1:13" x14ac:dyDescent="0.25">
      <c r="A14" s="165">
        <v>43948</v>
      </c>
      <c r="B14" s="127" t="s">
        <v>1254</v>
      </c>
      <c r="C14" s="128" t="s">
        <v>9</v>
      </c>
      <c r="D14" s="129" t="s">
        <v>343</v>
      </c>
      <c r="E14" s="128" t="s">
        <v>3</v>
      </c>
      <c r="F14" s="177"/>
      <c r="G14" s="130"/>
      <c r="H14" s="148">
        <v>25000</v>
      </c>
      <c r="I14" s="149">
        <v>100000</v>
      </c>
      <c r="J14" s="149">
        <v>-25000</v>
      </c>
      <c r="K14" s="149">
        <v>-20000</v>
      </c>
      <c r="L14" s="149">
        <v>-30000</v>
      </c>
      <c r="M14" s="149"/>
    </row>
    <row r="15" spans="1:13" x14ac:dyDescent="0.25">
      <c r="A15" s="165">
        <v>44010</v>
      </c>
      <c r="B15" s="127" t="s">
        <v>1254</v>
      </c>
      <c r="C15" s="128" t="s">
        <v>9</v>
      </c>
      <c r="D15" s="129" t="s">
        <v>305</v>
      </c>
      <c r="E15" s="128" t="s">
        <v>3</v>
      </c>
      <c r="F15" s="177"/>
      <c r="G15" s="130"/>
      <c r="H15" s="148">
        <v>15000</v>
      </c>
      <c r="I15" s="149">
        <v>60000</v>
      </c>
      <c r="J15" s="149">
        <v>-15000</v>
      </c>
      <c r="K15" s="149">
        <v>-12000</v>
      </c>
      <c r="L15" s="149">
        <v>-18000</v>
      </c>
      <c r="M15" s="149"/>
    </row>
    <row r="16" spans="1:13" x14ac:dyDescent="0.25">
      <c r="A16" s="165">
        <v>44011</v>
      </c>
      <c r="B16" s="127" t="s">
        <v>1254</v>
      </c>
      <c r="C16" s="128" t="s">
        <v>9</v>
      </c>
      <c r="D16" s="129" t="s">
        <v>307</v>
      </c>
      <c r="E16" s="128" t="s">
        <v>3</v>
      </c>
      <c r="F16" s="177"/>
      <c r="G16" s="130"/>
      <c r="H16" s="148">
        <v>15000</v>
      </c>
      <c r="I16" s="149">
        <v>60000</v>
      </c>
      <c r="J16" s="149">
        <v>-15000</v>
      </c>
      <c r="K16" s="149">
        <v>-12000</v>
      </c>
      <c r="L16" s="149">
        <v>-18000</v>
      </c>
      <c r="M16" s="149"/>
    </row>
    <row r="17" spans="1:13" x14ac:dyDescent="0.25">
      <c r="A17" s="165">
        <v>44081</v>
      </c>
      <c r="B17" s="127" t="s">
        <v>1254</v>
      </c>
      <c r="C17" s="128" t="s">
        <v>9</v>
      </c>
      <c r="D17" s="129" t="s">
        <v>310</v>
      </c>
      <c r="E17" s="128" t="s">
        <v>3</v>
      </c>
      <c r="F17" s="177"/>
      <c r="G17" s="130"/>
      <c r="H17" s="148">
        <v>25000</v>
      </c>
      <c r="I17" s="149">
        <v>100000</v>
      </c>
      <c r="J17" s="149">
        <v>-25000</v>
      </c>
      <c r="K17" s="149">
        <v>-20000</v>
      </c>
      <c r="L17" s="149">
        <v>-30000</v>
      </c>
      <c r="M17" s="149"/>
    </row>
    <row r="18" spans="1:13" x14ac:dyDescent="0.25">
      <c r="A18" s="165">
        <v>44111</v>
      </c>
      <c r="B18" s="127" t="s">
        <v>1254</v>
      </c>
      <c r="C18" s="128" t="s">
        <v>9</v>
      </c>
      <c r="D18" s="129" t="s">
        <v>312</v>
      </c>
      <c r="E18" s="128" t="s">
        <v>3</v>
      </c>
      <c r="F18" s="177"/>
      <c r="G18" s="130"/>
      <c r="H18" s="148">
        <v>25000</v>
      </c>
      <c r="I18" s="149">
        <v>100000</v>
      </c>
      <c r="J18" s="149">
        <v>-25000</v>
      </c>
      <c r="K18" s="149">
        <v>-20000</v>
      </c>
      <c r="L18" s="149">
        <v>-30000</v>
      </c>
      <c r="M18" s="149"/>
    </row>
    <row r="19" spans="1:13" x14ac:dyDescent="0.25">
      <c r="A19" s="165">
        <v>44142</v>
      </c>
      <c r="B19" s="127" t="s">
        <v>1254</v>
      </c>
      <c r="C19" s="128" t="s">
        <v>9</v>
      </c>
      <c r="D19" s="129" t="s">
        <v>318</v>
      </c>
      <c r="E19" s="128" t="s">
        <v>3</v>
      </c>
      <c r="F19" s="177"/>
      <c r="G19" s="130"/>
      <c r="H19" s="148">
        <v>25000</v>
      </c>
      <c r="I19" s="149">
        <v>100000</v>
      </c>
      <c r="J19" s="149">
        <v>-25000</v>
      </c>
      <c r="K19" s="149">
        <v>-20000</v>
      </c>
      <c r="L19" s="149">
        <v>-30000</v>
      </c>
      <c r="M19" s="149"/>
    </row>
    <row r="20" spans="1:13" x14ac:dyDescent="0.25">
      <c r="A20" s="165">
        <v>44172</v>
      </c>
      <c r="B20" s="127" t="s">
        <v>1253</v>
      </c>
      <c r="C20" s="128" t="s">
        <v>9</v>
      </c>
      <c r="D20" s="129" t="s">
        <v>320</v>
      </c>
      <c r="E20" s="128" t="s">
        <v>3</v>
      </c>
      <c r="F20" s="177"/>
      <c r="G20" s="130"/>
      <c r="H20" s="148">
        <v>30000</v>
      </c>
      <c r="I20" s="149">
        <v>100000</v>
      </c>
      <c r="J20" s="149">
        <v>-25000</v>
      </c>
      <c r="K20" s="149">
        <v>-20000</v>
      </c>
      <c r="L20" s="149"/>
      <c r="M20" s="149">
        <v>-25000</v>
      </c>
    </row>
    <row r="21" spans="1:13" x14ac:dyDescent="0.25">
      <c r="A21" s="165">
        <v>44216</v>
      </c>
      <c r="B21" s="127" t="s">
        <v>1252</v>
      </c>
      <c r="C21" s="128" t="s">
        <v>9</v>
      </c>
      <c r="D21" s="129" t="s">
        <v>331</v>
      </c>
      <c r="E21" s="128" t="s">
        <v>3</v>
      </c>
      <c r="F21" s="177"/>
      <c r="G21" s="130"/>
      <c r="H21" s="148">
        <v>20000</v>
      </c>
      <c r="I21" s="149">
        <v>100000</v>
      </c>
      <c r="J21" s="149">
        <v>-25000</v>
      </c>
      <c r="K21" s="149"/>
      <c r="L21" s="149">
        <v>-30000</v>
      </c>
      <c r="M21" s="149">
        <v>-25000</v>
      </c>
    </row>
    <row r="22" spans="1:13" x14ac:dyDescent="0.25">
      <c r="A22" s="165">
        <v>44242</v>
      </c>
      <c r="B22" s="127" t="s">
        <v>1252</v>
      </c>
      <c r="C22" s="128" t="s">
        <v>9</v>
      </c>
      <c r="D22" s="129" t="s">
        <v>335</v>
      </c>
      <c r="E22" s="128" t="s">
        <v>3</v>
      </c>
      <c r="F22" s="177"/>
      <c r="G22" s="130"/>
      <c r="H22" s="148">
        <v>20000</v>
      </c>
      <c r="I22" s="149">
        <v>100000</v>
      </c>
      <c r="J22" s="149">
        <v>-25000</v>
      </c>
      <c r="K22" s="149"/>
      <c r="L22" s="149">
        <v>-30000</v>
      </c>
      <c r="M22" s="149">
        <v>-25000</v>
      </c>
    </row>
    <row r="23" spans="1:13" x14ac:dyDescent="0.25">
      <c r="A23" s="165">
        <v>44268</v>
      </c>
      <c r="B23" s="127" t="s">
        <v>1252</v>
      </c>
      <c r="C23" s="128" t="s">
        <v>9</v>
      </c>
      <c r="D23" s="129" t="s">
        <v>353</v>
      </c>
      <c r="E23" s="128" t="s">
        <v>3</v>
      </c>
      <c r="F23" s="177"/>
      <c r="G23" s="130"/>
      <c r="H23" s="148">
        <v>20000</v>
      </c>
      <c r="I23" s="149">
        <v>100000</v>
      </c>
      <c r="J23" s="149">
        <v>-25000</v>
      </c>
      <c r="K23" s="149"/>
      <c r="L23" s="149">
        <v>-30000</v>
      </c>
      <c r="M23" s="149">
        <v>-25000</v>
      </c>
    </row>
    <row r="24" spans="1:13" x14ac:dyDescent="0.25">
      <c r="A24" s="165">
        <v>44301</v>
      </c>
      <c r="B24" s="127" t="s">
        <v>1251</v>
      </c>
      <c r="C24" s="128" t="s">
        <v>9</v>
      </c>
      <c r="D24" s="129" t="s">
        <v>345</v>
      </c>
      <c r="E24" s="128" t="s">
        <v>3</v>
      </c>
      <c r="F24" s="177"/>
      <c r="G24" s="130"/>
      <c r="H24" s="148">
        <v>25000</v>
      </c>
      <c r="I24" s="149">
        <v>100000</v>
      </c>
      <c r="J24" s="149"/>
      <c r="K24" s="149">
        <v>-20000</v>
      </c>
      <c r="L24" s="149">
        <v>-30000</v>
      </c>
      <c r="M24" s="149">
        <v>-25000</v>
      </c>
    </row>
    <row r="25" spans="1:13" x14ac:dyDescent="0.25">
      <c r="A25" s="165">
        <v>44334</v>
      </c>
      <c r="B25" s="127" t="s">
        <v>1251</v>
      </c>
      <c r="C25" s="128" t="s">
        <v>9</v>
      </c>
      <c r="D25" s="129" t="s">
        <v>308</v>
      </c>
      <c r="E25" s="128" t="s">
        <v>3</v>
      </c>
      <c r="F25" s="177"/>
      <c r="G25" s="130"/>
      <c r="H25" s="148">
        <v>25000</v>
      </c>
      <c r="I25" s="149">
        <v>100000</v>
      </c>
      <c r="J25" s="149"/>
      <c r="K25" s="149">
        <v>-20000</v>
      </c>
      <c r="L25" s="149">
        <v>-30000</v>
      </c>
      <c r="M25" s="149">
        <v>-25000</v>
      </c>
    </row>
    <row r="26" spans="1:13" x14ac:dyDescent="0.25">
      <c r="A26" s="165">
        <v>44362</v>
      </c>
      <c r="B26" s="127" t="s">
        <v>1251</v>
      </c>
      <c r="C26" s="128" t="s">
        <v>9</v>
      </c>
      <c r="D26" s="129" t="s">
        <v>316</v>
      </c>
      <c r="E26" s="128" t="s">
        <v>3</v>
      </c>
      <c r="F26" s="177"/>
      <c r="G26" s="130"/>
      <c r="H26" s="148">
        <v>25000</v>
      </c>
      <c r="I26" s="149">
        <v>100000</v>
      </c>
      <c r="J26" s="149"/>
      <c r="K26" s="149">
        <v>-20000</v>
      </c>
      <c r="L26" s="149">
        <v>-30000</v>
      </c>
      <c r="M26" s="149">
        <v>-25000</v>
      </c>
    </row>
    <row r="27" spans="1:13" x14ac:dyDescent="0.25">
      <c r="A27" s="165">
        <v>44392</v>
      </c>
      <c r="B27" s="127" t="s">
        <v>1253</v>
      </c>
      <c r="C27" s="128" t="s">
        <v>9</v>
      </c>
      <c r="D27" s="129" t="s">
        <v>325</v>
      </c>
      <c r="E27" s="128" t="s">
        <v>3</v>
      </c>
      <c r="F27" s="177"/>
      <c r="G27" s="130"/>
      <c r="H27" s="148">
        <v>30000</v>
      </c>
      <c r="I27" s="149">
        <v>100000</v>
      </c>
      <c r="J27" s="149">
        <v>-25000</v>
      </c>
      <c r="K27" s="149">
        <v>-20000</v>
      </c>
      <c r="L27" s="149"/>
      <c r="M27" s="149">
        <v>-25000</v>
      </c>
    </row>
    <row r="28" spans="1:13" x14ac:dyDescent="0.25">
      <c r="A28" s="165">
        <v>44423</v>
      </c>
      <c r="B28" s="127" t="s">
        <v>1253</v>
      </c>
      <c r="C28" s="128" t="s">
        <v>9</v>
      </c>
      <c r="D28" s="129" t="s">
        <v>350</v>
      </c>
      <c r="E28" s="128" t="s">
        <v>3</v>
      </c>
      <c r="F28" s="177"/>
      <c r="G28" s="130"/>
      <c r="H28" s="148">
        <v>30000</v>
      </c>
      <c r="I28" s="149">
        <v>100000</v>
      </c>
      <c r="J28" s="149">
        <v>-25000</v>
      </c>
      <c r="K28" s="149">
        <v>-20000</v>
      </c>
      <c r="L28" s="149"/>
      <c r="M28" s="149">
        <v>-25000</v>
      </c>
    </row>
    <row r="29" spans="1:13" x14ac:dyDescent="0.25">
      <c r="A29" s="165">
        <v>44454</v>
      </c>
      <c r="B29" s="127" t="s">
        <v>1253</v>
      </c>
      <c r="C29" s="128" t="s">
        <v>9</v>
      </c>
      <c r="D29" s="129" t="s">
        <v>391</v>
      </c>
      <c r="E29" s="128" t="s">
        <v>3</v>
      </c>
      <c r="F29" s="177"/>
      <c r="G29" s="130"/>
      <c r="H29" s="148">
        <v>30000</v>
      </c>
      <c r="I29" s="149">
        <v>100000</v>
      </c>
      <c r="J29" s="149">
        <v>-25000</v>
      </c>
      <c r="K29" s="149">
        <v>-20000</v>
      </c>
      <c r="L29" s="149"/>
      <c r="M29" s="149">
        <v>-25000</v>
      </c>
    </row>
    <row r="30" spans="1:13" x14ac:dyDescent="0.25">
      <c r="A30" s="165">
        <v>44484</v>
      </c>
      <c r="B30" s="127" t="s">
        <v>1252</v>
      </c>
      <c r="C30" s="128" t="s">
        <v>9</v>
      </c>
      <c r="D30" s="129" t="s">
        <v>364</v>
      </c>
      <c r="E30" s="128" t="s">
        <v>3</v>
      </c>
      <c r="F30" s="177"/>
      <c r="G30" s="130"/>
      <c r="H30" s="148">
        <v>20000</v>
      </c>
      <c r="I30" s="149">
        <v>100000</v>
      </c>
      <c r="J30" s="149">
        <v>-25000</v>
      </c>
      <c r="K30" s="149"/>
      <c r="L30" s="149">
        <v>-30000</v>
      </c>
      <c r="M30" s="149">
        <v>-25000</v>
      </c>
    </row>
    <row r="31" spans="1:13" x14ac:dyDescent="0.25">
      <c r="A31" s="165">
        <v>44515</v>
      </c>
      <c r="B31" s="127" t="s">
        <v>1252</v>
      </c>
      <c r="C31" s="128" t="s">
        <v>9</v>
      </c>
      <c r="D31" s="129" t="s">
        <v>372</v>
      </c>
      <c r="E31" s="128" t="s">
        <v>3</v>
      </c>
      <c r="F31" s="177"/>
      <c r="G31" s="130"/>
      <c r="H31" s="148">
        <v>20000</v>
      </c>
      <c r="I31" s="149">
        <v>100000</v>
      </c>
      <c r="J31" s="149">
        <v>-25000</v>
      </c>
      <c r="K31" s="149"/>
      <c r="L31" s="149">
        <v>-30000</v>
      </c>
      <c r="M31" s="149">
        <v>-25000</v>
      </c>
    </row>
    <row r="32" spans="1:13" x14ac:dyDescent="0.25">
      <c r="A32" s="165">
        <v>44545</v>
      </c>
      <c r="B32" s="127" t="s">
        <v>1253</v>
      </c>
      <c r="C32" s="128" t="s">
        <v>9</v>
      </c>
      <c r="D32" s="129" t="s">
        <v>658</v>
      </c>
      <c r="E32" s="128" t="s">
        <v>3</v>
      </c>
      <c r="F32" s="177"/>
      <c r="G32" s="130"/>
      <c r="H32" s="148">
        <v>30000</v>
      </c>
      <c r="I32" s="149">
        <v>100000</v>
      </c>
      <c r="J32" s="149">
        <v>-25000</v>
      </c>
      <c r="K32" s="149">
        <v>-20000</v>
      </c>
      <c r="L32" s="149"/>
      <c r="M32" s="149">
        <v>-25000</v>
      </c>
    </row>
    <row r="33" spans="1:13" x14ac:dyDescent="0.25">
      <c r="A33" s="165">
        <v>44576</v>
      </c>
      <c r="B33" s="127" t="s">
        <v>1253</v>
      </c>
      <c r="C33" s="128" t="s">
        <v>9</v>
      </c>
      <c r="D33" s="129" t="s">
        <v>686</v>
      </c>
      <c r="E33" s="128" t="s">
        <v>3</v>
      </c>
      <c r="F33" s="177"/>
      <c r="G33" s="130"/>
      <c r="H33" s="148">
        <v>30000</v>
      </c>
      <c r="I33" s="149">
        <v>100000</v>
      </c>
      <c r="J33" s="149">
        <v>-25000</v>
      </c>
      <c r="K33" s="149">
        <v>-20000</v>
      </c>
      <c r="L33" s="149"/>
      <c r="M33" s="149">
        <v>-25000</v>
      </c>
    </row>
    <row r="34" spans="1:13" x14ac:dyDescent="0.25">
      <c r="A34" s="165">
        <v>44607</v>
      </c>
      <c r="B34" s="127" t="s">
        <v>1251</v>
      </c>
      <c r="C34" s="128" t="s">
        <v>9</v>
      </c>
      <c r="D34" s="129" t="s">
        <v>522</v>
      </c>
      <c r="E34" s="128" t="s">
        <v>3</v>
      </c>
      <c r="F34" s="177"/>
      <c r="G34" s="130"/>
      <c r="H34" s="148">
        <v>25000</v>
      </c>
      <c r="I34" s="149">
        <v>100000</v>
      </c>
      <c r="J34" s="149"/>
      <c r="K34" s="149">
        <v>-20000</v>
      </c>
      <c r="L34" s="149">
        <v>-30000</v>
      </c>
      <c r="M34" s="149">
        <v>-25000</v>
      </c>
    </row>
    <row r="35" spans="1:13" x14ac:dyDescent="0.25">
      <c r="A35" s="165">
        <v>44635</v>
      </c>
      <c r="B35" s="127" t="s">
        <v>1252</v>
      </c>
      <c r="C35" s="128" t="s">
        <v>9</v>
      </c>
      <c r="D35" s="129" t="s">
        <v>742</v>
      </c>
      <c r="E35" s="128" t="s">
        <v>3</v>
      </c>
      <c r="F35" s="177"/>
      <c r="G35" s="130"/>
      <c r="H35" s="148">
        <v>20000</v>
      </c>
      <c r="I35" s="149">
        <v>100000</v>
      </c>
      <c r="J35" s="149">
        <v>-25000</v>
      </c>
      <c r="K35" s="149"/>
      <c r="L35" s="149">
        <v>-30000</v>
      </c>
      <c r="M35" s="149">
        <v>-25000</v>
      </c>
    </row>
    <row r="36" spans="1:13" x14ac:dyDescent="0.25">
      <c r="A36" s="165">
        <v>44681</v>
      </c>
      <c r="B36" s="127" t="s">
        <v>1254</v>
      </c>
      <c r="C36" s="128" t="s">
        <v>9</v>
      </c>
      <c r="D36" s="129" t="s">
        <v>321</v>
      </c>
      <c r="E36" s="128" t="s">
        <v>3</v>
      </c>
      <c r="F36" s="177"/>
      <c r="G36" s="130"/>
      <c r="H36" s="148">
        <v>25000</v>
      </c>
      <c r="I36" s="149">
        <v>100000</v>
      </c>
      <c r="J36" s="149">
        <v>-25000</v>
      </c>
      <c r="K36" s="149">
        <v>-20000</v>
      </c>
      <c r="L36" s="149">
        <v>-30000</v>
      </c>
      <c r="M36" s="149"/>
    </row>
    <row r="37" spans="1:13" x14ac:dyDescent="0.25">
      <c r="A37" s="165">
        <v>44712</v>
      </c>
      <c r="B37" s="127" t="s">
        <v>1252</v>
      </c>
      <c r="C37" s="128" t="s">
        <v>9</v>
      </c>
      <c r="D37" s="129" t="s">
        <v>329</v>
      </c>
      <c r="E37" s="128" t="s">
        <v>3</v>
      </c>
      <c r="F37" s="177"/>
      <c r="G37" s="130"/>
      <c r="H37" s="148">
        <v>20000</v>
      </c>
      <c r="I37" s="149">
        <v>100000</v>
      </c>
      <c r="J37" s="149">
        <v>-25000</v>
      </c>
      <c r="K37" s="149"/>
      <c r="L37" s="149">
        <v>-30000</v>
      </c>
      <c r="M37" s="149">
        <v>-25000</v>
      </c>
    </row>
    <row r="38" spans="1:13" x14ac:dyDescent="0.25">
      <c r="A38" s="165">
        <v>44742</v>
      </c>
      <c r="B38" s="127" t="s">
        <v>1254</v>
      </c>
      <c r="C38" s="128" t="s">
        <v>9</v>
      </c>
      <c r="D38" s="129" t="s">
        <v>334</v>
      </c>
      <c r="E38" s="128" t="s">
        <v>3</v>
      </c>
      <c r="F38" s="177"/>
      <c r="G38" s="130"/>
      <c r="H38" s="148">
        <v>25000</v>
      </c>
      <c r="I38" s="149">
        <v>100000</v>
      </c>
      <c r="J38" s="149">
        <v>-25000</v>
      </c>
      <c r="K38" s="149">
        <v>-20000</v>
      </c>
      <c r="L38" s="149">
        <v>-30000</v>
      </c>
      <c r="M38" s="149"/>
    </row>
    <row r="39" spans="1:13" x14ac:dyDescent="0.25">
      <c r="A39" s="165">
        <v>44773</v>
      </c>
      <c r="B39" s="127" t="s">
        <v>1252</v>
      </c>
      <c r="C39" s="128" t="s">
        <v>9</v>
      </c>
      <c r="D39" s="129" t="s">
        <v>351</v>
      </c>
      <c r="E39" s="128" t="s">
        <v>3</v>
      </c>
      <c r="F39" s="177"/>
      <c r="G39" s="130"/>
      <c r="H39" s="148">
        <v>20000</v>
      </c>
      <c r="I39" s="149">
        <v>100000</v>
      </c>
      <c r="J39" s="149">
        <v>-25000</v>
      </c>
      <c r="K39" s="149"/>
      <c r="L39" s="149">
        <v>-30000</v>
      </c>
      <c r="M39" s="149">
        <v>-25000</v>
      </c>
    </row>
    <row r="40" spans="1:13" x14ac:dyDescent="0.25">
      <c r="A40" s="165">
        <v>44804</v>
      </c>
      <c r="B40" s="127" t="s">
        <v>1253</v>
      </c>
      <c r="C40" s="128" t="s">
        <v>9</v>
      </c>
      <c r="D40" s="129" t="s">
        <v>360</v>
      </c>
      <c r="E40" s="128" t="s">
        <v>3</v>
      </c>
      <c r="F40" s="177"/>
      <c r="G40" s="130"/>
      <c r="H40" s="148">
        <v>30000</v>
      </c>
      <c r="I40" s="149">
        <v>100000</v>
      </c>
      <c r="J40" s="149">
        <v>-25000</v>
      </c>
      <c r="K40" s="149">
        <v>-20000</v>
      </c>
      <c r="L40" s="149"/>
      <c r="M40" s="149">
        <v>-25000</v>
      </c>
    </row>
    <row r="41" spans="1:13" x14ac:dyDescent="0.25">
      <c r="A41" s="165">
        <v>44834</v>
      </c>
      <c r="B41" s="127" t="s">
        <v>1254</v>
      </c>
      <c r="C41" s="128" t="s">
        <v>9</v>
      </c>
      <c r="D41" s="129" t="s">
        <v>620</v>
      </c>
      <c r="E41" s="128" t="s">
        <v>3</v>
      </c>
      <c r="F41" s="177"/>
      <c r="G41" s="130"/>
      <c r="H41" s="148">
        <v>25000</v>
      </c>
      <c r="I41" s="149">
        <v>100000</v>
      </c>
      <c r="J41" s="149">
        <v>-25000</v>
      </c>
      <c r="K41" s="149">
        <v>-20000</v>
      </c>
      <c r="L41" s="149">
        <v>-30000</v>
      </c>
      <c r="M41" s="149"/>
    </row>
    <row r="42" spans="1:13" x14ac:dyDescent="0.25">
      <c r="A42" s="165">
        <v>44849</v>
      </c>
      <c r="B42" s="127" t="s">
        <v>1254</v>
      </c>
      <c r="C42" s="128" t="s">
        <v>9</v>
      </c>
      <c r="D42" s="129" t="s">
        <v>399</v>
      </c>
      <c r="E42" s="128" t="s">
        <v>3</v>
      </c>
      <c r="F42" s="177"/>
      <c r="G42" s="130"/>
      <c r="H42" s="148">
        <v>25000</v>
      </c>
      <c r="I42" s="149">
        <v>100000</v>
      </c>
      <c r="J42" s="149">
        <v>-25000</v>
      </c>
      <c r="K42" s="149">
        <v>-20000</v>
      </c>
      <c r="L42" s="149">
        <v>-30000</v>
      </c>
      <c r="M42" s="149"/>
    </row>
    <row r="43" spans="1:13" x14ac:dyDescent="0.25">
      <c r="A43" s="165">
        <v>44866</v>
      </c>
      <c r="B43" s="127" t="s">
        <v>1254</v>
      </c>
      <c r="C43" s="128" t="s">
        <v>9</v>
      </c>
      <c r="D43" s="129" t="s">
        <v>10</v>
      </c>
      <c r="E43" s="128" t="s">
        <v>3</v>
      </c>
      <c r="F43" s="177"/>
      <c r="G43" s="130"/>
      <c r="H43" s="148">
        <v>25000</v>
      </c>
      <c r="I43" s="149">
        <v>100000</v>
      </c>
      <c r="J43" s="149">
        <v>-25000</v>
      </c>
      <c r="K43" s="149">
        <v>-20000</v>
      </c>
      <c r="L43" s="149">
        <v>-30000</v>
      </c>
      <c r="M43" s="149"/>
    </row>
    <row r="44" spans="1:13" x14ac:dyDescent="0.25">
      <c r="A44" s="165">
        <v>44910</v>
      </c>
      <c r="B44" s="127" t="s">
        <v>1254</v>
      </c>
      <c r="C44" s="128" t="s">
        <v>9</v>
      </c>
      <c r="D44" s="129" t="s">
        <v>652</v>
      </c>
      <c r="E44" s="128" t="s">
        <v>3</v>
      </c>
      <c r="F44" s="177"/>
      <c r="G44" s="130"/>
      <c r="H44" s="148">
        <v>25000</v>
      </c>
      <c r="I44" s="149">
        <v>100000</v>
      </c>
      <c r="J44" s="149">
        <v>-25000</v>
      </c>
      <c r="K44" s="149">
        <v>-20000</v>
      </c>
      <c r="L44" s="149">
        <v>-30000</v>
      </c>
      <c r="M44" s="149"/>
    </row>
    <row r="45" spans="1:13" x14ac:dyDescent="0.25">
      <c r="A45" s="165">
        <v>44927</v>
      </c>
      <c r="B45" s="127" t="s">
        <v>1254</v>
      </c>
      <c r="C45" s="128" t="s">
        <v>9</v>
      </c>
      <c r="D45" s="129" t="s">
        <v>661</v>
      </c>
      <c r="E45" s="128" t="s">
        <v>3</v>
      </c>
      <c r="F45" s="177"/>
      <c r="G45" s="130"/>
      <c r="H45" s="148">
        <v>25000</v>
      </c>
      <c r="I45" s="149">
        <v>100000</v>
      </c>
      <c r="J45" s="149">
        <v>-25000</v>
      </c>
      <c r="K45" s="149">
        <v>-20000</v>
      </c>
      <c r="L45" s="149">
        <v>-30000</v>
      </c>
      <c r="M45" s="149"/>
    </row>
    <row r="46" spans="1:13" x14ac:dyDescent="0.25">
      <c r="A46" s="165">
        <v>44967</v>
      </c>
      <c r="B46" s="127" t="s">
        <v>1254</v>
      </c>
      <c r="C46" s="128" t="s">
        <v>9</v>
      </c>
      <c r="D46" s="129" t="s">
        <v>736</v>
      </c>
      <c r="E46" s="128" t="s">
        <v>3</v>
      </c>
      <c r="F46" s="177"/>
      <c r="G46" s="130"/>
      <c r="H46" s="148">
        <v>25000</v>
      </c>
      <c r="I46" s="149">
        <v>100000</v>
      </c>
      <c r="J46" s="149">
        <v>-25000</v>
      </c>
      <c r="K46" s="149">
        <v>-20000</v>
      </c>
      <c r="L46" s="149">
        <v>-30000</v>
      </c>
      <c r="M46" s="149"/>
    </row>
    <row r="47" spans="1:13" x14ac:dyDescent="0.25">
      <c r="A47" s="165">
        <v>44995</v>
      </c>
      <c r="B47" s="127" t="s">
        <v>1254</v>
      </c>
      <c r="C47" s="128" t="s">
        <v>9</v>
      </c>
      <c r="D47" s="129" t="s">
        <v>790</v>
      </c>
      <c r="E47" s="128" t="s">
        <v>3</v>
      </c>
      <c r="F47" s="177"/>
      <c r="G47" s="130"/>
      <c r="H47" s="148">
        <v>25000</v>
      </c>
      <c r="I47" s="149">
        <v>100000</v>
      </c>
      <c r="J47" s="149">
        <v>-25000</v>
      </c>
      <c r="K47" s="149">
        <v>-20000</v>
      </c>
      <c r="L47" s="149">
        <v>-30000</v>
      </c>
      <c r="M47" s="149"/>
    </row>
    <row r="48" spans="1:13" x14ac:dyDescent="0.25">
      <c r="A48" s="165">
        <v>45026</v>
      </c>
      <c r="B48" s="127" t="s">
        <v>1254</v>
      </c>
      <c r="C48" s="128" t="s">
        <v>9</v>
      </c>
      <c r="D48" s="129" t="s">
        <v>306</v>
      </c>
      <c r="E48" s="128" t="s">
        <v>3</v>
      </c>
      <c r="F48" s="177"/>
      <c r="G48" s="130"/>
      <c r="H48" s="148">
        <v>25000</v>
      </c>
      <c r="I48" s="149">
        <v>100000</v>
      </c>
      <c r="J48" s="149">
        <v>-25000</v>
      </c>
      <c r="K48" s="149">
        <v>-20000</v>
      </c>
      <c r="L48" s="149">
        <v>-30000</v>
      </c>
      <c r="M48" s="149"/>
    </row>
    <row r="49" spans="1:13" x14ac:dyDescent="0.25">
      <c r="A49" s="165">
        <v>45056</v>
      </c>
      <c r="B49" s="127" t="s">
        <v>1254</v>
      </c>
      <c r="C49" s="128" t="s">
        <v>9</v>
      </c>
      <c r="D49" s="129" t="s">
        <v>324</v>
      </c>
      <c r="E49" s="128" t="s">
        <v>3</v>
      </c>
      <c r="F49" s="177"/>
      <c r="G49" s="130"/>
      <c r="H49" s="148">
        <v>25000</v>
      </c>
      <c r="I49" s="149">
        <v>100000</v>
      </c>
      <c r="J49" s="149">
        <v>-25000</v>
      </c>
      <c r="K49" s="149">
        <v>-20000</v>
      </c>
      <c r="L49" s="149">
        <v>-30000</v>
      </c>
      <c r="M49" s="149"/>
    </row>
    <row r="50" spans="1:13" x14ac:dyDescent="0.25">
      <c r="A50" s="165">
        <v>45096</v>
      </c>
      <c r="B50" s="127" t="s">
        <v>1254</v>
      </c>
      <c r="C50" s="128" t="s">
        <v>9</v>
      </c>
      <c r="D50" s="129" t="s">
        <v>361</v>
      </c>
      <c r="E50" s="128" t="s">
        <v>3</v>
      </c>
      <c r="F50" s="177"/>
      <c r="G50" s="130"/>
      <c r="H50" s="148">
        <v>25000</v>
      </c>
      <c r="I50" s="149">
        <v>100000</v>
      </c>
      <c r="J50" s="149">
        <v>-25000</v>
      </c>
      <c r="K50" s="149">
        <v>-20000</v>
      </c>
      <c r="L50" s="149">
        <v>-30000</v>
      </c>
      <c r="M50" s="149"/>
    </row>
    <row r="51" spans="1:13" x14ac:dyDescent="0.25">
      <c r="A51" s="165">
        <v>45118</v>
      </c>
      <c r="B51" s="127" t="s">
        <v>1254</v>
      </c>
      <c r="C51" s="128" t="s">
        <v>9</v>
      </c>
      <c r="D51" s="129" t="s">
        <v>370</v>
      </c>
      <c r="E51" s="128" t="s">
        <v>3</v>
      </c>
      <c r="F51" s="177"/>
      <c r="G51" s="130"/>
      <c r="H51" s="148">
        <v>25000</v>
      </c>
      <c r="I51" s="149">
        <v>100000</v>
      </c>
      <c r="J51" s="149">
        <v>-25000</v>
      </c>
      <c r="K51" s="149">
        <v>-20000</v>
      </c>
      <c r="L51" s="149">
        <v>-30000</v>
      </c>
      <c r="M51" s="149"/>
    </row>
    <row r="52" spans="1:13" x14ac:dyDescent="0.25">
      <c r="A52" s="165">
        <v>45159</v>
      </c>
      <c r="B52" s="127" t="s">
        <v>1254</v>
      </c>
      <c r="C52" s="128" t="s">
        <v>9</v>
      </c>
      <c r="D52" s="129" t="s">
        <v>381</v>
      </c>
      <c r="E52" s="128" t="s">
        <v>3</v>
      </c>
      <c r="F52" s="177"/>
      <c r="G52" s="130"/>
      <c r="H52" s="148">
        <v>25000</v>
      </c>
      <c r="I52" s="149">
        <v>100000</v>
      </c>
      <c r="J52" s="149">
        <v>-25000</v>
      </c>
      <c r="K52" s="149">
        <v>-20000</v>
      </c>
      <c r="L52" s="149">
        <v>-30000</v>
      </c>
      <c r="M52" s="149"/>
    </row>
    <row r="53" spans="1:13" x14ac:dyDescent="0.25">
      <c r="A53" s="165">
        <v>45189</v>
      </c>
      <c r="B53" s="127" t="s">
        <v>1254</v>
      </c>
      <c r="C53" s="128" t="s">
        <v>9</v>
      </c>
      <c r="D53" s="129" t="s">
        <v>724</v>
      </c>
      <c r="E53" s="128" t="s">
        <v>3</v>
      </c>
      <c r="F53" s="177"/>
      <c r="G53" s="130"/>
      <c r="H53" s="148">
        <v>25000</v>
      </c>
      <c r="I53" s="149">
        <v>100000</v>
      </c>
      <c r="J53" s="149">
        <v>-25000</v>
      </c>
      <c r="K53" s="149">
        <v>-20000</v>
      </c>
      <c r="L53" s="149">
        <v>-30000</v>
      </c>
      <c r="M53" s="149"/>
    </row>
    <row r="54" spans="1:13" x14ac:dyDescent="0.25">
      <c r="A54" s="165">
        <v>45215</v>
      </c>
      <c r="B54" s="127" t="s">
        <v>1254</v>
      </c>
      <c r="C54" s="128" t="s">
        <v>9</v>
      </c>
      <c r="D54" s="129" t="s">
        <v>808</v>
      </c>
      <c r="E54" s="128" t="s">
        <v>3</v>
      </c>
      <c r="F54" s="177"/>
      <c r="G54" s="130"/>
      <c r="H54" s="148">
        <v>25000</v>
      </c>
      <c r="I54" s="149">
        <v>100000</v>
      </c>
      <c r="J54" s="149">
        <v>-25000</v>
      </c>
      <c r="K54" s="149">
        <v>-20000</v>
      </c>
      <c r="L54" s="149">
        <v>-30000</v>
      </c>
      <c r="M54" s="149"/>
    </row>
    <row r="55" spans="1:13" x14ac:dyDescent="0.25">
      <c r="A55" s="165">
        <v>45237</v>
      </c>
      <c r="B55" s="127" t="s">
        <v>1254</v>
      </c>
      <c r="C55" s="128" t="s">
        <v>9</v>
      </c>
      <c r="D55" s="129" t="s">
        <v>1489</v>
      </c>
      <c r="E55" s="128" t="s">
        <v>3</v>
      </c>
      <c r="F55" s="177"/>
      <c r="G55" s="130"/>
      <c r="H55" s="148">
        <v>25000</v>
      </c>
      <c r="I55" s="149">
        <v>100000</v>
      </c>
      <c r="J55" s="149">
        <v>-25000</v>
      </c>
      <c r="K55" s="149">
        <v>-20000</v>
      </c>
      <c r="L55" s="149">
        <v>-30000</v>
      </c>
      <c r="M55" s="149"/>
    </row>
    <row r="56" spans="1:13" x14ac:dyDescent="0.25">
      <c r="A56" s="165">
        <v>45267</v>
      </c>
      <c r="B56" s="127" t="s">
        <v>1254</v>
      </c>
      <c r="C56" s="128" t="s">
        <v>9</v>
      </c>
      <c r="D56" s="129" t="s">
        <v>1884</v>
      </c>
      <c r="E56" s="128" t="s">
        <v>3</v>
      </c>
      <c r="F56" s="177"/>
      <c r="G56" s="130"/>
      <c r="H56" s="148">
        <v>27500</v>
      </c>
      <c r="I56" s="149">
        <v>110000</v>
      </c>
      <c r="J56" s="149">
        <v>-27500</v>
      </c>
      <c r="K56" s="149">
        <v>-22000</v>
      </c>
      <c r="L56" s="149">
        <v>-33000</v>
      </c>
      <c r="M56" s="149"/>
    </row>
    <row r="57" spans="1:13" x14ac:dyDescent="0.25">
      <c r="A57" s="165">
        <v>45300</v>
      </c>
      <c r="B57" s="127" t="s">
        <v>1254</v>
      </c>
      <c r="C57" s="128" t="s">
        <v>9</v>
      </c>
      <c r="D57" s="129" t="s">
        <v>1214</v>
      </c>
      <c r="E57" s="128" t="s">
        <v>3</v>
      </c>
      <c r="F57" s="177"/>
      <c r="G57" s="130"/>
      <c r="H57" s="148">
        <v>27500</v>
      </c>
      <c r="I57" s="149">
        <v>110000</v>
      </c>
      <c r="J57" s="149">
        <v>-27500</v>
      </c>
      <c r="K57" s="149">
        <v>-22000</v>
      </c>
      <c r="L57" s="149">
        <v>-33000</v>
      </c>
      <c r="M57" s="149"/>
    </row>
    <row r="58" spans="1:13" x14ac:dyDescent="0.25">
      <c r="A58" s="165">
        <v>45330</v>
      </c>
      <c r="B58" s="127" t="s">
        <v>1254</v>
      </c>
      <c r="C58" s="128" t="s">
        <v>9</v>
      </c>
      <c r="D58" s="129" t="s">
        <v>1398</v>
      </c>
      <c r="E58" s="128" t="s">
        <v>3</v>
      </c>
      <c r="F58" s="177"/>
      <c r="G58" s="130"/>
      <c r="H58" s="148">
        <v>27500</v>
      </c>
      <c r="I58" s="149">
        <v>110000</v>
      </c>
      <c r="J58" s="149">
        <v>-27500</v>
      </c>
      <c r="K58" s="149">
        <v>-22000</v>
      </c>
      <c r="L58" s="149">
        <v>-33000</v>
      </c>
      <c r="M58" s="149"/>
    </row>
    <row r="59" spans="1:13" x14ac:dyDescent="0.25">
      <c r="A59" s="165">
        <v>45359</v>
      </c>
      <c r="B59" s="127" t="s">
        <v>1254</v>
      </c>
      <c r="C59" s="128" t="s">
        <v>9</v>
      </c>
      <c r="D59" s="129" t="s">
        <v>2135</v>
      </c>
      <c r="E59" s="128" t="s">
        <v>3</v>
      </c>
      <c r="F59" s="177"/>
      <c r="G59" s="130"/>
      <c r="H59" s="148">
        <v>27500</v>
      </c>
      <c r="I59" s="149">
        <v>110000</v>
      </c>
      <c r="J59" s="149">
        <v>-27500</v>
      </c>
      <c r="K59" s="149">
        <v>-22000</v>
      </c>
      <c r="L59" s="149">
        <v>-33000</v>
      </c>
      <c r="M59" s="149"/>
    </row>
    <row r="60" spans="1:13" x14ac:dyDescent="0.25">
      <c r="A60" s="165">
        <v>45390</v>
      </c>
      <c r="B60" s="127" t="s">
        <v>1254</v>
      </c>
      <c r="C60" s="128" t="s">
        <v>9</v>
      </c>
      <c r="D60" s="129" t="s">
        <v>310</v>
      </c>
      <c r="E60" s="128" t="s">
        <v>3</v>
      </c>
      <c r="F60" s="177"/>
      <c r="G60" s="130"/>
      <c r="H60" s="148">
        <v>27500</v>
      </c>
      <c r="I60" s="149">
        <v>110000</v>
      </c>
      <c r="J60" s="149">
        <v>-27500</v>
      </c>
      <c r="K60" s="149">
        <v>-22000</v>
      </c>
      <c r="L60" s="149">
        <v>-33000</v>
      </c>
      <c r="M60" s="149"/>
    </row>
    <row r="61" spans="1:13" x14ac:dyDescent="0.25">
      <c r="A61" s="165">
        <v>45420</v>
      </c>
      <c r="B61" s="127" t="s">
        <v>1254</v>
      </c>
      <c r="C61" s="128" t="s">
        <v>9</v>
      </c>
      <c r="D61" s="129" t="s">
        <v>353</v>
      </c>
      <c r="E61" s="128" t="s">
        <v>3</v>
      </c>
      <c r="F61" s="177"/>
      <c r="G61" s="130"/>
      <c r="H61" s="148">
        <v>27500</v>
      </c>
      <c r="I61" s="149">
        <v>110000</v>
      </c>
      <c r="J61" s="149">
        <v>-27500</v>
      </c>
      <c r="K61" s="149">
        <v>-22000</v>
      </c>
      <c r="L61" s="149">
        <v>-33000</v>
      </c>
      <c r="M61" s="149"/>
    </row>
    <row r="62" spans="1:13" x14ac:dyDescent="0.25">
      <c r="A62" s="165">
        <v>45451</v>
      </c>
      <c r="B62" s="127" t="s">
        <v>1254</v>
      </c>
      <c r="C62" s="128" t="s">
        <v>9</v>
      </c>
      <c r="D62" s="129" t="s">
        <v>393</v>
      </c>
      <c r="E62" s="128" t="s">
        <v>3</v>
      </c>
      <c r="F62" s="177"/>
      <c r="G62" s="130"/>
      <c r="H62" s="148">
        <v>27500</v>
      </c>
      <c r="I62" s="149">
        <v>110000</v>
      </c>
      <c r="J62" s="149">
        <v>-27500</v>
      </c>
      <c r="K62" s="149">
        <v>-22000</v>
      </c>
      <c r="L62" s="149">
        <v>-33000</v>
      </c>
      <c r="M62" s="149"/>
    </row>
    <row r="63" spans="1:13" x14ac:dyDescent="0.25">
      <c r="A63" s="131"/>
      <c r="B63" s="132" t="s">
        <v>471</v>
      </c>
      <c r="C63" s="133" t="s">
        <v>3</v>
      </c>
      <c r="D63" s="134" t="s">
        <v>3</v>
      </c>
      <c r="E63" s="133" t="s">
        <v>3</v>
      </c>
      <c r="F63" s="131"/>
      <c r="G63" s="135"/>
      <c r="H63" s="150">
        <v>1317500</v>
      </c>
      <c r="I63" s="234">
        <v>5290000</v>
      </c>
      <c r="J63" s="167">
        <v>-1222500</v>
      </c>
      <c r="K63" s="167">
        <v>-898000</v>
      </c>
      <c r="L63" s="167">
        <v>-1377000</v>
      </c>
      <c r="M63" s="167">
        <v>-475000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2FD2-C447-4A7C-B70A-BED7D573CE80}">
  <dimension ref="A1:L85"/>
  <sheetViews>
    <sheetView topLeftCell="H67" workbookViewId="0">
      <selection activeCell="J99" sqref="J99"/>
    </sheetView>
  </sheetViews>
  <sheetFormatPr defaultRowHeight="15" x14ac:dyDescent="0.25"/>
  <cols>
    <col min="1" max="1" width="11.28515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2.140625" style="26" bestFit="1" customWidth="1"/>
    <col min="10" max="10" width="11.140625" style="26" bestFit="1" customWidth="1"/>
    <col min="11" max="11" width="8.85546875" style="26" bestFit="1" customWidth="1"/>
    <col min="12" max="12" width="9.28515625" style="26" bestFit="1" customWidth="1"/>
  </cols>
  <sheetData>
    <row r="1" spans="1:12" ht="15.75" x14ac:dyDescent="0.25">
      <c r="A1" s="266" t="s">
        <v>301</v>
      </c>
      <c r="B1" s="266"/>
      <c r="C1" s="266"/>
      <c r="D1" s="1"/>
      <c r="E1" s="1"/>
      <c r="F1" s="1"/>
      <c r="G1" s="1"/>
      <c r="H1" s="92"/>
      <c r="I1" s="92"/>
      <c r="J1" s="92"/>
      <c r="K1" s="92"/>
      <c r="L1" s="92"/>
    </row>
    <row r="2" spans="1:12" x14ac:dyDescent="0.25">
      <c r="A2" s="270" t="s">
        <v>302</v>
      </c>
      <c r="B2" s="270"/>
      <c r="C2" s="270"/>
      <c r="D2" s="1"/>
      <c r="E2" s="1"/>
      <c r="F2" s="1"/>
      <c r="G2" s="1"/>
      <c r="H2" s="92"/>
      <c r="I2" s="92"/>
      <c r="J2" s="92"/>
      <c r="K2" s="92"/>
      <c r="L2" s="92"/>
    </row>
    <row r="3" spans="1:12" x14ac:dyDescent="0.25">
      <c r="A3" s="271" t="s">
        <v>303</v>
      </c>
      <c r="B3" s="271"/>
      <c r="C3" s="271"/>
      <c r="D3" s="1"/>
      <c r="E3" s="1"/>
      <c r="F3" s="1"/>
      <c r="G3" s="1"/>
      <c r="H3" s="92"/>
      <c r="I3" s="92"/>
      <c r="J3" s="92"/>
      <c r="K3" s="92"/>
      <c r="L3" s="92"/>
    </row>
    <row r="4" spans="1:12" ht="15.75" x14ac:dyDescent="0.25">
      <c r="A4" s="269" t="s">
        <v>1232</v>
      </c>
      <c r="B4" s="269"/>
      <c r="C4" s="269"/>
      <c r="D4" s="1"/>
      <c r="E4" s="1"/>
      <c r="F4" s="1"/>
      <c r="G4" s="1"/>
      <c r="H4" s="92"/>
      <c r="I4" s="92"/>
      <c r="J4" s="92"/>
      <c r="K4" s="92"/>
      <c r="L4" s="92"/>
    </row>
    <row r="5" spans="1:12" x14ac:dyDescent="0.25">
      <c r="A5" s="270" t="s">
        <v>2</v>
      </c>
      <c r="B5" s="270"/>
      <c r="C5" s="270"/>
      <c r="D5" s="1"/>
      <c r="E5" s="1"/>
      <c r="F5" s="1"/>
      <c r="G5" s="1"/>
      <c r="H5" s="92"/>
      <c r="I5" s="92"/>
      <c r="J5" s="92"/>
      <c r="K5" s="92"/>
      <c r="L5" s="92"/>
    </row>
    <row r="6" spans="1:12" x14ac:dyDescent="0.25">
      <c r="A6" s="270" t="s">
        <v>3</v>
      </c>
      <c r="B6" s="270"/>
      <c r="C6" s="270"/>
      <c r="D6" s="1"/>
      <c r="E6" s="1"/>
      <c r="F6" s="1"/>
      <c r="G6" s="1"/>
      <c r="H6" s="92"/>
      <c r="I6" s="92"/>
      <c r="J6" s="92"/>
      <c r="K6" s="92"/>
      <c r="L6" s="92"/>
    </row>
    <row r="7" spans="1:12" x14ac:dyDescent="0.25">
      <c r="A7" s="270" t="s">
        <v>3</v>
      </c>
      <c r="B7" s="270"/>
      <c r="C7" s="270"/>
      <c r="D7" s="1"/>
      <c r="E7" s="1"/>
      <c r="F7" s="1"/>
      <c r="G7" s="1"/>
      <c r="H7" s="92"/>
      <c r="I7" s="92"/>
      <c r="J7" s="92"/>
      <c r="K7" s="92"/>
      <c r="L7" s="92"/>
    </row>
    <row r="8" spans="1:12" x14ac:dyDescent="0.25">
      <c r="A8" s="270" t="s">
        <v>2288</v>
      </c>
      <c r="B8" s="270"/>
      <c r="C8" s="270"/>
      <c r="D8" s="1"/>
      <c r="E8" s="1"/>
      <c r="F8" s="1"/>
      <c r="G8" s="1"/>
      <c r="H8" s="92"/>
      <c r="I8" s="92"/>
      <c r="J8" s="92"/>
      <c r="K8" s="92"/>
      <c r="L8" s="92"/>
    </row>
    <row r="9" spans="1:12" ht="60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36" t="s">
        <v>478</v>
      </c>
      <c r="I9" s="136" t="s">
        <v>1232</v>
      </c>
      <c r="J9" s="136" t="s">
        <v>1233</v>
      </c>
      <c r="K9" s="136" t="s">
        <v>1234</v>
      </c>
      <c r="L9" s="136" t="s">
        <v>1235</v>
      </c>
    </row>
    <row r="10" spans="1:12" x14ac:dyDescent="0.25">
      <c r="A10" s="164">
        <v>44187</v>
      </c>
      <c r="B10" s="122" t="s">
        <v>247</v>
      </c>
      <c r="C10" s="123" t="s">
        <v>923</v>
      </c>
      <c r="D10" s="124" t="s">
        <v>1211</v>
      </c>
      <c r="E10" s="123" t="s">
        <v>3</v>
      </c>
      <c r="F10" s="176"/>
      <c r="G10" s="125"/>
      <c r="H10" s="137">
        <v>17257</v>
      </c>
      <c r="I10" s="138">
        <v>17257</v>
      </c>
      <c r="J10" s="138"/>
      <c r="K10" s="138"/>
      <c r="L10" s="138"/>
    </row>
    <row r="11" spans="1:12" x14ac:dyDescent="0.25">
      <c r="A11" s="165">
        <v>44235</v>
      </c>
      <c r="B11" s="127" t="s">
        <v>248</v>
      </c>
      <c r="C11" s="128" t="s">
        <v>923</v>
      </c>
      <c r="D11" s="129" t="s">
        <v>1212</v>
      </c>
      <c r="E11" s="128" t="s">
        <v>3</v>
      </c>
      <c r="F11" s="177"/>
      <c r="G11" s="130"/>
      <c r="H11" s="139">
        <v>22670</v>
      </c>
      <c r="I11" s="140">
        <v>22670</v>
      </c>
      <c r="J11" s="140"/>
      <c r="K11" s="140"/>
      <c r="L11" s="140"/>
    </row>
    <row r="12" spans="1:12" x14ac:dyDescent="0.25">
      <c r="A12" s="165">
        <v>44246</v>
      </c>
      <c r="B12" s="127" t="s">
        <v>247</v>
      </c>
      <c r="C12" s="128" t="s">
        <v>923</v>
      </c>
      <c r="D12" s="129" t="s">
        <v>1213</v>
      </c>
      <c r="E12" s="128" t="s">
        <v>3</v>
      </c>
      <c r="F12" s="177"/>
      <c r="G12" s="130"/>
      <c r="H12" s="139">
        <v>4610</v>
      </c>
      <c r="I12" s="140">
        <v>4610</v>
      </c>
      <c r="J12" s="140"/>
      <c r="K12" s="140"/>
      <c r="L12" s="140"/>
    </row>
    <row r="13" spans="1:12" x14ac:dyDescent="0.25">
      <c r="A13" s="165">
        <v>44251</v>
      </c>
      <c r="B13" s="127" t="s">
        <v>247</v>
      </c>
      <c r="C13" s="128" t="s">
        <v>923</v>
      </c>
      <c r="D13" s="129" t="s">
        <v>1236</v>
      </c>
      <c r="E13" s="128" t="s">
        <v>3</v>
      </c>
      <c r="F13" s="177"/>
      <c r="G13" s="130"/>
      <c r="H13" s="139">
        <v>140620</v>
      </c>
      <c r="I13" s="140">
        <v>140620</v>
      </c>
      <c r="J13" s="140"/>
      <c r="K13" s="140"/>
      <c r="L13" s="140"/>
    </row>
    <row r="14" spans="1:12" x14ac:dyDescent="0.25">
      <c r="A14" s="165">
        <v>44279</v>
      </c>
      <c r="B14" s="127" t="s">
        <v>247</v>
      </c>
      <c r="C14" s="128" t="s">
        <v>923</v>
      </c>
      <c r="D14" s="129" t="s">
        <v>1104</v>
      </c>
      <c r="E14" s="128" t="s">
        <v>3</v>
      </c>
      <c r="F14" s="177"/>
      <c r="G14" s="130"/>
      <c r="H14" s="139">
        <v>4170</v>
      </c>
      <c r="I14" s="140">
        <v>4170</v>
      </c>
      <c r="J14" s="140"/>
      <c r="K14" s="140"/>
      <c r="L14" s="140"/>
    </row>
    <row r="15" spans="1:12" x14ac:dyDescent="0.25">
      <c r="A15" s="165">
        <v>44287</v>
      </c>
      <c r="B15" s="127" t="s">
        <v>3</v>
      </c>
      <c r="C15" s="128" t="s">
        <v>9</v>
      </c>
      <c r="D15" s="129" t="s">
        <v>343</v>
      </c>
      <c r="E15" s="128" t="s">
        <v>3</v>
      </c>
      <c r="F15" s="177"/>
      <c r="G15" s="130"/>
      <c r="H15" s="139">
        <v>0</v>
      </c>
      <c r="I15" s="140">
        <v>-149000</v>
      </c>
      <c r="J15" s="140">
        <v>149000</v>
      </c>
      <c r="K15" s="140"/>
      <c r="L15" s="140"/>
    </row>
    <row r="16" spans="1:12" x14ac:dyDescent="0.25">
      <c r="A16" s="165">
        <v>44350</v>
      </c>
      <c r="B16" s="127" t="s">
        <v>247</v>
      </c>
      <c r="C16" s="128" t="s">
        <v>923</v>
      </c>
      <c r="D16" s="129" t="s">
        <v>351</v>
      </c>
      <c r="E16" s="128" t="s">
        <v>3</v>
      </c>
      <c r="F16" s="177"/>
      <c r="G16" s="130"/>
      <c r="H16" s="139">
        <v>86930</v>
      </c>
      <c r="I16" s="140">
        <v>86930</v>
      </c>
      <c r="J16" s="140"/>
      <c r="K16" s="140"/>
      <c r="L16" s="140"/>
    </row>
    <row r="17" spans="1:12" x14ac:dyDescent="0.25">
      <c r="A17" s="165">
        <v>44357</v>
      </c>
      <c r="B17" s="127" t="s">
        <v>247</v>
      </c>
      <c r="C17" s="128" t="s">
        <v>923</v>
      </c>
      <c r="D17" s="129" t="s">
        <v>359</v>
      </c>
      <c r="E17" s="128" t="s">
        <v>3</v>
      </c>
      <c r="F17" s="177"/>
      <c r="G17" s="130"/>
      <c r="H17" s="139">
        <v>38060</v>
      </c>
      <c r="I17" s="140">
        <v>38060</v>
      </c>
      <c r="J17" s="140"/>
      <c r="K17" s="140"/>
      <c r="L17" s="140"/>
    </row>
    <row r="18" spans="1:12" x14ac:dyDescent="0.25">
      <c r="A18" s="165">
        <v>44380</v>
      </c>
      <c r="B18" s="127" t="s">
        <v>247</v>
      </c>
      <c r="C18" s="128" t="s">
        <v>923</v>
      </c>
      <c r="D18" s="129" t="s">
        <v>541</v>
      </c>
      <c r="E18" s="128" t="s">
        <v>3</v>
      </c>
      <c r="F18" s="177"/>
      <c r="G18" s="130"/>
      <c r="H18" s="139">
        <v>3551.8</v>
      </c>
      <c r="I18" s="140">
        <v>3551.8</v>
      </c>
      <c r="J18" s="140"/>
      <c r="K18" s="140"/>
      <c r="L18" s="140"/>
    </row>
    <row r="19" spans="1:12" x14ac:dyDescent="0.25">
      <c r="A19" s="165">
        <v>44387</v>
      </c>
      <c r="B19" s="127" t="s">
        <v>250</v>
      </c>
      <c r="C19" s="128" t="s">
        <v>923</v>
      </c>
      <c r="D19" s="129" t="s">
        <v>643</v>
      </c>
      <c r="E19" s="128" t="s">
        <v>3</v>
      </c>
      <c r="F19" s="177"/>
      <c r="G19" s="130"/>
      <c r="H19" s="139">
        <v>48600</v>
      </c>
      <c r="I19" s="140">
        <v>48600</v>
      </c>
      <c r="J19" s="140"/>
      <c r="K19" s="140"/>
      <c r="L19" s="140"/>
    </row>
    <row r="20" spans="1:12" x14ac:dyDescent="0.25">
      <c r="A20" s="165">
        <v>44393</v>
      </c>
      <c r="B20" s="127" t="s">
        <v>250</v>
      </c>
      <c r="C20" s="128" t="s">
        <v>923</v>
      </c>
      <c r="D20" s="129" t="s">
        <v>661</v>
      </c>
      <c r="E20" s="128" t="s">
        <v>3</v>
      </c>
      <c r="F20" s="177"/>
      <c r="G20" s="130"/>
      <c r="H20" s="139">
        <v>4260</v>
      </c>
      <c r="I20" s="140">
        <v>4260</v>
      </c>
      <c r="J20" s="140"/>
      <c r="K20" s="140"/>
      <c r="L20" s="140"/>
    </row>
    <row r="21" spans="1:12" x14ac:dyDescent="0.25">
      <c r="A21" s="165">
        <v>44416</v>
      </c>
      <c r="B21" s="127" t="s">
        <v>249</v>
      </c>
      <c r="C21" s="128" t="s">
        <v>923</v>
      </c>
      <c r="D21" s="129" t="s">
        <v>724</v>
      </c>
      <c r="E21" s="128" t="s">
        <v>3</v>
      </c>
      <c r="F21" s="177"/>
      <c r="G21" s="130"/>
      <c r="H21" s="139">
        <v>32170</v>
      </c>
      <c r="I21" s="140">
        <v>32170</v>
      </c>
      <c r="J21" s="140"/>
      <c r="K21" s="140"/>
      <c r="L21" s="140"/>
    </row>
    <row r="22" spans="1:12" x14ac:dyDescent="0.25">
      <c r="A22" s="165">
        <v>44419</v>
      </c>
      <c r="B22" s="127" t="s">
        <v>249</v>
      </c>
      <c r="C22" s="128" t="s">
        <v>923</v>
      </c>
      <c r="D22" s="129" t="s">
        <v>744</v>
      </c>
      <c r="E22" s="128" t="s">
        <v>3</v>
      </c>
      <c r="F22" s="177"/>
      <c r="G22" s="130"/>
      <c r="H22" s="139">
        <v>4920</v>
      </c>
      <c r="I22" s="140">
        <v>4920</v>
      </c>
      <c r="J22" s="140"/>
      <c r="K22" s="140"/>
      <c r="L22" s="140"/>
    </row>
    <row r="23" spans="1:12" x14ac:dyDescent="0.25">
      <c r="A23" s="165">
        <v>44433</v>
      </c>
      <c r="B23" s="127" t="s">
        <v>250</v>
      </c>
      <c r="C23" s="128" t="s">
        <v>923</v>
      </c>
      <c r="D23" s="129" t="s">
        <v>819</v>
      </c>
      <c r="E23" s="128" t="s">
        <v>3</v>
      </c>
      <c r="F23" s="177"/>
      <c r="G23" s="130"/>
      <c r="H23" s="139">
        <v>4960</v>
      </c>
      <c r="I23" s="140">
        <v>4960</v>
      </c>
      <c r="J23" s="140"/>
      <c r="K23" s="140"/>
      <c r="L23" s="140"/>
    </row>
    <row r="24" spans="1:12" x14ac:dyDescent="0.25">
      <c r="A24" s="165">
        <v>44445</v>
      </c>
      <c r="B24" s="127" t="s">
        <v>250</v>
      </c>
      <c r="C24" s="128" t="s">
        <v>923</v>
      </c>
      <c r="D24" s="129" t="s">
        <v>1197</v>
      </c>
      <c r="E24" s="128" t="s">
        <v>3</v>
      </c>
      <c r="F24" s="177"/>
      <c r="G24" s="130"/>
      <c r="H24" s="139">
        <v>39680</v>
      </c>
      <c r="I24" s="140">
        <v>39680</v>
      </c>
      <c r="J24" s="140"/>
      <c r="K24" s="140"/>
      <c r="L24" s="140"/>
    </row>
    <row r="25" spans="1:12" x14ac:dyDescent="0.25">
      <c r="A25" s="165">
        <v>44474</v>
      </c>
      <c r="B25" s="127" t="s">
        <v>249</v>
      </c>
      <c r="C25" s="128" t="s">
        <v>923</v>
      </c>
      <c r="D25" s="129" t="s">
        <v>1237</v>
      </c>
      <c r="E25" s="128" t="s">
        <v>3</v>
      </c>
      <c r="F25" s="177"/>
      <c r="G25" s="130"/>
      <c r="H25" s="139">
        <v>51760</v>
      </c>
      <c r="I25" s="140">
        <v>51760</v>
      </c>
      <c r="J25" s="140"/>
      <c r="K25" s="140"/>
      <c r="L25" s="140"/>
    </row>
    <row r="26" spans="1:12" x14ac:dyDescent="0.25">
      <c r="A26" s="165">
        <v>44490</v>
      </c>
      <c r="B26" s="127" t="s">
        <v>250</v>
      </c>
      <c r="C26" s="128" t="s">
        <v>923</v>
      </c>
      <c r="D26" s="129" t="s">
        <v>1238</v>
      </c>
      <c r="E26" s="128" t="s">
        <v>3</v>
      </c>
      <c r="F26" s="177"/>
      <c r="G26" s="130"/>
      <c r="H26" s="139">
        <v>8880</v>
      </c>
      <c r="I26" s="140">
        <v>8880</v>
      </c>
      <c r="J26" s="140"/>
      <c r="K26" s="140"/>
      <c r="L26" s="140"/>
    </row>
    <row r="27" spans="1:12" x14ac:dyDescent="0.25">
      <c r="A27" s="165">
        <v>44501</v>
      </c>
      <c r="B27" s="127" t="s">
        <v>248</v>
      </c>
      <c r="C27" s="128" t="s">
        <v>923</v>
      </c>
      <c r="D27" s="129" t="s">
        <v>1239</v>
      </c>
      <c r="E27" s="128" t="s">
        <v>3</v>
      </c>
      <c r="F27" s="177"/>
      <c r="G27" s="130"/>
      <c r="H27" s="139">
        <v>20956</v>
      </c>
      <c r="I27" s="140">
        <v>20956</v>
      </c>
      <c r="J27" s="140"/>
      <c r="K27" s="140"/>
      <c r="L27" s="140"/>
    </row>
    <row r="28" spans="1:12" x14ac:dyDescent="0.25">
      <c r="A28" s="165">
        <v>44510</v>
      </c>
      <c r="B28" s="127" t="s">
        <v>250</v>
      </c>
      <c r="C28" s="128" t="s">
        <v>923</v>
      </c>
      <c r="D28" s="129" t="s">
        <v>844</v>
      </c>
      <c r="E28" s="128" t="s">
        <v>3</v>
      </c>
      <c r="F28" s="177"/>
      <c r="G28" s="130"/>
      <c r="H28" s="139">
        <v>4590</v>
      </c>
      <c r="I28" s="140">
        <v>4590</v>
      </c>
      <c r="J28" s="140"/>
      <c r="K28" s="140"/>
      <c r="L28" s="140"/>
    </row>
    <row r="29" spans="1:12" x14ac:dyDescent="0.25">
      <c r="A29" s="165">
        <v>44510</v>
      </c>
      <c r="B29" s="127" t="s">
        <v>249</v>
      </c>
      <c r="C29" s="128" t="s">
        <v>923</v>
      </c>
      <c r="D29" s="129" t="s">
        <v>1240</v>
      </c>
      <c r="E29" s="128" t="s">
        <v>3</v>
      </c>
      <c r="F29" s="177"/>
      <c r="G29" s="130"/>
      <c r="H29" s="139">
        <v>55580</v>
      </c>
      <c r="I29" s="140">
        <v>55580</v>
      </c>
      <c r="J29" s="140"/>
      <c r="K29" s="140"/>
      <c r="L29" s="140"/>
    </row>
    <row r="30" spans="1:12" x14ac:dyDescent="0.25">
      <c r="A30" s="165">
        <v>44533</v>
      </c>
      <c r="B30" s="127" t="s">
        <v>249</v>
      </c>
      <c r="C30" s="128" t="s">
        <v>923</v>
      </c>
      <c r="D30" s="129" t="s">
        <v>1241</v>
      </c>
      <c r="E30" s="128" t="s">
        <v>3</v>
      </c>
      <c r="F30" s="177"/>
      <c r="G30" s="130"/>
      <c r="H30" s="139">
        <v>52620</v>
      </c>
      <c r="I30" s="140">
        <v>52620</v>
      </c>
      <c r="J30" s="140"/>
      <c r="K30" s="140"/>
      <c r="L30" s="140"/>
    </row>
    <row r="31" spans="1:12" x14ac:dyDescent="0.25">
      <c r="A31" s="165">
        <v>44566</v>
      </c>
      <c r="B31" s="127" t="s">
        <v>250</v>
      </c>
      <c r="C31" s="128" t="s">
        <v>923</v>
      </c>
      <c r="D31" s="129" t="s">
        <v>1217</v>
      </c>
      <c r="E31" s="128" t="s">
        <v>3</v>
      </c>
      <c r="F31" s="177"/>
      <c r="G31" s="130"/>
      <c r="H31" s="139">
        <v>54470</v>
      </c>
      <c r="I31" s="140">
        <v>54470</v>
      </c>
      <c r="J31" s="140"/>
      <c r="K31" s="140"/>
      <c r="L31" s="140"/>
    </row>
    <row r="32" spans="1:12" x14ac:dyDescent="0.25">
      <c r="A32" s="165">
        <v>44594</v>
      </c>
      <c r="B32" s="127" t="s">
        <v>250</v>
      </c>
      <c r="C32" s="128" t="s">
        <v>923</v>
      </c>
      <c r="D32" s="129" t="s">
        <v>1204</v>
      </c>
      <c r="E32" s="128" t="s">
        <v>3</v>
      </c>
      <c r="F32" s="177"/>
      <c r="G32" s="130"/>
      <c r="H32" s="139">
        <v>48700</v>
      </c>
      <c r="I32" s="140">
        <v>48700</v>
      </c>
      <c r="J32" s="140"/>
      <c r="K32" s="140"/>
      <c r="L32" s="140"/>
    </row>
    <row r="33" spans="1:12" x14ac:dyDescent="0.25">
      <c r="A33" s="165">
        <v>44625</v>
      </c>
      <c r="B33" s="127" t="s">
        <v>250</v>
      </c>
      <c r="C33" s="128" t="s">
        <v>923</v>
      </c>
      <c r="D33" s="129" t="s">
        <v>1242</v>
      </c>
      <c r="E33" s="128" t="s">
        <v>3</v>
      </c>
      <c r="F33" s="177"/>
      <c r="G33" s="130"/>
      <c r="H33" s="139">
        <v>50510</v>
      </c>
      <c r="I33" s="140">
        <v>50510</v>
      </c>
      <c r="J33" s="140"/>
      <c r="K33" s="140"/>
      <c r="L33" s="140"/>
    </row>
    <row r="34" spans="1:12" x14ac:dyDescent="0.25">
      <c r="A34" s="165">
        <v>44649</v>
      </c>
      <c r="B34" s="127" t="s">
        <v>250</v>
      </c>
      <c r="C34" s="128" t="s">
        <v>923</v>
      </c>
      <c r="D34" s="129" t="s">
        <v>1243</v>
      </c>
      <c r="E34" s="128" t="s">
        <v>3</v>
      </c>
      <c r="F34" s="177"/>
      <c r="G34" s="130"/>
      <c r="H34" s="139">
        <v>3440</v>
      </c>
      <c r="I34" s="140">
        <v>3440</v>
      </c>
      <c r="J34" s="140"/>
      <c r="K34" s="140"/>
      <c r="L34" s="140"/>
    </row>
    <row r="35" spans="1:12" x14ac:dyDescent="0.25">
      <c r="A35" s="165">
        <v>44651</v>
      </c>
      <c r="B35" s="127" t="s">
        <v>3</v>
      </c>
      <c r="C35" s="128" t="s">
        <v>9</v>
      </c>
      <c r="D35" s="129" t="s">
        <v>793</v>
      </c>
      <c r="E35" s="128" t="s">
        <v>3</v>
      </c>
      <c r="F35" s="177"/>
      <c r="G35" s="130"/>
      <c r="H35" s="139">
        <v>0</v>
      </c>
      <c r="I35" s="140">
        <v>5699</v>
      </c>
      <c r="J35" s="140"/>
      <c r="K35" s="140">
        <v>634</v>
      </c>
      <c r="L35" s="140">
        <v>-6333</v>
      </c>
    </row>
    <row r="36" spans="1:12" x14ac:dyDescent="0.25">
      <c r="A36" s="165">
        <v>44656</v>
      </c>
      <c r="B36" s="127" t="s">
        <v>250</v>
      </c>
      <c r="C36" s="128" t="s">
        <v>923</v>
      </c>
      <c r="D36" s="129" t="s">
        <v>370</v>
      </c>
      <c r="E36" s="128" t="s">
        <v>3</v>
      </c>
      <c r="F36" s="177"/>
      <c r="G36" s="130"/>
      <c r="H36" s="139">
        <v>51940</v>
      </c>
      <c r="I36" s="140">
        <v>51940</v>
      </c>
      <c r="J36" s="140"/>
      <c r="K36" s="140"/>
      <c r="L36" s="140"/>
    </row>
    <row r="37" spans="1:12" x14ac:dyDescent="0.25">
      <c r="A37" s="165">
        <v>44675</v>
      </c>
      <c r="B37" s="127" t="s">
        <v>250</v>
      </c>
      <c r="C37" s="128" t="s">
        <v>923</v>
      </c>
      <c r="D37" s="129" t="s">
        <v>710</v>
      </c>
      <c r="E37" s="128" t="s">
        <v>3</v>
      </c>
      <c r="F37" s="177"/>
      <c r="G37" s="130"/>
      <c r="H37" s="139">
        <v>4920</v>
      </c>
      <c r="I37" s="140">
        <v>4920</v>
      </c>
      <c r="J37" s="140"/>
      <c r="K37" s="140"/>
      <c r="L37" s="140"/>
    </row>
    <row r="38" spans="1:12" x14ac:dyDescent="0.25">
      <c r="A38" s="165">
        <v>44688</v>
      </c>
      <c r="B38" s="127" t="s">
        <v>250</v>
      </c>
      <c r="C38" s="128" t="s">
        <v>923</v>
      </c>
      <c r="D38" s="129" t="s">
        <v>405</v>
      </c>
      <c r="E38" s="128" t="s">
        <v>3</v>
      </c>
      <c r="F38" s="177"/>
      <c r="G38" s="130"/>
      <c r="H38" s="139">
        <v>72250</v>
      </c>
      <c r="I38" s="140">
        <v>72250</v>
      </c>
      <c r="J38" s="140"/>
      <c r="K38" s="140"/>
      <c r="L38" s="140"/>
    </row>
    <row r="39" spans="1:12" x14ac:dyDescent="0.25">
      <c r="A39" s="165">
        <v>44704</v>
      </c>
      <c r="B39" s="127" t="s">
        <v>250</v>
      </c>
      <c r="C39" s="128" t="s">
        <v>923</v>
      </c>
      <c r="D39" s="129" t="s">
        <v>634</v>
      </c>
      <c r="E39" s="128" t="s">
        <v>3</v>
      </c>
      <c r="F39" s="177"/>
      <c r="G39" s="130"/>
      <c r="H39" s="139">
        <v>4500</v>
      </c>
      <c r="I39" s="140">
        <v>4500</v>
      </c>
      <c r="J39" s="140"/>
      <c r="K39" s="140"/>
      <c r="L39" s="140"/>
    </row>
    <row r="40" spans="1:12" x14ac:dyDescent="0.25">
      <c r="A40" s="165">
        <v>44727</v>
      </c>
      <c r="B40" s="127" t="s">
        <v>250</v>
      </c>
      <c r="C40" s="128" t="s">
        <v>923</v>
      </c>
      <c r="D40" s="129" t="s">
        <v>1377</v>
      </c>
      <c r="E40" s="128" t="s">
        <v>3</v>
      </c>
      <c r="F40" s="177"/>
      <c r="G40" s="130"/>
      <c r="H40" s="139">
        <v>57850</v>
      </c>
      <c r="I40" s="140">
        <v>57850</v>
      </c>
      <c r="J40" s="140"/>
      <c r="K40" s="140"/>
      <c r="L40" s="140"/>
    </row>
    <row r="41" spans="1:12" x14ac:dyDescent="0.25">
      <c r="A41" s="165">
        <v>44727</v>
      </c>
      <c r="B41" s="127" t="s">
        <v>250</v>
      </c>
      <c r="C41" s="128" t="s">
        <v>923</v>
      </c>
      <c r="D41" s="129" t="s">
        <v>1374</v>
      </c>
      <c r="E41" s="128" t="s">
        <v>3</v>
      </c>
      <c r="F41" s="177"/>
      <c r="G41" s="130"/>
      <c r="H41" s="139">
        <v>4940</v>
      </c>
      <c r="I41" s="140">
        <v>4940</v>
      </c>
      <c r="J41" s="140"/>
      <c r="K41" s="140"/>
      <c r="L41" s="140"/>
    </row>
    <row r="42" spans="1:12" x14ac:dyDescent="0.25">
      <c r="A42" s="165">
        <v>44746</v>
      </c>
      <c r="B42" s="127" t="s">
        <v>250</v>
      </c>
      <c r="C42" s="128" t="s">
        <v>923</v>
      </c>
      <c r="D42" s="129" t="s">
        <v>1378</v>
      </c>
      <c r="E42" s="128" t="s">
        <v>3</v>
      </c>
      <c r="F42" s="177"/>
      <c r="G42" s="130"/>
      <c r="H42" s="139">
        <v>70</v>
      </c>
      <c r="I42" s="140">
        <v>70</v>
      </c>
      <c r="J42" s="140"/>
      <c r="K42" s="140"/>
      <c r="L42" s="140"/>
    </row>
    <row r="43" spans="1:12" x14ac:dyDescent="0.25">
      <c r="A43" s="165">
        <v>44771</v>
      </c>
      <c r="B43" s="127" t="s">
        <v>250</v>
      </c>
      <c r="C43" s="128" t="s">
        <v>923</v>
      </c>
      <c r="D43" s="129" t="s">
        <v>1212</v>
      </c>
      <c r="E43" s="128" t="s">
        <v>3</v>
      </c>
      <c r="F43" s="177"/>
      <c r="G43" s="130"/>
      <c r="H43" s="139">
        <v>3730</v>
      </c>
      <c r="I43" s="140">
        <v>3730</v>
      </c>
      <c r="J43" s="140"/>
      <c r="K43" s="140"/>
      <c r="L43" s="140"/>
    </row>
    <row r="44" spans="1:12" x14ac:dyDescent="0.25">
      <c r="A44" s="165">
        <v>44776</v>
      </c>
      <c r="B44" s="127" t="s">
        <v>249</v>
      </c>
      <c r="C44" s="128" t="s">
        <v>923</v>
      </c>
      <c r="D44" s="129" t="s">
        <v>1379</v>
      </c>
      <c r="E44" s="128" t="s">
        <v>3</v>
      </c>
      <c r="F44" s="177"/>
      <c r="G44" s="130"/>
      <c r="H44" s="139">
        <v>59730</v>
      </c>
      <c r="I44" s="140">
        <v>59730</v>
      </c>
      <c r="J44" s="140"/>
      <c r="K44" s="140"/>
      <c r="L44" s="140"/>
    </row>
    <row r="45" spans="1:12" x14ac:dyDescent="0.25">
      <c r="A45" s="165">
        <v>44813</v>
      </c>
      <c r="B45" s="127" t="s">
        <v>250</v>
      </c>
      <c r="C45" s="128" t="s">
        <v>923</v>
      </c>
      <c r="D45" s="129" t="s">
        <v>1380</v>
      </c>
      <c r="E45" s="128" t="s">
        <v>3</v>
      </c>
      <c r="F45" s="177"/>
      <c r="G45" s="130"/>
      <c r="H45" s="139">
        <v>48680</v>
      </c>
      <c r="I45" s="140">
        <v>48680</v>
      </c>
      <c r="J45" s="140"/>
      <c r="K45" s="140"/>
      <c r="L45" s="140"/>
    </row>
    <row r="46" spans="1:12" x14ac:dyDescent="0.25">
      <c r="A46" s="165">
        <v>44813</v>
      </c>
      <c r="B46" s="127" t="s">
        <v>250</v>
      </c>
      <c r="C46" s="128" t="s">
        <v>923</v>
      </c>
      <c r="D46" s="129" t="s">
        <v>1381</v>
      </c>
      <c r="E46" s="128" t="s">
        <v>3</v>
      </c>
      <c r="F46" s="177"/>
      <c r="G46" s="130"/>
      <c r="H46" s="139">
        <v>4330</v>
      </c>
      <c r="I46" s="140">
        <v>4330</v>
      </c>
      <c r="J46" s="140"/>
      <c r="K46" s="140"/>
      <c r="L46" s="140"/>
    </row>
    <row r="47" spans="1:12" x14ac:dyDescent="0.25">
      <c r="A47" s="165">
        <v>44847</v>
      </c>
      <c r="B47" s="127" t="s">
        <v>249</v>
      </c>
      <c r="C47" s="128" t="s">
        <v>923</v>
      </c>
      <c r="D47" s="129" t="s">
        <v>1382</v>
      </c>
      <c r="E47" s="128" t="s">
        <v>3</v>
      </c>
      <c r="F47" s="177"/>
      <c r="G47" s="130"/>
      <c r="H47" s="139">
        <v>3660</v>
      </c>
      <c r="I47" s="140">
        <v>3660</v>
      </c>
      <c r="J47" s="140"/>
      <c r="K47" s="140"/>
      <c r="L47" s="140"/>
    </row>
    <row r="48" spans="1:12" x14ac:dyDescent="0.25">
      <c r="A48" s="165">
        <v>44847</v>
      </c>
      <c r="B48" s="127" t="s">
        <v>249</v>
      </c>
      <c r="C48" s="128" t="s">
        <v>923</v>
      </c>
      <c r="D48" s="129" t="s">
        <v>1383</v>
      </c>
      <c r="E48" s="128" t="s">
        <v>3</v>
      </c>
      <c r="F48" s="177"/>
      <c r="G48" s="130"/>
      <c r="H48" s="139">
        <v>51660</v>
      </c>
      <c r="I48" s="140">
        <v>51660</v>
      </c>
      <c r="J48" s="140"/>
      <c r="K48" s="140"/>
      <c r="L48" s="140"/>
    </row>
    <row r="49" spans="1:12" x14ac:dyDescent="0.25">
      <c r="A49" s="165">
        <v>44870</v>
      </c>
      <c r="B49" s="127" t="s">
        <v>249</v>
      </c>
      <c r="C49" s="128" t="s">
        <v>923</v>
      </c>
      <c r="D49" s="129" t="s">
        <v>1209</v>
      </c>
      <c r="E49" s="128" t="s">
        <v>3</v>
      </c>
      <c r="F49" s="177"/>
      <c r="G49" s="130"/>
      <c r="H49" s="139">
        <v>54300</v>
      </c>
      <c r="I49" s="140">
        <v>54300</v>
      </c>
      <c r="J49" s="140"/>
      <c r="K49" s="140"/>
      <c r="L49" s="140"/>
    </row>
    <row r="50" spans="1:12" x14ac:dyDescent="0.25">
      <c r="A50" s="165">
        <v>44903</v>
      </c>
      <c r="B50" s="127" t="s">
        <v>247</v>
      </c>
      <c r="C50" s="128" t="s">
        <v>923</v>
      </c>
      <c r="D50" s="129" t="s">
        <v>1106</v>
      </c>
      <c r="E50" s="128" t="s">
        <v>3</v>
      </c>
      <c r="F50" s="177"/>
      <c r="G50" s="130"/>
      <c r="H50" s="139">
        <v>50910</v>
      </c>
      <c r="I50" s="140">
        <v>50910</v>
      </c>
      <c r="J50" s="140"/>
      <c r="K50" s="140"/>
      <c r="L50" s="140"/>
    </row>
    <row r="51" spans="1:12" x14ac:dyDescent="0.25">
      <c r="A51" s="165">
        <v>44931</v>
      </c>
      <c r="B51" s="127" t="s">
        <v>250</v>
      </c>
      <c r="C51" s="128" t="s">
        <v>923</v>
      </c>
      <c r="D51" s="129" t="s">
        <v>1384</v>
      </c>
      <c r="E51" s="128" t="s">
        <v>3</v>
      </c>
      <c r="F51" s="177"/>
      <c r="G51" s="130"/>
      <c r="H51" s="139">
        <v>50584</v>
      </c>
      <c r="I51" s="140">
        <v>50584</v>
      </c>
      <c r="J51" s="140"/>
      <c r="K51" s="140"/>
      <c r="L51" s="140"/>
    </row>
    <row r="52" spans="1:12" x14ac:dyDescent="0.25">
      <c r="A52" s="165">
        <v>44955</v>
      </c>
      <c r="B52" s="127" t="s">
        <v>247</v>
      </c>
      <c r="C52" s="128" t="s">
        <v>923</v>
      </c>
      <c r="D52" s="129" t="s">
        <v>943</v>
      </c>
      <c r="E52" s="128" t="s">
        <v>3</v>
      </c>
      <c r="F52" s="177"/>
      <c r="G52" s="130"/>
      <c r="H52" s="139">
        <v>1580</v>
      </c>
      <c r="I52" s="140">
        <v>1580</v>
      </c>
      <c r="J52" s="140"/>
      <c r="K52" s="140"/>
      <c r="L52" s="140"/>
    </row>
    <row r="53" spans="1:12" x14ac:dyDescent="0.25">
      <c r="A53" s="165">
        <v>44960</v>
      </c>
      <c r="B53" s="127" t="s">
        <v>250</v>
      </c>
      <c r="C53" s="128" t="s">
        <v>923</v>
      </c>
      <c r="D53" s="129" t="s">
        <v>1385</v>
      </c>
      <c r="E53" s="128" t="s">
        <v>3</v>
      </c>
      <c r="F53" s="177"/>
      <c r="G53" s="130"/>
      <c r="H53" s="139">
        <v>49340</v>
      </c>
      <c r="I53" s="140">
        <v>49340</v>
      </c>
      <c r="J53" s="140"/>
      <c r="K53" s="140"/>
      <c r="L53" s="140"/>
    </row>
    <row r="54" spans="1:12" x14ac:dyDescent="0.25">
      <c r="A54" s="165">
        <v>44981</v>
      </c>
      <c r="B54" s="127" t="s">
        <v>249</v>
      </c>
      <c r="C54" s="128" t="s">
        <v>923</v>
      </c>
      <c r="D54" s="129" t="s">
        <v>1386</v>
      </c>
      <c r="E54" s="128" t="s">
        <v>3</v>
      </c>
      <c r="F54" s="177"/>
      <c r="G54" s="130"/>
      <c r="H54" s="139">
        <v>2450</v>
      </c>
      <c r="I54" s="140">
        <v>2450</v>
      </c>
      <c r="J54" s="140"/>
      <c r="K54" s="140"/>
      <c r="L54" s="140"/>
    </row>
    <row r="55" spans="1:12" x14ac:dyDescent="0.25">
      <c r="A55" s="165">
        <v>44991</v>
      </c>
      <c r="B55" s="127" t="s">
        <v>250</v>
      </c>
      <c r="C55" s="128" t="s">
        <v>923</v>
      </c>
      <c r="D55" s="129" t="s">
        <v>1387</v>
      </c>
      <c r="E55" s="128" t="s">
        <v>3</v>
      </c>
      <c r="F55" s="177"/>
      <c r="G55" s="130"/>
      <c r="H55" s="139">
        <v>48890</v>
      </c>
      <c r="I55" s="140">
        <v>48890</v>
      </c>
      <c r="J55" s="140"/>
      <c r="K55" s="140"/>
      <c r="L55" s="140"/>
    </row>
    <row r="56" spans="1:12" x14ac:dyDescent="0.25">
      <c r="A56" s="165">
        <v>45008</v>
      </c>
      <c r="B56" s="127" t="s">
        <v>247</v>
      </c>
      <c r="C56" s="128" t="s">
        <v>923</v>
      </c>
      <c r="D56" s="129" t="s">
        <v>1218</v>
      </c>
      <c r="E56" s="128" t="s">
        <v>3</v>
      </c>
      <c r="F56" s="177"/>
      <c r="G56" s="130"/>
      <c r="H56" s="139">
        <v>2410</v>
      </c>
      <c r="I56" s="140">
        <v>2410</v>
      </c>
      <c r="J56" s="140"/>
      <c r="K56" s="140"/>
      <c r="L56" s="140"/>
    </row>
    <row r="57" spans="1:12" x14ac:dyDescent="0.25">
      <c r="A57" s="165">
        <v>45021</v>
      </c>
      <c r="B57" s="127" t="s">
        <v>250</v>
      </c>
      <c r="C57" s="128" t="s">
        <v>923</v>
      </c>
      <c r="D57" s="129" t="s">
        <v>307</v>
      </c>
      <c r="E57" s="128" t="s">
        <v>3</v>
      </c>
      <c r="F57" s="177"/>
      <c r="G57" s="130"/>
      <c r="H57" s="139">
        <v>54060</v>
      </c>
      <c r="I57" s="140">
        <v>54060</v>
      </c>
      <c r="J57" s="140"/>
      <c r="K57" s="140"/>
      <c r="L57" s="140"/>
    </row>
    <row r="58" spans="1:12" x14ac:dyDescent="0.25">
      <c r="A58" s="165">
        <v>45050</v>
      </c>
      <c r="B58" s="127" t="s">
        <v>249</v>
      </c>
      <c r="C58" s="128" t="s">
        <v>923</v>
      </c>
      <c r="D58" s="129" t="s">
        <v>664</v>
      </c>
      <c r="E58" s="128" t="s">
        <v>3</v>
      </c>
      <c r="F58" s="177"/>
      <c r="G58" s="130"/>
      <c r="H58" s="139">
        <v>68490</v>
      </c>
      <c r="I58" s="140">
        <v>68490</v>
      </c>
      <c r="J58" s="140"/>
      <c r="K58" s="140"/>
      <c r="L58" s="140"/>
    </row>
    <row r="59" spans="1:12" x14ac:dyDescent="0.25">
      <c r="A59" s="165">
        <v>45067</v>
      </c>
      <c r="B59" s="127" t="s">
        <v>247</v>
      </c>
      <c r="C59" s="128" t="s">
        <v>923</v>
      </c>
      <c r="D59" s="129" t="s">
        <v>777</v>
      </c>
      <c r="E59" s="128" t="s">
        <v>3</v>
      </c>
      <c r="F59" s="177"/>
      <c r="G59" s="130"/>
      <c r="H59" s="139">
        <v>2840</v>
      </c>
      <c r="I59" s="140">
        <v>2840</v>
      </c>
      <c r="J59" s="140"/>
      <c r="K59" s="140"/>
      <c r="L59" s="140"/>
    </row>
    <row r="60" spans="1:12" x14ac:dyDescent="0.25">
      <c r="A60" s="165">
        <v>45089</v>
      </c>
      <c r="B60" s="127" t="s">
        <v>247</v>
      </c>
      <c r="C60" s="128" t="s">
        <v>923</v>
      </c>
      <c r="D60" s="129" t="s">
        <v>1388</v>
      </c>
      <c r="E60" s="128" t="s">
        <v>3</v>
      </c>
      <c r="F60" s="177"/>
      <c r="G60" s="130"/>
      <c r="H60" s="139">
        <v>74890</v>
      </c>
      <c r="I60" s="140">
        <v>74890</v>
      </c>
      <c r="J60" s="140"/>
      <c r="K60" s="140"/>
      <c r="L60" s="140"/>
    </row>
    <row r="61" spans="1:12" x14ac:dyDescent="0.25">
      <c r="A61" s="165">
        <v>45092</v>
      </c>
      <c r="B61" s="127" t="s">
        <v>247</v>
      </c>
      <c r="C61" s="128" t="s">
        <v>923</v>
      </c>
      <c r="D61" s="129" t="s">
        <v>1389</v>
      </c>
      <c r="E61" s="128" t="s">
        <v>3</v>
      </c>
      <c r="F61" s="177"/>
      <c r="G61" s="130"/>
      <c r="H61" s="139">
        <v>3690</v>
      </c>
      <c r="I61" s="140">
        <v>3690</v>
      </c>
      <c r="J61" s="140"/>
      <c r="K61" s="140"/>
      <c r="L61" s="140"/>
    </row>
    <row r="62" spans="1:12" x14ac:dyDescent="0.25">
      <c r="A62" s="165">
        <v>45111</v>
      </c>
      <c r="B62" s="127" t="s">
        <v>247</v>
      </c>
      <c r="C62" s="128" t="s">
        <v>923</v>
      </c>
      <c r="D62" s="129" t="s">
        <v>1422</v>
      </c>
      <c r="E62" s="128" t="s">
        <v>3</v>
      </c>
      <c r="F62" s="177"/>
      <c r="G62" s="130"/>
      <c r="H62" s="139">
        <v>77220</v>
      </c>
      <c r="I62" s="140">
        <v>77220</v>
      </c>
      <c r="J62" s="140"/>
      <c r="K62" s="140"/>
      <c r="L62" s="140"/>
    </row>
    <row r="63" spans="1:12" x14ac:dyDescent="0.25">
      <c r="A63" s="165">
        <v>45147</v>
      </c>
      <c r="B63" s="127" t="s">
        <v>1645</v>
      </c>
      <c r="C63" s="128" t="s">
        <v>923</v>
      </c>
      <c r="D63" s="129" t="s">
        <v>891</v>
      </c>
      <c r="E63" s="128" t="s">
        <v>3</v>
      </c>
      <c r="F63" s="177"/>
      <c r="G63" s="130"/>
      <c r="H63" s="139">
        <v>69825</v>
      </c>
      <c r="I63" s="140">
        <v>69825</v>
      </c>
      <c r="J63" s="140"/>
      <c r="K63" s="140"/>
      <c r="L63" s="140"/>
    </row>
    <row r="64" spans="1:12" x14ac:dyDescent="0.25">
      <c r="A64" s="165">
        <v>45168</v>
      </c>
      <c r="B64" s="127" t="s">
        <v>1634</v>
      </c>
      <c r="C64" s="128" t="s">
        <v>923</v>
      </c>
      <c r="D64" s="129" t="s">
        <v>623</v>
      </c>
      <c r="E64" s="128" t="s">
        <v>3</v>
      </c>
      <c r="F64" s="177"/>
      <c r="G64" s="130"/>
      <c r="H64" s="139">
        <v>6460</v>
      </c>
      <c r="I64" s="140">
        <v>6460</v>
      </c>
      <c r="J64" s="140"/>
      <c r="K64" s="140"/>
      <c r="L64" s="140"/>
    </row>
    <row r="65" spans="1:12" x14ac:dyDescent="0.25">
      <c r="A65" s="165">
        <v>45171</v>
      </c>
      <c r="B65" s="127" t="s">
        <v>1634</v>
      </c>
      <c r="C65" s="128" t="s">
        <v>923</v>
      </c>
      <c r="D65" s="129" t="s">
        <v>1883</v>
      </c>
      <c r="E65" s="128" t="s">
        <v>3</v>
      </c>
      <c r="F65" s="177"/>
      <c r="G65" s="130"/>
      <c r="H65" s="139">
        <v>88540</v>
      </c>
      <c r="I65" s="140">
        <v>88540</v>
      </c>
      <c r="J65" s="140"/>
      <c r="K65" s="140"/>
      <c r="L65" s="140"/>
    </row>
    <row r="66" spans="1:12" x14ac:dyDescent="0.25">
      <c r="A66" s="165">
        <v>45185</v>
      </c>
      <c r="B66" s="127" t="s">
        <v>1634</v>
      </c>
      <c r="C66" s="128" t="s">
        <v>923</v>
      </c>
      <c r="D66" s="129" t="s">
        <v>2495</v>
      </c>
      <c r="E66" s="128" t="s">
        <v>3</v>
      </c>
      <c r="F66" s="177"/>
      <c r="G66" s="130"/>
      <c r="H66" s="139">
        <v>2430</v>
      </c>
      <c r="I66" s="140">
        <v>2430</v>
      </c>
      <c r="J66" s="140"/>
      <c r="K66" s="140"/>
      <c r="L66" s="140"/>
    </row>
    <row r="67" spans="1:12" x14ac:dyDescent="0.25">
      <c r="A67" s="165">
        <v>45204</v>
      </c>
      <c r="B67" s="127" t="s">
        <v>1634</v>
      </c>
      <c r="C67" s="128" t="s">
        <v>923</v>
      </c>
      <c r="D67" s="129" t="s">
        <v>2496</v>
      </c>
      <c r="E67" s="128" t="s">
        <v>3</v>
      </c>
      <c r="F67" s="177"/>
      <c r="G67" s="130"/>
      <c r="H67" s="139">
        <v>96020</v>
      </c>
      <c r="I67" s="140">
        <v>96020</v>
      </c>
      <c r="J67" s="140"/>
      <c r="K67" s="140"/>
      <c r="L67" s="140"/>
    </row>
    <row r="68" spans="1:12" x14ac:dyDescent="0.25">
      <c r="A68" s="165">
        <v>45210</v>
      </c>
      <c r="B68" s="127" t="s">
        <v>1634</v>
      </c>
      <c r="C68" s="128" t="s">
        <v>923</v>
      </c>
      <c r="D68" s="129" t="s">
        <v>2497</v>
      </c>
      <c r="E68" s="128" t="s">
        <v>3</v>
      </c>
      <c r="F68" s="177"/>
      <c r="G68" s="130"/>
      <c r="H68" s="139">
        <v>2240</v>
      </c>
      <c r="I68" s="140">
        <v>2240</v>
      </c>
      <c r="J68" s="140"/>
      <c r="K68" s="140"/>
      <c r="L68" s="140"/>
    </row>
    <row r="69" spans="1:12" x14ac:dyDescent="0.25">
      <c r="A69" s="165">
        <v>45237</v>
      </c>
      <c r="B69" s="127" t="s">
        <v>1634</v>
      </c>
      <c r="C69" s="128" t="s">
        <v>923</v>
      </c>
      <c r="D69" s="129" t="s">
        <v>1370</v>
      </c>
      <c r="E69" s="128" t="s">
        <v>3</v>
      </c>
      <c r="F69" s="177"/>
      <c r="G69" s="130"/>
      <c r="H69" s="139">
        <v>120980</v>
      </c>
      <c r="I69" s="140">
        <v>120980</v>
      </c>
      <c r="J69" s="140"/>
      <c r="K69" s="140"/>
      <c r="L69" s="140"/>
    </row>
    <row r="70" spans="1:12" x14ac:dyDescent="0.25">
      <c r="A70" s="165">
        <v>45245</v>
      </c>
      <c r="B70" s="127" t="s">
        <v>1634</v>
      </c>
      <c r="C70" s="128" t="s">
        <v>923</v>
      </c>
      <c r="D70" s="129" t="s">
        <v>2498</v>
      </c>
      <c r="E70" s="128" t="s">
        <v>3</v>
      </c>
      <c r="F70" s="177"/>
      <c r="G70" s="130"/>
      <c r="H70" s="139">
        <v>2450</v>
      </c>
      <c r="I70" s="140">
        <v>2450</v>
      </c>
      <c r="J70" s="140"/>
      <c r="K70" s="140"/>
      <c r="L70" s="140"/>
    </row>
    <row r="71" spans="1:12" x14ac:dyDescent="0.25">
      <c r="A71" s="165">
        <v>45262</v>
      </c>
      <c r="B71" s="127" t="s">
        <v>1634</v>
      </c>
      <c r="C71" s="128" t="s">
        <v>923</v>
      </c>
      <c r="D71" s="129" t="s">
        <v>2499</v>
      </c>
      <c r="E71" s="128" t="s">
        <v>3</v>
      </c>
      <c r="F71" s="177"/>
      <c r="G71" s="130"/>
      <c r="H71" s="139">
        <v>108320</v>
      </c>
      <c r="I71" s="140">
        <v>108320</v>
      </c>
      <c r="J71" s="140"/>
      <c r="K71" s="140"/>
      <c r="L71" s="140"/>
    </row>
    <row r="72" spans="1:12" x14ac:dyDescent="0.25">
      <c r="A72" s="165">
        <v>45274</v>
      </c>
      <c r="B72" s="127" t="s">
        <v>1634</v>
      </c>
      <c r="C72" s="128" t="s">
        <v>923</v>
      </c>
      <c r="D72" s="129" t="s">
        <v>2500</v>
      </c>
      <c r="E72" s="128" t="s">
        <v>3</v>
      </c>
      <c r="F72" s="177"/>
      <c r="G72" s="130"/>
      <c r="H72" s="139">
        <v>2690</v>
      </c>
      <c r="I72" s="140">
        <v>2690</v>
      </c>
      <c r="J72" s="140"/>
      <c r="K72" s="140"/>
      <c r="L72" s="140"/>
    </row>
    <row r="73" spans="1:12" x14ac:dyDescent="0.25">
      <c r="A73" s="165">
        <v>45294</v>
      </c>
      <c r="B73" s="127" t="s">
        <v>1634</v>
      </c>
      <c r="C73" s="128" t="s">
        <v>923</v>
      </c>
      <c r="D73" s="129" t="s">
        <v>2501</v>
      </c>
      <c r="E73" s="128" t="s">
        <v>3</v>
      </c>
      <c r="F73" s="177"/>
      <c r="G73" s="130"/>
      <c r="H73" s="139">
        <v>93960</v>
      </c>
      <c r="I73" s="140">
        <v>93960</v>
      </c>
      <c r="J73" s="140"/>
      <c r="K73" s="140"/>
      <c r="L73" s="140"/>
    </row>
    <row r="74" spans="1:12" x14ac:dyDescent="0.25">
      <c r="A74" s="165">
        <v>45302</v>
      </c>
      <c r="B74" s="127" t="s">
        <v>1634</v>
      </c>
      <c r="C74" s="128" t="s">
        <v>923</v>
      </c>
      <c r="D74" s="129" t="s">
        <v>2125</v>
      </c>
      <c r="E74" s="128" t="s">
        <v>3</v>
      </c>
      <c r="F74" s="177"/>
      <c r="G74" s="130"/>
      <c r="H74" s="139">
        <v>2840</v>
      </c>
      <c r="I74" s="140">
        <v>2840</v>
      </c>
      <c r="J74" s="140"/>
      <c r="K74" s="140"/>
      <c r="L74" s="140"/>
    </row>
    <row r="75" spans="1:12" x14ac:dyDescent="0.25">
      <c r="A75" s="165">
        <v>45324</v>
      </c>
      <c r="B75" s="127" t="s">
        <v>1634</v>
      </c>
      <c r="C75" s="128" t="s">
        <v>923</v>
      </c>
      <c r="D75" s="129" t="s">
        <v>2502</v>
      </c>
      <c r="E75" s="128" t="s">
        <v>3</v>
      </c>
      <c r="F75" s="177"/>
      <c r="G75" s="130"/>
      <c r="H75" s="139">
        <v>96350</v>
      </c>
      <c r="I75" s="140">
        <v>96350</v>
      </c>
      <c r="J75" s="140"/>
      <c r="K75" s="140"/>
      <c r="L75" s="140"/>
    </row>
    <row r="76" spans="1:12" x14ac:dyDescent="0.25">
      <c r="A76" s="165">
        <v>45338</v>
      </c>
      <c r="B76" s="127" t="s">
        <v>1634</v>
      </c>
      <c r="C76" s="128" t="s">
        <v>923</v>
      </c>
      <c r="D76" s="129" t="s">
        <v>2503</v>
      </c>
      <c r="E76" s="128" t="s">
        <v>3</v>
      </c>
      <c r="F76" s="177"/>
      <c r="G76" s="130"/>
      <c r="H76" s="139">
        <v>2690</v>
      </c>
      <c r="I76" s="140">
        <v>2690</v>
      </c>
      <c r="J76" s="140"/>
      <c r="K76" s="140"/>
      <c r="L76" s="140"/>
    </row>
    <row r="77" spans="1:12" x14ac:dyDescent="0.25">
      <c r="A77" s="165">
        <v>45353</v>
      </c>
      <c r="B77" s="127" t="s">
        <v>1634</v>
      </c>
      <c r="C77" s="128" t="s">
        <v>923</v>
      </c>
      <c r="D77" s="129" t="s">
        <v>2504</v>
      </c>
      <c r="E77" s="128" t="s">
        <v>3</v>
      </c>
      <c r="F77" s="177"/>
      <c r="G77" s="130"/>
      <c r="H77" s="139">
        <v>119000</v>
      </c>
      <c r="I77" s="140">
        <v>119000</v>
      </c>
      <c r="J77" s="140"/>
      <c r="K77" s="140"/>
      <c r="L77" s="140"/>
    </row>
    <row r="78" spans="1:12" x14ac:dyDescent="0.25">
      <c r="A78" s="165">
        <v>45371</v>
      </c>
      <c r="B78" s="127" t="s">
        <v>1634</v>
      </c>
      <c r="C78" s="128" t="s">
        <v>923</v>
      </c>
      <c r="D78" s="129" t="s">
        <v>2505</v>
      </c>
      <c r="E78" s="128" t="s">
        <v>3</v>
      </c>
      <c r="F78" s="177"/>
      <c r="G78" s="130"/>
      <c r="H78" s="139">
        <v>2490</v>
      </c>
      <c r="I78" s="140">
        <v>2490</v>
      </c>
      <c r="J78" s="140"/>
      <c r="K78" s="140"/>
      <c r="L78" s="140"/>
    </row>
    <row r="79" spans="1:12" x14ac:dyDescent="0.25">
      <c r="A79" s="165">
        <v>45393</v>
      </c>
      <c r="B79" s="127" t="s">
        <v>1634</v>
      </c>
      <c r="C79" s="128" t="s">
        <v>923</v>
      </c>
      <c r="D79" s="129" t="s">
        <v>576</v>
      </c>
      <c r="E79" s="128" t="s">
        <v>3</v>
      </c>
      <c r="F79" s="177"/>
      <c r="G79" s="130"/>
      <c r="H79" s="139">
        <v>2970</v>
      </c>
      <c r="I79" s="140">
        <v>2970</v>
      </c>
      <c r="J79" s="140"/>
      <c r="K79" s="140"/>
      <c r="L79" s="140"/>
    </row>
    <row r="80" spans="1:12" x14ac:dyDescent="0.25">
      <c r="A80" s="165">
        <v>45393</v>
      </c>
      <c r="B80" s="127" t="s">
        <v>1634</v>
      </c>
      <c r="C80" s="128" t="s">
        <v>923</v>
      </c>
      <c r="D80" s="129" t="s">
        <v>578</v>
      </c>
      <c r="E80" s="128" t="s">
        <v>3</v>
      </c>
      <c r="F80" s="177"/>
      <c r="G80" s="130"/>
      <c r="H80" s="139">
        <v>206870</v>
      </c>
      <c r="I80" s="140">
        <v>206870</v>
      </c>
      <c r="J80" s="140"/>
      <c r="K80" s="140"/>
      <c r="L80" s="140"/>
    </row>
    <row r="81" spans="1:12" x14ac:dyDescent="0.25">
      <c r="A81" s="165">
        <v>45405</v>
      </c>
      <c r="B81" s="127" t="s">
        <v>1645</v>
      </c>
      <c r="C81" s="128" t="s">
        <v>923</v>
      </c>
      <c r="D81" s="129" t="s">
        <v>393</v>
      </c>
      <c r="E81" s="128" t="s">
        <v>3</v>
      </c>
      <c r="F81" s="177"/>
      <c r="G81" s="130"/>
      <c r="H81" s="139">
        <v>693442</v>
      </c>
      <c r="I81" s="140">
        <v>693442</v>
      </c>
      <c r="J81" s="140"/>
      <c r="K81" s="140"/>
      <c r="L81" s="140"/>
    </row>
    <row r="82" spans="1:12" x14ac:dyDescent="0.25">
      <c r="A82" s="165">
        <v>45419</v>
      </c>
      <c r="B82" s="127" t="s">
        <v>1634</v>
      </c>
      <c r="C82" s="128" t="s">
        <v>923</v>
      </c>
      <c r="D82" s="129" t="s">
        <v>727</v>
      </c>
      <c r="E82" s="128" t="s">
        <v>3</v>
      </c>
      <c r="F82" s="177"/>
      <c r="G82" s="130"/>
      <c r="H82" s="139">
        <v>124040</v>
      </c>
      <c r="I82" s="140">
        <v>124040</v>
      </c>
      <c r="J82" s="140"/>
      <c r="K82" s="140"/>
      <c r="L82" s="140"/>
    </row>
    <row r="83" spans="1:12" x14ac:dyDescent="0.25">
      <c r="A83" s="165">
        <v>45429</v>
      </c>
      <c r="B83" s="127" t="s">
        <v>1634</v>
      </c>
      <c r="C83" s="128" t="s">
        <v>923</v>
      </c>
      <c r="D83" s="129" t="s">
        <v>774</v>
      </c>
      <c r="E83" s="128" t="s">
        <v>3</v>
      </c>
      <c r="F83" s="177"/>
      <c r="G83" s="130"/>
      <c r="H83" s="139">
        <v>3840</v>
      </c>
      <c r="I83" s="140">
        <v>3840</v>
      </c>
      <c r="J83" s="140"/>
      <c r="K83" s="140"/>
      <c r="L83" s="140"/>
    </row>
    <row r="84" spans="1:12" x14ac:dyDescent="0.25">
      <c r="A84" s="165">
        <v>45451</v>
      </c>
      <c r="B84" s="127" t="s">
        <v>1634</v>
      </c>
      <c r="C84" s="128" t="s">
        <v>923</v>
      </c>
      <c r="D84" s="129" t="s">
        <v>1853</v>
      </c>
      <c r="E84" s="128" t="s">
        <v>3</v>
      </c>
      <c r="F84" s="177"/>
      <c r="G84" s="130"/>
      <c r="H84" s="139">
        <v>113640</v>
      </c>
      <c r="I84" s="140">
        <v>113640</v>
      </c>
      <c r="J84" s="140"/>
      <c r="K84" s="140"/>
      <c r="L84" s="140"/>
    </row>
    <row r="85" spans="1:12" x14ac:dyDescent="0.25">
      <c r="A85" s="131"/>
      <c r="B85" s="132" t="s">
        <v>471</v>
      </c>
      <c r="C85" s="133" t="s">
        <v>3</v>
      </c>
      <c r="D85" s="134" t="s">
        <v>3</v>
      </c>
      <c r="E85" s="133" t="s">
        <v>3</v>
      </c>
      <c r="F85" s="131"/>
      <c r="G85" s="135"/>
      <c r="H85" s="142">
        <f>SUM(H10:H84)</f>
        <v>3675965.8</v>
      </c>
      <c r="I85" s="142">
        <f t="shared" ref="I85:L85" si="0">SUM(I10:I84)</f>
        <v>3532664.8</v>
      </c>
      <c r="J85" s="142">
        <f t="shared" si="0"/>
        <v>149000</v>
      </c>
      <c r="K85" s="142">
        <f t="shared" si="0"/>
        <v>634</v>
      </c>
      <c r="L85" s="142">
        <f t="shared" si="0"/>
        <v>-6333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9641F-4B41-47B2-83C1-FCA15226A261}">
  <dimension ref="A1:P80"/>
  <sheetViews>
    <sheetView topLeftCell="E58" workbookViewId="0">
      <selection activeCell="M87" sqref="M87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7.85546875" bestFit="1" customWidth="1"/>
    <col min="4" max="4" width="7.42578125" bestFit="1" customWidth="1"/>
    <col min="5" max="5" width="14.42578125" bestFit="1" customWidth="1"/>
    <col min="6" max="6" width="15.28515625" bestFit="1" customWidth="1"/>
    <col min="7" max="7" width="5.42578125" bestFit="1" customWidth="1"/>
    <col min="8" max="9" width="12.42578125" style="17" bestFit="1" customWidth="1"/>
    <col min="10" max="13" width="10" style="17" bestFit="1" customWidth="1"/>
    <col min="14" max="14" width="9.5703125" style="17" bestFit="1" customWidth="1"/>
    <col min="15" max="15" width="8.85546875" style="17" bestFit="1" customWidth="1"/>
    <col min="16" max="16" width="8.5703125" style="17" bestFit="1" customWidth="1"/>
  </cols>
  <sheetData>
    <row r="1" spans="1:16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  <c r="J1" s="145"/>
      <c r="K1" s="145"/>
      <c r="L1" s="145"/>
      <c r="M1" s="145"/>
      <c r="N1" s="145"/>
      <c r="O1" s="145"/>
    </row>
    <row r="2" spans="1:16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  <c r="J2" s="145"/>
      <c r="K2" s="145"/>
      <c r="L2" s="145"/>
      <c r="M2" s="145"/>
      <c r="N2" s="145"/>
      <c r="O2" s="145"/>
    </row>
    <row r="3" spans="1:16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  <c r="J3" s="145"/>
      <c r="K3" s="145"/>
      <c r="L3" s="145"/>
      <c r="M3" s="145"/>
      <c r="N3" s="145"/>
      <c r="O3" s="145"/>
    </row>
    <row r="4" spans="1:16" ht="15.75" x14ac:dyDescent="0.25">
      <c r="A4" s="269" t="s">
        <v>1048</v>
      </c>
      <c r="B4" s="269"/>
      <c r="C4" s="269"/>
      <c r="D4" s="1"/>
      <c r="E4" s="1"/>
      <c r="F4" s="1"/>
      <c r="G4" s="1"/>
      <c r="H4" s="145"/>
      <c r="I4" s="145"/>
      <c r="J4" s="145"/>
      <c r="K4" s="145"/>
      <c r="L4" s="145"/>
      <c r="M4" s="145"/>
      <c r="N4" s="145"/>
      <c r="O4" s="145"/>
    </row>
    <row r="5" spans="1:16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  <c r="J5" s="145"/>
      <c r="K5" s="145"/>
      <c r="L5" s="145"/>
      <c r="M5" s="145"/>
      <c r="N5" s="145"/>
      <c r="O5" s="145"/>
    </row>
    <row r="6" spans="1:16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  <c r="J6" s="145"/>
      <c r="K6" s="145"/>
      <c r="L6" s="145"/>
      <c r="M6" s="145"/>
      <c r="N6" s="145"/>
      <c r="O6" s="145"/>
    </row>
    <row r="7" spans="1:16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  <c r="J7" s="145"/>
      <c r="K7" s="145"/>
      <c r="L7" s="145"/>
      <c r="M7" s="145"/>
      <c r="N7" s="145"/>
      <c r="O7" s="145"/>
    </row>
    <row r="8" spans="1:16" x14ac:dyDescent="0.25">
      <c r="A8" s="270" t="s">
        <v>2288</v>
      </c>
      <c r="B8" s="270"/>
      <c r="C8" s="270"/>
      <c r="D8" s="1"/>
      <c r="E8" s="1"/>
      <c r="F8" s="1"/>
      <c r="G8" s="1"/>
      <c r="H8" s="145"/>
      <c r="I8" s="145"/>
      <c r="J8" s="145"/>
      <c r="K8" s="145"/>
      <c r="L8" s="145"/>
      <c r="M8" s="145"/>
      <c r="N8" s="145"/>
      <c r="O8" s="145"/>
      <c r="P8" s="145"/>
    </row>
    <row r="9" spans="1:16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1048</v>
      </c>
      <c r="J9" s="168" t="s">
        <v>1075</v>
      </c>
      <c r="K9" s="168" t="s">
        <v>1082</v>
      </c>
      <c r="L9" s="168" t="s">
        <v>254</v>
      </c>
      <c r="M9" s="168" t="s">
        <v>255</v>
      </c>
      <c r="N9" s="168" t="s">
        <v>412</v>
      </c>
      <c r="O9" s="168" t="s">
        <v>1072</v>
      </c>
      <c r="P9" s="168" t="s">
        <v>1224</v>
      </c>
    </row>
    <row r="10" spans="1:16" x14ac:dyDescent="0.25">
      <c r="A10" s="164">
        <v>44331</v>
      </c>
      <c r="B10" s="122" t="s">
        <v>248</v>
      </c>
      <c r="C10" s="123" t="s">
        <v>923</v>
      </c>
      <c r="D10" s="124" t="s">
        <v>330</v>
      </c>
      <c r="E10" s="123" t="s">
        <v>3</v>
      </c>
      <c r="F10" s="176"/>
      <c r="G10" s="125"/>
      <c r="H10" s="146">
        <v>7001</v>
      </c>
      <c r="I10" s="147">
        <v>7001</v>
      </c>
      <c r="J10" s="147"/>
      <c r="K10" s="147"/>
      <c r="L10" s="147"/>
      <c r="M10" s="147"/>
      <c r="N10" s="147"/>
      <c r="O10" s="147"/>
      <c r="P10" s="147"/>
    </row>
    <row r="11" spans="1:16" x14ac:dyDescent="0.25">
      <c r="A11" s="165">
        <v>44408</v>
      </c>
      <c r="B11" s="127" t="s">
        <v>1224</v>
      </c>
      <c r="C11" s="128" t="s">
        <v>9</v>
      </c>
      <c r="D11" s="129" t="s">
        <v>331</v>
      </c>
      <c r="E11" s="128" t="s">
        <v>3</v>
      </c>
      <c r="F11" s="177"/>
      <c r="G11" s="130"/>
      <c r="H11" s="148">
        <v>14500</v>
      </c>
      <c r="I11" s="149">
        <v>14500</v>
      </c>
      <c r="J11" s="149"/>
      <c r="K11" s="149"/>
      <c r="L11" s="149"/>
      <c r="M11" s="149"/>
      <c r="N11" s="149"/>
      <c r="O11" s="149"/>
      <c r="P11" s="149"/>
    </row>
    <row r="12" spans="1:16" x14ac:dyDescent="0.25">
      <c r="A12" s="165">
        <v>44448</v>
      </c>
      <c r="B12" s="127" t="s">
        <v>1225</v>
      </c>
      <c r="C12" s="128" t="s">
        <v>9</v>
      </c>
      <c r="D12" s="129" t="s">
        <v>362</v>
      </c>
      <c r="E12" s="128" t="s">
        <v>1226</v>
      </c>
      <c r="F12" s="165">
        <v>44448</v>
      </c>
      <c r="G12" s="130"/>
      <c r="H12" s="148">
        <v>271600</v>
      </c>
      <c r="I12" s="149">
        <v>242500</v>
      </c>
      <c r="J12" s="149">
        <v>14550</v>
      </c>
      <c r="K12" s="149">
        <v>14550</v>
      </c>
      <c r="L12" s="149"/>
      <c r="M12" s="149"/>
      <c r="N12" s="149"/>
      <c r="O12" s="149"/>
      <c r="P12" s="149"/>
    </row>
    <row r="13" spans="1:16" x14ac:dyDescent="0.25">
      <c r="A13" s="165">
        <v>44545</v>
      </c>
      <c r="B13" s="127" t="s">
        <v>1227</v>
      </c>
      <c r="C13" s="128" t="s">
        <v>9</v>
      </c>
      <c r="D13" s="129" t="s">
        <v>376</v>
      </c>
      <c r="E13" s="128" t="s">
        <v>1228</v>
      </c>
      <c r="F13" s="165">
        <v>44545</v>
      </c>
      <c r="G13" s="130"/>
      <c r="H13" s="148">
        <v>64400</v>
      </c>
      <c r="I13" s="149">
        <v>57500</v>
      </c>
      <c r="J13" s="149">
        <v>3450</v>
      </c>
      <c r="K13" s="149">
        <v>3450</v>
      </c>
      <c r="L13" s="149"/>
      <c r="M13" s="149"/>
      <c r="N13" s="149"/>
      <c r="O13" s="149"/>
      <c r="P13" s="149"/>
    </row>
    <row r="14" spans="1:16" x14ac:dyDescent="0.25">
      <c r="A14" s="165">
        <v>44579</v>
      </c>
      <c r="B14" s="127" t="s">
        <v>247</v>
      </c>
      <c r="C14" s="128" t="s">
        <v>923</v>
      </c>
      <c r="D14" s="129" t="s">
        <v>1229</v>
      </c>
      <c r="E14" s="128" t="s">
        <v>3</v>
      </c>
      <c r="F14" s="177"/>
      <c r="G14" s="130"/>
      <c r="H14" s="148">
        <v>29500</v>
      </c>
      <c r="I14" s="149">
        <v>29500</v>
      </c>
      <c r="J14" s="149"/>
      <c r="K14" s="149"/>
      <c r="L14" s="149"/>
      <c r="M14" s="149"/>
      <c r="N14" s="149"/>
      <c r="O14" s="149"/>
      <c r="P14" s="149"/>
    </row>
    <row r="15" spans="1:16" x14ac:dyDescent="0.25">
      <c r="A15" s="165">
        <v>44604</v>
      </c>
      <c r="B15" s="127" t="s">
        <v>1227</v>
      </c>
      <c r="C15" s="128" t="s">
        <v>9</v>
      </c>
      <c r="D15" s="129" t="s">
        <v>521</v>
      </c>
      <c r="E15" s="128" t="s">
        <v>3</v>
      </c>
      <c r="F15" s="177"/>
      <c r="G15" s="130"/>
      <c r="H15" s="148">
        <v>67850</v>
      </c>
      <c r="I15" s="149">
        <v>57500</v>
      </c>
      <c r="J15" s="149"/>
      <c r="K15" s="149"/>
      <c r="L15" s="149">
        <v>5175</v>
      </c>
      <c r="M15" s="149">
        <v>5175</v>
      </c>
      <c r="N15" s="149"/>
      <c r="O15" s="149"/>
      <c r="P15" s="149"/>
    </row>
    <row r="16" spans="1:16" x14ac:dyDescent="0.25">
      <c r="A16" s="165">
        <v>44614</v>
      </c>
      <c r="B16" s="127" t="s">
        <v>1227</v>
      </c>
      <c r="C16" s="128" t="s">
        <v>9</v>
      </c>
      <c r="D16" s="129" t="s">
        <v>727</v>
      </c>
      <c r="E16" s="128" t="s">
        <v>3</v>
      </c>
      <c r="F16" s="177"/>
      <c r="G16" s="130"/>
      <c r="H16" s="148">
        <v>29500</v>
      </c>
      <c r="I16" s="149">
        <v>25000</v>
      </c>
      <c r="J16" s="149"/>
      <c r="K16" s="149"/>
      <c r="L16" s="149">
        <v>2250</v>
      </c>
      <c r="M16" s="149">
        <v>2250</v>
      </c>
      <c r="N16" s="149"/>
      <c r="O16" s="149"/>
      <c r="P16" s="149"/>
    </row>
    <row r="17" spans="1:16" x14ac:dyDescent="0.25">
      <c r="A17" s="165">
        <v>44652</v>
      </c>
      <c r="B17" s="127" t="s">
        <v>1186</v>
      </c>
      <c r="C17" s="128" t="s">
        <v>923</v>
      </c>
      <c r="D17" s="129" t="s">
        <v>320</v>
      </c>
      <c r="E17" s="128" t="s">
        <v>3</v>
      </c>
      <c r="F17" s="177"/>
      <c r="G17" s="130"/>
      <c r="H17" s="148">
        <v>5000</v>
      </c>
      <c r="I17" s="149">
        <v>5000</v>
      </c>
      <c r="J17" s="149"/>
      <c r="K17" s="149"/>
      <c r="L17" s="149"/>
      <c r="M17" s="149"/>
      <c r="N17" s="149"/>
      <c r="O17" s="149"/>
      <c r="P17" s="149"/>
    </row>
    <row r="18" spans="1:16" x14ac:dyDescent="0.25">
      <c r="A18" s="165">
        <v>44660</v>
      </c>
      <c r="B18" s="127" t="s">
        <v>1225</v>
      </c>
      <c r="C18" s="128" t="s">
        <v>9</v>
      </c>
      <c r="D18" s="129" t="s">
        <v>346</v>
      </c>
      <c r="E18" s="128" t="s">
        <v>3</v>
      </c>
      <c r="F18" s="177"/>
      <c r="G18" s="130"/>
      <c r="H18" s="148">
        <v>352800</v>
      </c>
      <c r="I18" s="149">
        <v>315000</v>
      </c>
      <c r="J18" s="149">
        <v>18900</v>
      </c>
      <c r="K18" s="149">
        <v>18900</v>
      </c>
      <c r="L18" s="149"/>
      <c r="M18" s="149"/>
      <c r="N18" s="149"/>
      <c r="O18" s="149"/>
      <c r="P18" s="149"/>
    </row>
    <row r="19" spans="1:16" x14ac:dyDescent="0.25">
      <c r="A19" s="165">
        <v>44681</v>
      </c>
      <c r="B19" s="127" t="s">
        <v>1224</v>
      </c>
      <c r="C19" s="128" t="s">
        <v>9</v>
      </c>
      <c r="D19" s="129" t="s">
        <v>323</v>
      </c>
      <c r="E19" s="128" t="s">
        <v>3</v>
      </c>
      <c r="F19" s="177"/>
      <c r="G19" s="130"/>
      <c r="H19" s="148">
        <v>15549</v>
      </c>
      <c r="I19" s="149">
        <v>15549</v>
      </c>
      <c r="J19" s="149"/>
      <c r="K19" s="149"/>
      <c r="L19" s="149"/>
      <c r="M19" s="149"/>
      <c r="N19" s="149"/>
      <c r="O19" s="149"/>
      <c r="P19" s="149"/>
    </row>
    <row r="20" spans="1:16" x14ac:dyDescent="0.25">
      <c r="A20" s="165">
        <v>44688</v>
      </c>
      <c r="B20" s="127" t="s">
        <v>1227</v>
      </c>
      <c r="C20" s="128" t="s">
        <v>9</v>
      </c>
      <c r="D20" s="129" t="s">
        <v>324</v>
      </c>
      <c r="E20" s="128" t="s">
        <v>3</v>
      </c>
      <c r="F20" s="177"/>
      <c r="G20" s="130"/>
      <c r="H20" s="148">
        <v>81124</v>
      </c>
      <c r="I20" s="149">
        <v>68750</v>
      </c>
      <c r="J20" s="149"/>
      <c r="K20" s="149"/>
      <c r="L20" s="149">
        <v>6187</v>
      </c>
      <c r="M20" s="149">
        <v>6187</v>
      </c>
      <c r="N20" s="149"/>
      <c r="O20" s="149"/>
      <c r="P20" s="149"/>
    </row>
    <row r="21" spans="1:16" x14ac:dyDescent="0.25">
      <c r="A21" s="165">
        <v>44712</v>
      </c>
      <c r="B21" s="127" t="s">
        <v>1224</v>
      </c>
      <c r="C21" s="128" t="s">
        <v>9</v>
      </c>
      <c r="D21" s="129" t="s">
        <v>331</v>
      </c>
      <c r="E21" s="128" t="s">
        <v>3</v>
      </c>
      <c r="F21" s="177"/>
      <c r="G21" s="130"/>
      <c r="H21" s="148">
        <v>14923</v>
      </c>
      <c r="I21" s="149">
        <v>14923</v>
      </c>
      <c r="J21" s="149"/>
      <c r="K21" s="149"/>
      <c r="L21" s="149"/>
      <c r="M21" s="149"/>
      <c r="N21" s="149"/>
      <c r="O21" s="149"/>
      <c r="P21" s="149"/>
    </row>
    <row r="22" spans="1:16" x14ac:dyDescent="0.25">
      <c r="A22" s="165">
        <v>44742</v>
      </c>
      <c r="B22" s="127" t="s">
        <v>1224</v>
      </c>
      <c r="C22" s="128" t="s">
        <v>9</v>
      </c>
      <c r="D22" s="129" t="s">
        <v>336</v>
      </c>
      <c r="E22" s="128" t="s">
        <v>3</v>
      </c>
      <c r="F22" s="177"/>
      <c r="G22" s="130"/>
      <c r="H22" s="148">
        <v>6455</v>
      </c>
      <c r="I22" s="149">
        <v>6455</v>
      </c>
      <c r="J22" s="149"/>
      <c r="K22" s="149"/>
      <c r="L22" s="149"/>
      <c r="M22" s="149"/>
      <c r="N22" s="149"/>
      <c r="O22" s="149"/>
      <c r="P22" s="149"/>
    </row>
    <row r="23" spans="1:16" x14ac:dyDescent="0.25">
      <c r="A23" s="165">
        <v>44773</v>
      </c>
      <c r="B23" s="127" t="s">
        <v>1224</v>
      </c>
      <c r="C23" s="128" t="s">
        <v>9</v>
      </c>
      <c r="D23" s="129" t="s">
        <v>587</v>
      </c>
      <c r="E23" s="128" t="s">
        <v>3</v>
      </c>
      <c r="F23" s="177"/>
      <c r="G23" s="130"/>
      <c r="H23" s="148">
        <v>5170</v>
      </c>
      <c r="I23" s="149">
        <v>5170</v>
      </c>
      <c r="J23" s="149"/>
      <c r="K23" s="149"/>
      <c r="L23" s="149"/>
      <c r="M23" s="149"/>
      <c r="N23" s="149"/>
      <c r="O23" s="149"/>
      <c r="P23" s="149"/>
    </row>
    <row r="24" spans="1:16" x14ac:dyDescent="0.25">
      <c r="A24" s="165">
        <v>44804</v>
      </c>
      <c r="B24" s="127" t="s">
        <v>1224</v>
      </c>
      <c r="C24" s="128" t="s">
        <v>9</v>
      </c>
      <c r="D24" s="129" t="s">
        <v>362</v>
      </c>
      <c r="E24" s="128" t="s">
        <v>3</v>
      </c>
      <c r="F24" s="177"/>
      <c r="G24" s="130"/>
      <c r="H24" s="148">
        <v>2912</v>
      </c>
      <c r="I24" s="149">
        <v>2912</v>
      </c>
      <c r="J24" s="149"/>
      <c r="K24" s="149"/>
      <c r="L24" s="149"/>
      <c r="M24" s="149"/>
      <c r="N24" s="149"/>
      <c r="O24" s="149"/>
      <c r="P24" s="149"/>
    </row>
    <row r="25" spans="1:16" x14ac:dyDescent="0.25">
      <c r="A25" s="165">
        <v>44823</v>
      </c>
      <c r="B25" s="127" t="s">
        <v>1186</v>
      </c>
      <c r="C25" s="128" t="s">
        <v>923</v>
      </c>
      <c r="D25" s="129" t="s">
        <v>1203</v>
      </c>
      <c r="E25" s="128" t="s">
        <v>3</v>
      </c>
      <c r="F25" s="177"/>
      <c r="G25" s="130"/>
      <c r="H25" s="148">
        <v>900</v>
      </c>
      <c r="I25" s="149">
        <v>900</v>
      </c>
      <c r="J25" s="149"/>
      <c r="K25" s="149"/>
      <c r="L25" s="149"/>
      <c r="M25" s="149"/>
      <c r="N25" s="149"/>
      <c r="O25" s="149"/>
      <c r="P25" s="149"/>
    </row>
    <row r="26" spans="1:16" x14ac:dyDescent="0.25">
      <c r="A26" s="165">
        <v>44834</v>
      </c>
      <c r="B26" s="127" t="s">
        <v>1224</v>
      </c>
      <c r="C26" s="128" t="s">
        <v>9</v>
      </c>
      <c r="D26" s="129" t="s">
        <v>364</v>
      </c>
      <c r="E26" s="128" t="s">
        <v>3</v>
      </c>
      <c r="F26" s="177"/>
      <c r="G26" s="130"/>
      <c r="H26" s="148">
        <v>14691</v>
      </c>
      <c r="I26" s="149">
        <v>14691</v>
      </c>
      <c r="J26" s="149"/>
      <c r="K26" s="149"/>
      <c r="L26" s="149"/>
      <c r="M26" s="149"/>
      <c r="N26" s="149"/>
      <c r="O26" s="149"/>
      <c r="P26" s="149"/>
    </row>
    <row r="27" spans="1:16" x14ac:dyDescent="0.25">
      <c r="A27" s="165">
        <v>44852</v>
      </c>
      <c r="B27" s="127" t="s">
        <v>247</v>
      </c>
      <c r="C27" s="128" t="s">
        <v>923</v>
      </c>
      <c r="D27" s="129" t="s">
        <v>949</v>
      </c>
      <c r="E27" s="128" t="s">
        <v>3</v>
      </c>
      <c r="F27" s="177"/>
      <c r="G27" s="130"/>
      <c r="H27" s="148">
        <v>500</v>
      </c>
      <c r="I27" s="149">
        <v>500</v>
      </c>
      <c r="J27" s="149"/>
      <c r="K27" s="149"/>
      <c r="L27" s="149"/>
      <c r="M27" s="149"/>
      <c r="N27" s="149"/>
      <c r="O27" s="149"/>
      <c r="P27" s="149"/>
    </row>
    <row r="28" spans="1:16" x14ac:dyDescent="0.25">
      <c r="A28" s="165">
        <v>44860</v>
      </c>
      <c r="B28" s="127" t="s">
        <v>1231</v>
      </c>
      <c r="C28" s="128" t="s">
        <v>9</v>
      </c>
      <c r="D28" s="129" t="s">
        <v>367</v>
      </c>
      <c r="E28" s="128" t="s">
        <v>2513</v>
      </c>
      <c r="F28" s="177"/>
      <c r="G28" s="130"/>
      <c r="H28" s="148">
        <v>5000</v>
      </c>
      <c r="I28" s="149">
        <v>5000</v>
      </c>
      <c r="J28" s="149"/>
      <c r="K28" s="149"/>
      <c r="L28" s="149"/>
      <c r="M28" s="149"/>
      <c r="N28" s="149"/>
      <c r="O28" s="149"/>
      <c r="P28" s="149"/>
    </row>
    <row r="29" spans="1:16" x14ac:dyDescent="0.25">
      <c r="A29" s="165">
        <v>44865</v>
      </c>
      <c r="B29" s="127" t="s">
        <v>1224</v>
      </c>
      <c r="C29" s="128" t="s">
        <v>9</v>
      </c>
      <c r="D29" s="129" t="s">
        <v>368</v>
      </c>
      <c r="E29" s="128" t="s">
        <v>3</v>
      </c>
      <c r="F29" s="177"/>
      <c r="G29" s="130"/>
      <c r="H29" s="148">
        <v>7248</v>
      </c>
      <c r="I29" s="149">
        <v>7248</v>
      </c>
      <c r="J29" s="149"/>
      <c r="K29" s="149"/>
      <c r="L29" s="149"/>
      <c r="M29" s="149"/>
      <c r="N29" s="149"/>
      <c r="O29" s="149"/>
      <c r="P29" s="149"/>
    </row>
    <row r="30" spans="1:16" x14ac:dyDescent="0.25">
      <c r="A30" s="165">
        <v>44895</v>
      </c>
      <c r="B30" s="127" t="s">
        <v>1224</v>
      </c>
      <c r="C30" s="128" t="s">
        <v>9</v>
      </c>
      <c r="D30" s="129" t="s">
        <v>649</v>
      </c>
      <c r="E30" s="128" t="s">
        <v>3</v>
      </c>
      <c r="F30" s="177"/>
      <c r="G30" s="130"/>
      <c r="H30" s="148">
        <v>2473</v>
      </c>
      <c r="I30" s="149">
        <v>2473</v>
      </c>
      <c r="J30" s="149"/>
      <c r="K30" s="149"/>
      <c r="L30" s="149"/>
      <c r="M30" s="149"/>
      <c r="N30" s="149"/>
      <c r="O30" s="149"/>
      <c r="P30" s="149"/>
    </row>
    <row r="31" spans="1:16" x14ac:dyDescent="0.25">
      <c r="A31" s="165">
        <v>44926</v>
      </c>
      <c r="B31" s="127" t="s">
        <v>1224</v>
      </c>
      <c r="C31" s="128" t="s">
        <v>9</v>
      </c>
      <c r="D31" s="129" t="s">
        <v>377</v>
      </c>
      <c r="E31" s="128" t="s">
        <v>3</v>
      </c>
      <c r="F31" s="177"/>
      <c r="G31" s="130"/>
      <c r="H31" s="148">
        <v>894</v>
      </c>
      <c r="I31" s="149">
        <v>894</v>
      </c>
      <c r="J31" s="149"/>
      <c r="K31" s="149"/>
      <c r="L31" s="149"/>
      <c r="M31" s="149"/>
      <c r="N31" s="149"/>
      <c r="O31" s="149"/>
      <c r="P31" s="149"/>
    </row>
    <row r="32" spans="1:16" x14ac:dyDescent="0.25">
      <c r="A32" s="165">
        <v>44940</v>
      </c>
      <c r="B32" s="127" t="s">
        <v>1186</v>
      </c>
      <c r="C32" s="128" t="s">
        <v>923</v>
      </c>
      <c r="D32" s="129" t="s">
        <v>1205</v>
      </c>
      <c r="E32" s="128" t="s">
        <v>3</v>
      </c>
      <c r="F32" s="177"/>
      <c r="G32" s="130"/>
      <c r="H32" s="148">
        <v>2000</v>
      </c>
      <c r="I32" s="149">
        <v>2000</v>
      </c>
      <c r="J32" s="149"/>
      <c r="K32" s="149"/>
      <c r="L32" s="149"/>
      <c r="M32" s="149"/>
      <c r="N32" s="149"/>
      <c r="O32" s="149"/>
      <c r="P32" s="149"/>
    </row>
    <row r="33" spans="1:16" x14ac:dyDescent="0.25">
      <c r="A33" s="165">
        <v>44941</v>
      </c>
      <c r="B33" s="127" t="s">
        <v>1186</v>
      </c>
      <c r="C33" s="128" t="s">
        <v>923</v>
      </c>
      <c r="D33" s="129" t="s">
        <v>1390</v>
      </c>
      <c r="E33" s="128" t="s">
        <v>3</v>
      </c>
      <c r="F33" s="177"/>
      <c r="G33" s="130"/>
      <c r="H33" s="148">
        <v>320</v>
      </c>
      <c r="I33" s="149">
        <v>320</v>
      </c>
      <c r="J33" s="149"/>
      <c r="K33" s="149"/>
      <c r="L33" s="149"/>
      <c r="M33" s="149"/>
      <c r="N33" s="149"/>
      <c r="O33" s="149"/>
      <c r="P33" s="149"/>
    </row>
    <row r="34" spans="1:16" x14ac:dyDescent="0.25">
      <c r="A34" s="165">
        <v>44943</v>
      </c>
      <c r="B34" s="127" t="s">
        <v>1186</v>
      </c>
      <c r="C34" s="128" t="s">
        <v>923</v>
      </c>
      <c r="D34" s="129" t="s">
        <v>936</v>
      </c>
      <c r="E34" s="128" t="s">
        <v>3</v>
      </c>
      <c r="F34" s="177"/>
      <c r="G34" s="130"/>
      <c r="H34" s="148">
        <v>1713</v>
      </c>
      <c r="I34" s="149">
        <v>1713</v>
      </c>
      <c r="J34" s="149"/>
      <c r="K34" s="149"/>
      <c r="L34" s="149"/>
      <c r="M34" s="149"/>
      <c r="N34" s="149"/>
      <c r="O34" s="149"/>
      <c r="P34" s="149"/>
    </row>
    <row r="35" spans="1:16" x14ac:dyDescent="0.25">
      <c r="A35" s="165">
        <v>44945</v>
      </c>
      <c r="B35" s="127" t="s">
        <v>1186</v>
      </c>
      <c r="C35" s="128" t="s">
        <v>923</v>
      </c>
      <c r="D35" s="129" t="s">
        <v>1391</v>
      </c>
      <c r="E35" s="128" t="s">
        <v>3</v>
      </c>
      <c r="F35" s="177"/>
      <c r="G35" s="130"/>
      <c r="H35" s="148">
        <v>560</v>
      </c>
      <c r="I35" s="149">
        <v>560</v>
      </c>
      <c r="J35" s="149"/>
      <c r="K35" s="149"/>
      <c r="L35" s="149"/>
      <c r="M35" s="149"/>
      <c r="N35" s="149"/>
      <c r="O35" s="149"/>
      <c r="P35" s="149"/>
    </row>
    <row r="36" spans="1:16" x14ac:dyDescent="0.25">
      <c r="A36" s="165">
        <v>44956</v>
      </c>
      <c r="B36" s="127" t="s">
        <v>1186</v>
      </c>
      <c r="C36" s="128" t="s">
        <v>923</v>
      </c>
      <c r="D36" s="129" t="s">
        <v>1392</v>
      </c>
      <c r="E36" s="128" t="s">
        <v>3</v>
      </c>
      <c r="F36" s="177"/>
      <c r="G36" s="130"/>
      <c r="H36" s="148">
        <v>1800</v>
      </c>
      <c r="I36" s="149">
        <v>1800</v>
      </c>
      <c r="J36" s="149"/>
      <c r="K36" s="149"/>
      <c r="L36" s="149"/>
      <c r="M36" s="149"/>
      <c r="N36" s="149"/>
      <c r="O36" s="149"/>
      <c r="P36" s="149"/>
    </row>
    <row r="37" spans="1:16" x14ac:dyDescent="0.25">
      <c r="A37" s="165">
        <v>44957</v>
      </c>
      <c r="B37" s="127" t="s">
        <v>1224</v>
      </c>
      <c r="C37" s="128" t="s">
        <v>9</v>
      </c>
      <c r="D37" s="129" t="s">
        <v>604</v>
      </c>
      <c r="E37" s="128" t="s">
        <v>3</v>
      </c>
      <c r="F37" s="177"/>
      <c r="G37" s="130"/>
      <c r="H37" s="148">
        <v>11371</v>
      </c>
      <c r="I37" s="149">
        <v>11371</v>
      </c>
      <c r="J37" s="149"/>
      <c r="K37" s="149"/>
      <c r="L37" s="149"/>
      <c r="M37" s="149"/>
      <c r="N37" s="149"/>
      <c r="O37" s="149"/>
      <c r="P37" s="149"/>
    </row>
    <row r="38" spans="1:16" x14ac:dyDescent="0.25">
      <c r="A38" s="165">
        <v>44985</v>
      </c>
      <c r="B38" s="127" t="s">
        <v>1224</v>
      </c>
      <c r="C38" s="128" t="s">
        <v>9</v>
      </c>
      <c r="D38" s="129" t="s">
        <v>779</v>
      </c>
      <c r="E38" s="128" t="s">
        <v>3</v>
      </c>
      <c r="F38" s="177"/>
      <c r="G38" s="130"/>
      <c r="H38" s="148">
        <v>4711</v>
      </c>
      <c r="I38" s="149">
        <v>4711</v>
      </c>
      <c r="J38" s="149"/>
      <c r="K38" s="149"/>
      <c r="L38" s="149"/>
      <c r="M38" s="149"/>
      <c r="N38" s="149"/>
      <c r="O38" s="149"/>
      <c r="P38" s="149"/>
    </row>
    <row r="39" spans="1:16" x14ac:dyDescent="0.25">
      <c r="A39" s="165">
        <v>45016</v>
      </c>
      <c r="B39" s="127" t="s">
        <v>1224</v>
      </c>
      <c r="C39" s="128" t="s">
        <v>9</v>
      </c>
      <c r="D39" s="129" t="s">
        <v>848</v>
      </c>
      <c r="E39" s="128" t="s">
        <v>3</v>
      </c>
      <c r="F39" s="177"/>
      <c r="G39" s="130"/>
      <c r="H39" s="148">
        <v>35428</v>
      </c>
      <c r="I39" s="149">
        <v>35428</v>
      </c>
      <c r="J39" s="149"/>
      <c r="K39" s="149"/>
      <c r="L39" s="149"/>
      <c r="M39" s="149"/>
      <c r="N39" s="149"/>
      <c r="O39" s="149"/>
      <c r="P39" s="149"/>
    </row>
    <row r="40" spans="1:16" x14ac:dyDescent="0.25">
      <c r="A40" s="165">
        <v>45017</v>
      </c>
      <c r="B40" s="127" t="s">
        <v>1186</v>
      </c>
      <c r="C40" s="128" t="s">
        <v>923</v>
      </c>
      <c r="D40" s="129" t="s">
        <v>342</v>
      </c>
      <c r="E40" s="128" t="s">
        <v>3</v>
      </c>
      <c r="F40" s="177"/>
      <c r="G40" s="130"/>
      <c r="H40" s="148">
        <v>3553</v>
      </c>
      <c r="I40" s="149">
        <v>3553</v>
      </c>
      <c r="J40" s="149"/>
      <c r="K40" s="149"/>
      <c r="L40" s="149"/>
      <c r="M40" s="149"/>
      <c r="N40" s="149"/>
      <c r="O40" s="149"/>
      <c r="P40" s="149"/>
    </row>
    <row r="41" spans="1:16" x14ac:dyDescent="0.25">
      <c r="A41" s="165">
        <v>45046</v>
      </c>
      <c r="B41" s="127" t="s">
        <v>1224</v>
      </c>
      <c r="C41" s="128" t="s">
        <v>9</v>
      </c>
      <c r="D41" s="129" t="s">
        <v>316</v>
      </c>
      <c r="E41" s="128" t="s">
        <v>3</v>
      </c>
      <c r="F41" s="177"/>
      <c r="G41" s="130"/>
      <c r="H41" s="148">
        <v>11792</v>
      </c>
      <c r="I41" s="149">
        <v>11792</v>
      </c>
      <c r="J41" s="149"/>
      <c r="K41" s="149"/>
      <c r="L41" s="149"/>
      <c r="M41" s="149"/>
      <c r="N41" s="149"/>
      <c r="O41" s="149"/>
      <c r="P41" s="149"/>
    </row>
    <row r="42" spans="1:16" x14ac:dyDescent="0.25">
      <c r="A42" s="165">
        <v>45077</v>
      </c>
      <c r="B42" s="127" t="s">
        <v>1224</v>
      </c>
      <c r="C42" s="128" t="s">
        <v>9</v>
      </c>
      <c r="D42" s="129" t="s">
        <v>350</v>
      </c>
      <c r="E42" s="128" t="s">
        <v>3</v>
      </c>
      <c r="F42" s="177"/>
      <c r="G42" s="130"/>
      <c r="H42" s="148">
        <v>2694</v>
      </c>
      <c r="I42" s="149">
        <v>2694</v>
      </c>
      <c r="J42" s="149"/>
      <c r="K42" s="149"/>
      <c r="L42" s="149"/>
      <c r="M42" s="149"/>
      <c r="N42" s="149"/>
      <c r="O42" s="149"/>
      <c r="P42" s="149"/>
    </row>
    <row r="43" spans="1:16" x14ac:dyDescent="0.25">
      <c r="A43" s="165">
        <v>45107</v>
      </c>
      <c r="B43" s="127" t="s">
        <v>1224</v>
      </c>
      <c r="C43" s="128" t="s">
        <v>9</v>
      </c>
      <c r="D43" s="129" t="s">
        <v>393</v>
      </c>
      <c r="E43" s="128" t="s">
        <v>3</v>
      </c>
      <c r="F43" s="177"/>
      <c r="G43" s="130"/>
      <c r="H43" s="148">
        <v>5523</v>
      </c>
      <c r="I43" s="149">
        <v>5523</v>
      </c>
      <c r="J43" s="149"/>
      <c r="K43" s="149"/>
      <c r="L43" s="149"/>
      <c r="M43" s="149"/>
      <c r="N43" s="149"/>
      <c r="O43" s="149"/>
      <c r="P43" s="149"/>
    </row>
    <row r="44" spans="1:16" x14ac:dyDescent="0.25">
      <c r="A44" s="165">
        <v>45107</v>
      </c>
      <c r="B44" s="127" t="s">
        <v>1186</v>
      </c>
      <c r="C44" s="128" t="s">
        <v>923</v>
      </c>
      <c r="D44" s="129" t="s">
        <v>2030</v>
      </c>
      <c r="E44" s="128" t="s">
        <v>3</v>
      </c>
      <c r="F44" s="177"/>
      <c r="G44" s="130"/>
      <c r="H44" s="148">
        <v>6498</v>
      </c>
      <c r="I44" s="149">
        <v>6498</v>
      </c>
      <c r="J44" s="149"/>
      <c r="K44" s="149"/>
      <c r="L44" s="149"/>
      <c r="M44" s="149"/>
      <c r="N44" s="149"/>
      <c r="O44" s="149"/>
      <c r="P44" s="149"/>
    </row>
    <row r="45" spans="1:16" x14ac:dyDescent="0.25">
      <c r="A45" s="165">
        <v>45108</v>
      </c>
      <c r="B45" s="127" t="s">
        <v>1881</v>
      </c>
      <c r="C45" s="128" t="s">
        <v>9</v>
      </c>
      <c r="D45" s="129" t="s">
        <v>397</v>
      </c>
      <c r="E45" s="128" t="s">
        <v>3</v>
      </c>
      <c r="F45" s="177"/>
      <c r="G45" s="130"/>
      <c r="H45" s="148">
        <v>6308</v>
      </c>
      <c r="I45" s="149">
        <v>6308</v>
      </c>
      <c r="J45" s="149"/>
      <c r="K45" s="149"/>
      <c r="L45" s="149"/>
      <c r="M45" s="149"/>
      <c r="N45" s="149"/>
      <c r="O45" s="149"/>
      <c r="P45" s="149"/>
    </row>
    <row r="46" spans="1:16" x14ac:dyDescent="0.25">
      <c r="A46" s="165">
        <v>45137</v>
      </c>
      <c r="B46" s="127" t="s">
        <v>1186</v>
      </c>
      <c r="C46" s="128" t="s">
        <v>923</v>
      </c>
      <c r="D46" s="129" t="s">
        <v>2512</v>
      </c>
      <c r="E46" s="128" t="s">
        <v>3</v>
      </c>
      <c r="F46" s="177"/>
      <c r="G46" s="130"/>
      <c r="H46" s="148">
        <v>5862</v>
      </c>
      <c r="I46" s="149">
        <v>5862</v>
      </c>
      <c r="J46" s="149"/>
      <c r="K46" s="149"/>
      <c r="L46" s="149"/>
      <c r="M46" s="149"/>
      <c r="N46" s="149"/>
      <c r="O46" s="149"/>
      <c r="P46" s="149"/>
    </row>
    <row r="47" spans="1:16" x14ac:dyDescent="0.25">
      <c r="A47" s="165">
        <v>45163</v>
      </c>
      <c r="B47" s="127" t="s">
        <v>1634</v>
      </c>
      <c r="C47" s="128" t="s">
        <v>923</v>
      </c>
      <c r="D47" s="129" t="s">
        <v>1637</v>
      </c>
      <c r="E47" s="128" t="s">
        <v>3</v>
      </c>
      <c r="F47" s="177"/>
      <c r="G47" s="130"/>
      <c r="H47" s="148">
        <v>11033</v>
      </c>
      <c r="I47" s="149">
        <v>11033</v>
      </c>
      <c r="J47" s="149"/>
      <c r="K47" s="149"/>
      <c r="L47" s="149"/>
      <c r="M47" s="149"/>
      <c r="N47" s="149"/>
      <c r="O47" s="149"/>
      <c r="P47" s="149"/>
    </row>
    <row r="48" spans="1:16" x14ac:dyDescent="0.25">
      <c r="A48" s="165">
        <v>45169</v>
      </c>
      <c r="B48" s="127" t="s">
        <v>1224</v>
      </c>
      <c r="C48" s="128" t="s">
        <v>9</v>
      </c>
      <c r="D48" s="129" t="s">
        <v>683</v>
      </c>
      <c r="E48" s="128" t="s">
        <v>3</v>
      </c>
      <c r="F48" s="177"/>
      <c r="G48" s="130"/>
      <c r="H48" s="148">
        <v>3973</v>
      </c>
      <c r="I48" s="149">
        <v>3973</v>
      </c>
      <c r="J48" s="149"/>
      <c r="K48" s="149"/>
      <c r="L48" s="149"/>
      <c r="M48" s="149"/>
      <c r="N48" s="149"/>
      <c r="O48" s="149"/>
      <c r="P48" s="149"/>
    </row>
    <row r="49" spans="1:16" x14ac:dyDescent="0.25">
      <c r="A49" s="165">
        <v>45169</v>
      </c>
      <c r="B49" s="127" t="s">
        <v>1186</v>
      </c>
      <c r="C49" s="128" t="s">
        <v>923</v>
      </c>
      <c r="D49" s="129" t="s">
        <v>2322</v>
      </c>
      <c r="E49" s="128" t="s">
        <v>3</v>
      </c>
      <c r="F49" s="177"/>
      <c r="G49" s="130"/>
      <c r="H49" s="148">
        <v>2493</v>
      </c>
      <c r="I49" s="149">
        <v>2493</v>
      </c>
      <c r="J49" s="149"/>
      <c r="K49" s="149"/>
      <c r="L49" s="149"/>
      <c r="M49" s="149"/>
      <c r="N49" s="149"/>
      <c r="O49" s="149"/>
      <c r="P49" s="149"/>
    </row>
    <row r="50" spans="1:16" x14ac:dyDescent="0.25">
      <c r="A50" s="165">
        <v>45185</v>
      </c>
      <c r="B50" s="127" t="s">
        <v>1644</v>
      </c>
      <c r="C50" s="128" t="s">
        <v>9</v>
      </c>
      <c r="D50" s="129" t="s">
        <v>717</v>
      </c>
      <c r="E50" s="128" t="s">
        <v>3</v>
      </c>
      <c r="F50" s="177"/>
      <c r="G50" s="130"/>
      <c r="H50" s="148">
        <v>11033</v>
      </c>
      <c r="I50" s="149">
        <v>9350</v>
      </c>
      <c r="J50" s="149"/>
      <c r="K50" s="149"/>
      <c r="L50" s="149">
        <v>841.5</v>
      </c>
      <c r="M50" s="149">
        <v>841.5</v>
      </c>
      <c r="N50" s="149"/>
      <c r="O50" s="149"/>
      <c r="P50" s="149"/>
    </row>
    <row r="51" spans="1:16" x14ac:dyDescent="0.25">
      <c r="A51" s="165">
        <v>45199</v>
      </c>
      <c r="B51" s="127" t="s">
        <v>1224</v>
      </c>
      <c r="C51" s="128" t="s">
        <v>9</v>
      </c>
      <c r="D51" s="129" t="s">
        <v>752</v>
      </c>
      <c r="E51" s="128" t="s">
        <v>3</v>
      </c>
      <c r="F51" s="177"/>
      <c r="G51" s="130"/>
      <c r="H51" s="148">
        <v>2590</v>
      </c>
      <c r="I51" s="149">
        <v>2590</v>
      </c>
      <c r="J51" s="149"/>
      <c r="K51" s="149"/>
      <c r="L51" s="149"/>
      <c r="M51" s="149"/>
      <c r="N51" s="149"/>
      <c r="O51" s="149"/>
      <c r="P51" s="149"/>
    </row>
    <row r="52" spans="1:16" x14ac:dyDescent="0.25">
      <c r="A52" s="165">
        <v>45201</v>
      </c>
      <c r="B52" s="127" t="s">
        <v>1224</v>
      </c>
      <c r="C52" s="128" t="s">
        <v>9</v>
      </c>
      <c r="D52" s="129" t="s">
        <v>774</v>
      </c>
      <c r="E52" s="128" t="s">
        <v>3</v>
      </c>
      <c r="F52" s="177"/>
      <c r="G52" s="130"/>
      <c r="H52" s="148">
        <v>6650</v>
      </c>
      <c r="I52" s="149">
        <v>6650</v>
      </c>
      <c r="J52" s="149"/>
      <c r="K52" s="149"/>
      <c r="L52" s="149"/>
      <c r="M52" s="149"/>
      <c r="N52" s="149"/>
      <c r="O52" s="149"/>
      <c r="P52" s="149"/>
    </row>
    <row r="53" spans="1:16" x14ac:dyDescent="0.25">
      <c r="A53" s="165">
        <v>45203</v>
      </c>
      <c r="B53" s="127" t="s">
        <v>1224</v>
      </c>
      <c r="C53" s="128" t="s">
        <v>9</v>
      </c>
      <c r="D53" s="129" t="s">
        <v>404</v>
      </c>
      <c r="E53" s="128" t="s">
        <v>3</v>
      </c>
      <c r="F53" s="177"/>
      <c r="G53" s="130"/>
      <c r="H53" s="148">
        <v>9139</v>
      </c>
      <c r="I53" s="149">
        <v>9139</v>
      </c>
      <c r="J53" s="149"/>
      <c r="K53" s="149"/>
      <c r="L53" s="149"/>
      <c r="M53" s="149"/>
      <c r="N53" s="149"/>
      <c r="O53" s="149"/>
      <c r="P53" s="149"/>
    </row>
    <row r="54" spans="1:16" x14ac:dyDescent="0.25">
      <c r="A54" s="165">
        <v>45206</v>
      </c>
      <c r="B54" s="127" t="s">
        <v>1224</v>
      </c>
      <c r="C54" s="128" t="s">
        <v>9</v>
      </c>
      <c r="D54" s="129" t="s">
        <v>405</v>
      </c>
      <c r="E54" s="128" t="s">
        <v>3</v>
      </c>
      <c r="F54" s="177"/>
      <c r="G54" s="130"/>
      <c r="H54" s="148">
        <v>7600</v>
      </c>
      <c r="I54" s="149">
        <v>7600</v>
      </c>
      <c r="J54" s="149"/>
      <c r="K54" s="149"/>
      <c r="L54" s="149"/>
      <c r="M54" s="149"/>
      <c r="N54" s="149"/>
      <c r="O54" s="149"/>
      <c r="P54" s="149"/>
    </row>
    <row r="55" spans="1:16" x14ac:dyDescent="0.25">
      <c r="A55" s="165">
        <v>45208</v>
      </c>
      <c r="B55" s="127" t="s">
        <v>1224</v>
      </c>
      <c r="C55" s="128" t="s">
        <v>9</v>
      </c>
      <c r="D55" s="129" t="s">
        <v>786</v>
      </c>
      <c r="E55" s="128" t="s">
        <v>3</v>
      </c>
      <c r="F55" s="177"/>
      <c r="G55" s="130"/>
      <c r="H55" s="148">
        <v>7600</v>
      </c>
      <c r="I55" s="149">
        <v>7600</v>
      </c>
      <c r="J55" s="149"/>
      <c r="K55" s="149"/>
      <c r="L55" s="149"/>
      <c r="M55" s="149"/>
      <c r="N55" s="149"/>
      <c r="O55" s="149"/>
      <c r="P55" s="149"/>
    </row>
    <row r="56" spans="1:16" x14ac:dyDescent="0.25">
      <c r="A56" s="165">
        <v>45211</v>
      </c>
      <c r="B56" s="127" t="s">
        <v>1224</v>
      </c>
      <c r="C56" s="128" t="s">
        <v>9</v>
      </c>
      <c r="D56" s="129" t="s">
        <v>790</v>
      </c>
      <c r="E56" s="128" t="s">
        <v>3</v>
      </c>
      <c r="F56" s="177"/>
      <c r="G56" s="130"/>
      <c r="H56" s="148">
        <v>7600</v>
      </c>
      <c r="I56" s="149">
        <v>7600</v>
      </c>
      <c r="J56" s="149"/>
      <c r="K56" s="149"/>
      <c r="L56" s="149"/>
      <c r="M56" s="149"/>
      <c r="N56" s="149"/>
      <c r="O56" s="149"/>
      <c r="P56" s="149"/>
    </row>
    <row r="57" spans="1:16" x14ac:dyDescent="0.25">
      <c r="A57" s="165">
        <v>45215</v>
      </c>
      <c r="B57" s="127" t="s">
        <v>1224</v>
      </c>
      <c r="C57" s="128" t="s">
        <v>9</v>
      </c>
      <c r="D57" s="129" t="s">
        <v>810</v>
      </c>
      <c r="E57" s="128" t="s">
        <v>3</v>
      </c>
      <c r="F57" s="177"/>
      <c r="G57" s="130"/>
      <c r="H57" s="148">
        <v>12578</v>
      </c>
      <c r="I57" s="149">
        <v>12578</v>
      </c>
      <c r="J57" s="149"/>
      <c r="K57" s="149"/>
      <c r="L57" s="149"/>
      <c r="M57" s="149"/>
      <c r="N57" s="149"/>
      <c r="O57" s="149"/>
      <c r="P57" s="149"/>
    </row>
    <row r="58" spans="1:16" x14ac:dyDescent="0.25">
      <c r="A58" s="165">
        <v>45216</v>
      </c>
      <c r="B58" s="127" t="s">
        <v>1225</v>
      </c>
      <c r="C58" s="128" t="s">
        <v>9</v>
      </c>
      <c r="D58" s="129" t="s">
        <v>814</v>
      </c>
      <c r="E58" s="128" t="s">
        <v>1226</v>
      </c>
      <c r="F58" s="165">
        <v>44448</v>
      </c>
      <c r="G58" s="130"/>
      <c r="H58" s="148">
        <v>126092</v>
      </c>
      <c r="I58" s="149">
        <v>108700</v>
      </c>
      <c r="J58" s="149">
        <v>9783</v>
      </c>
      <c r="K58" s="149">
        <v>9783</v>
      </c>
      <c r="L58" s="149"/>
      <c r="M58" s="149"/>
      <c r="N58" s="149">
        <v>-2174</v>
      </c>
      <c r="O58" s="149"/>
      <c r="P58" s="149"/>
    </row>
    <row r="59" spans="1:16" x14ac:dyDescent="0.25">
      <c r="A59" s="165">
        <v>45218</v>
      </c>
      <c r="B59" s="127" t="s">
        <v>1224</v>
      </c>
      <c r="C59" s="128" t="s">
        <v>9</v>
      </c>
      <c r="D59" s="129" t="s">
        <v>551</v>
      </c>
      <c r="E59" s="128" t="s">
        <v>3</v>
      </c>
      <c r="F59" s="177"/>
      <c r="G59" s="130"/>
      <c r="H59" s="148">
        <v>11520</v>
      </c>
      <c r="I59" s="149">
        <v>11520</v>
      </c>
      <c r="J59" s="149"/>
      <c r="K59" s="149"/>
      <c r="L59" s="149"/>
      <c r="M59" s="149"/>
      <c r="N59" s="149"/>
      <c r="O59" s="149"/>
      <c r="P59" s="149"/>
    </row>
    <row r="60" spans="1:16" x14ac:dyDescent="0.25">
      <c r="A60" s="165">
        <v>45222</v>
      </c>
      <c r="B60" s="127" t="s">
        <v>1224</v>
      </c>
      <c r="C60" s="128" t="s">
        <v>9</v>
      </c>
      <c r="D60" s="129" t="s">
        <v>823</v>
      </c>
      <c r="E60" s="128" t="s">
        <v>3</v>
      </c>
      <c r="F60" s="177"/>
      <c r="G60" s="130"/>
      <c r="H60" s="148">
        <v>5370</v>
      </c>
      <c r="I60" s="149">
        <v>5370</v>
      </c>
      <c r="J60" s="149"/>
      <c r="K60" s="149"/>
      <c r="L60" s="149"/>
      <c r="M60" s="149"/>
      <c r="N60" s="149"/>
      <c r="O60" s="149"/>
      <c r="P60" s="149"/>
    </row>
    <row r="61" spans="1:16" x14ac:dyDescent="0.25">
      <c r="A61" s="165">
        <v>45224</v>
      </c>
      <c r="B61" s="127" t="s">
        <v>1224</v>
      </c>
      <c r="C61" s="128" t="s">
        <v>9</v>
      </c>
      <c r="D61" s="129" t="s">
        <v>843</v>
      </c>
      <c r="E61" s="128" t="s">
        <v>3</v>
      </c>
      <c r="F61" s="177"/>
      <c r="G61" s="130"/>
      <c r="H61" s="148">
        <v>7620</v>
      </c>
      <c r="I61" s="149">
        <v>7620</v>
      </c>
      <c r="J61" s="149"/>
      <c r="K61" s="149"/>
      <c r="L61" s="149"/>
      <c r="M61" s="149"/>
      <c r="N61" s="149"/>
      <c r="O61" s="149"/>
      <c r="P61" s="149"/>
    </row>
    <row r="62" spans="1:16" x14ac:dyDescent="0.25">
      <c r="A62" s="165">
        <v>45224</v>
      </c>
      <c r="B62" s="127" t="s">
        <v>1224</v>
      </c>
      <c r="C62" s="128" t="s">
        <v>9</v>
      </c>
      <c r="D62" s="129" t="s">
        <v>845</v>
      </c>
      <c r="E62" s="128" t="s">
        <v>3</v>
      </c>
      <c r="F62" s="177"/>
      <c r="G62" s="130"/>
      <c r="H62" s="148">
        <v>23765</v>
      </c>
      <c r="I62" s="149">
        <v>20140</v>
      </c>
      <c r="J62" s="149"/>
      <c r="K62" s="149"/>
      <c r="L62" s="149">
        <v>1812.5</v>
      </c>
      <c r="M62" s="149">
        <v>1812.5</v>
      </c>
      <c r="N62" s="149"/>
      <c r="O62" s="149"/>
      <c r="P62" s="149"/>
    </row>
    <row r="63" spans="1:16" x14ac:dyDescent="0.25">
      <c r="A63" s="165">
        <v>45230</v>
      </c>
      <c r="B63" s="127" t="s">
        <v>1224</v>
      </c>
      <c r="C63" s="128" t="s">
        <v>9</v>
      </c>
      <c r="D63" s="129" t="s">
        <v>1486</v>
      </c>
      <c r="E63" s="128" t="s">
        <v>3</v>
      </c>
      <c r="F63" s="177"/>
      <c r="G63" s="130"/>
      <c r="H63" s="148">
        <v>5371</v>
      </c>
      <c r="I63" s="149">
        <v>5371</v>
      </c>
      <c r="J63" s="149"/>
      <c r="K63" s="149"/>
      <c r="L63" s="149"/>
      <c r="M63" s="149"/>
      <c r="N63" s="149"/>
      <c r="O63" s="149"/>
      <c r="P63" s="149"/>
    </row>
    <row r="64" spans="1:16" x14ac:dyDescent="0.25">
      <c r="A64" s="165">
        <v>45230</v>
      </c>
      <c r="B64" s="127" t="s">
        <v>1186</v>
      </c>
      <c r="C64" s="128" t="s">
        <v>923</v>
      </c>
      <c r="D64" s="129" t="s">
        <v>2511</v>
      </c>
      <c r="E64" s="128" t="s">
        <v>3</v>
      </c>
      <c r="F64" s="177"/>
      <c r="G64" s="130"/>
      <c r="H64" s="148">
        <v>69</v>
      </c>
      <c r="I64" s="149">
        <v>69</v>
      </c>
      <c r="J64" s="149"/>
      <c r="K64" s="149"/>
      <c r="L64" s="149"/>
      <c r="M64" s="149"/>
      <c r="N64" s="149"/>
      <c r="O64" s="149"/>
      <c r="P64" s="149"/>
    </row>
    <row r="65" spans="1:16" x14ac:dyDescent="0.25">
      <c r="A65" s="165">
        <v>45260</v>
      </c>
      <c r="B65" s="127" t="s">
        <v>1224</v>
      </c>
      <c r="C65" s="128" t="s">
        <v>9</v>
      </c>
      <c r="D65" s="129" t="s">
        <v>1420</v>
      </c>
      <c r="E65" s="128" t="s">
        <v>3</v>
      </c>
      <c r="F65" s="177"/>
      <c r="G65" s="130"/>
      <c r="H65" s="148">
        <v>8460</v>
      </c>
      <c r="I65" s="149">
        <v>8460</v>
      </c>
      <c r="J65" s="149"/>
      <c r="K65" s="149"/>
      <c r="L65" s="149"/>
      <c r="M65" s="149"/>
      <c r="N65" s="149"/>
      <c r="O65" s="149"/>
      <c r="P65" s="149"/>
    </row>
    <row r="66" spans="1:16" x14ac:dyDescent="0.25">
      <c r="A66" s="165">
        <v>45260</v>
      </c>
      <c r="B66" s="127" t="s">
        <v>1186</v>
      </c>
      <c r="C66" s="128" t="s">
        <v>923</v>
      </c>
      <c r="D66" s="129" t="s">
        <v>2510</v>
      </c>
      <c r="E66" s="128" t="s">
        <v>3</v>
      </c>
      <c r="F66" s="177"/>
      <c r="G66" s="130"/>
      <c r="H66" s="148">
        <v>2049</v>
      </c>
      <c r="I66" s="149">
        <v>2049</v>
      </c>
      <c r="J66" s="149"/>
      <c r="K66" s="149"/>
      <c r="L66" s="149"/>
      <c r="M66" s="149"/>
      <c r="N66" s="149"/>
      <c r="O66" s="149"/>
      <c r="P66" s="149"/>
    </row>
    <row r="67" spans="1:16" x14ac:dyDescent="0.25">
      <c r="A67" s="165">
        <v>45269</v>
      </c>
      <c r="B67" s="127" t="s">
        <v>1881</v>
      </c>
      <c r="C67" s="128" t="s">
        <v>9</v>
      </c>
      <c r="D67" s="129" t="s">
        <v>1545</v>
      </c>
      <c r="E67" s="128" t="s">
        <v>3</v>
      </c>
      <c r="F67" s="177"/>
      <c r="G67" s="130"/>
      <c r="H67" s="148">
        <v>43207</v>
      </c>
      <c r="I67" s="149">
        <v>36616</v>
      </c>
      <c r="J67" s="149"/>
      <c r="K67" s="149"/>
      <c r="L67" s="149">
        <v>3295.44</v>
      </c>
      <c r="M67" s="149">
        <v>3295.44</v>
      </c>
      <c r="N67" s="149"/>
      <c r="O67" s="149">
        <v>0.12</v>
      </c>
      <c r="P67" s="149"/>
    </row>
    <row r="68" spans="1:16" x14ac:dyDescent="0.25">
      <c r="A68" s="165">
        <v>45291</v>
      </c>
      <c r="B68" s="127" t="s">
        <v>1186</v>
      </c>
      <c r="C68" s="128" t="s">
        <v>923</v>
      </c>
      <c r="D68" s="129" t="s">
        <v>2509</v>
      </c>
      <c r="E68" s="128" t="s">
        <v>3</v>
      </c>
      <c r="F68" s="177"/>
      <c r="G68" s="130"/>
      <c r="H68" s="148">
        <v>6932</v>
      </c>
      <c r="I68" s="149">
        <v>6932</v>
      </c>
      <c r="J68" s="149"/>
      <c r="K68" s="149"/>
      <c r="L68" s="149"/>
      <c r="M68" s="149"/>
      <c r="N68" s="149"/>
      <c r="O68" s="149"/>
      <c r="P68" s="149"/>
    </row>
    <row r="69" spans="1:16" x14ac:dyDescent="0.25">
      <c r="A69" s="165">
        <v>45297</v>
      </c>
      <c r="B69" s="127" t="s">
        <v>2136</v>
      </c>
      <c r="C69" s="128" t="s">
        <v>9</v>
      </c>
      <c r="D69" s="129" t="s">
        <v>1491</v>
      </c>
      <c r="E69" s="128" t="s">
        <v>3</v>
      </c>
      <c r="F69" s="177"/>
      <c r="G69" s="130"/>
      <c r="H69" s="148">
        <v>846</v>
      </c>
      <c r="I69" s="149">
        <v>717</v>
      </c>
      <c r="J69" s="149"/>
      <c r="K69" s="149"/>
      <c r="L69" s="149">
        <v>64.5</v>
      </c>
      <c r="M69" s="149">
        <v>64.5</v>
      </c>
      <c r="N69" s="149"/>
      <c r="O69" s="149"/>
      <c r="P69" s="149"/>
    </row>
    <row r="70" spans="1:16" x14ac:dyDescent="0.25">
      <c r="A70" s="165">
        <v>45297</v>
      </c>
      <c r="B70" s="127" t="s">
        <v>2137</v>
      </c>
      <c r="C70" s="128" t="s">
        <v>9</v>
      </c>
      <c r="D70" s="129" t="s">
        <v>1394</v>
      </c>
      <c r="E70" s="128" t="s">
        <v>3</v>
      </c>
      <c r="F70" s="177"/>
      <c r="G70" s="130"/>
      <c r="H70" s="148">
        <v>5712</v>
      </c>
      <c r="I70" s="149">
        <v>5100</v>
      </c>
      <c r="J70" s="149"/>
      <c r="K70" s="149"/>
      <c r="L70" s="149">
        <v>306</v>
      </c>
      <c r="M70" s="149">
        <v>306</v>
      </c>
      <c r="N70" s="149"/>
      <c r="O70" s="149"/>
      <c r="P70" s="149"/>
    </row>
    <row r="71" spans="1:16" x14ac:dyDescent="0.25">
      <c r="A71" s="165">
        <v>45310</v>
      </c>
      <c r="B71" s="127" t="s">
        <v>1634</v>
      </c>
      <c r="C71" s="128" t="s">
        <v>923</v>
      </c>
      <c r="D71" s="129" t="s">
        <v>2508</v>
      </c>
      <c r="E71" s="128" t="s">
        <v>3</v>
      </c>
      <c r="F71" s="177"/>
      <c r="G71" s="130"/>
      <c r="H71" s="148">
        <v>2250</v>
      </c>
      <c r="I71" s="149">
        <v>2250</v>
      </c>
      <c r="J71" s="149"/>
      <c r="K71" s="149"/>
      <c r="L71" s="149"/>
      <c r="M71" s="149"/>
      <c r="N71" s="149"/>
      <c r="O71" s="149"/>
      <c r="P71" s="149"/>
    </row>
    <row r="72" spans="1:16" x14ac:dyDescent="0.25">
      <c r="A72" s="165">
        <v>45322</v>
      </c>
      <c r="B72" s="127" t="s">
        <v>1224</v>
      </c>
      <c r="C72" s="128" t="s">
        <v>9</v>
      </c>
      <c r="D72" s="129" t="s">
        <v>1606</v>
      </c>
      <c r="E72" s="128" t="s">
        <v>3</v>
      </c>
      <c r="F72" s="177"/>
      <c r="G72" s="130"/>
      <c r="H72" s="148">
        <v>1907</v>
      </c>
      <c r="I72" s="149">
        <v>1907</v>
      </c>
      <c r="J72" s="149"/>
      <c r="K72" s="149"/>
      <c r="L72" s="149"/>
      <c r="M72" s="149"/>
      <c r="N72" s="149"/>
      <c r="O72" s="149"/>
      <c r="P72" s="149"/>
    </row>
    <row r="73" spans="1:16" x14ac:dyDescent="0.25">
      <c r="A73" s="165">
        <v>45322</v>
      </c>
      <c r="B73" s="127" t="s">
        <v>1224</v>
      </c>
      <c r="C73" s="128" t="s">
        <v>9</v>
      </c>
      <c r="D73" s="129" t="s">
        <v>1200</v>
      </c>
      <c r="E73" s="128" t="s">
        <v>3</v>
      </c>
      <c r="F73" s="177"/>
      <c r="G73" s="130"/>
      <c r="H73" s="148">
        <v>2395</v>
      </c>
      <c r="I73" s="149">
        <v>2395</v>
      </c>
      <c r="J73" s="149"/>
      <c r="K73" s="149"/>
      <c r="L73" s="149"/>
      <c r="M73" s="149"/>
      <c r="N73" s="149"/>
      <c r="O73" s="149"/>
      <c r="P73" s="149"/>
    </row>
    <row r="74" spans="1:16" x14ac:dyDescent="0.25">
      <c r="A74" s="165">
        <v>45322</v>
      </c>
      <c r="B74" s="127" t="s">
        <v>1186</v>
      </c>
      <c r="C74" s="128" t="s">
        <v>923</v>
      </c>
      <c r="D74" s="129" t="s">
        <v>2507</v>
      </c>
      <c r="E74" s="128" t="s">
        <v>3</v>
      </c>
      <c r="F74" s="177"/>
      <c r="G74" s="130"/>
      <c r="H74" s="148">
        <v>4950</v>
      </c>
      <c r="I74" s="149">
        <v>4950</v>
      </c>
      <c r="J74" s="149"/>
      <c r="K74" s="149"/>
      <c r="L74" s="149"/>
      <c r="M74" s="149"/>
      <c r="N74" s="149"/>
      <c r="O74" s="149"/>
      <c r="P74" s="149"/>
    </row>
    <row r="75" spans="1:16" x14ac:dyDescent="0.25">
      <c r="A75" s="165">
        <v>45351</v>
      </c>
      <c r="B75" s="127" t="s">
        <v>1186</v>
      </c>
      <c r="C75" s="128" t="s">
        <v>923</v>
      </c>
      <c r="D75" s="129" t="s">
        <v>2127</v>
      </c>
      <c r="E75" s="128" t="s">
        <v>3</v>
      </c>
      <c r="F75" s="177"/>
      <c r="G75" s="130"/>
      <c r="H75" s="148">
        <v>7842</v>
      </c>
      <c r="I75" s="149">
        <v>7842</v>
      </c>
      <c r="J75" s="149"/>
      <c r="K75" s="149"/>
      <c r="L75" s="149"/>
      <c r="M75" s="149"/>
      <c r="N75" s="149"/>
      <c r="O75" s="149"/>
      <c r="P75" s="149"/>
    </row>
    <row r="76" spans="1:16" x14ac:dyDescent="0.25">
      <c r="A76" s="165">
        <v>45382</v>
      </c>
      <c r="B76" s="127" t="s">
        <v>1186</v>
      </c>
      <c r="C76" s="128" t="s">
        <v>923</v>
      </c>
      <c r="D76" s="129" t="s">
        <v>2506</v>
      </c>
      <c r="E76" s="128" t="s">
        <v>3</v>
      </c>
      <c r="F76" s="177"/>
      <c r="G76" s="130"/>
      <c r="H76" s="148">
        <v>6619</v>
      </c>
      <c r="I76" s="149">
        <v>6619</v>
      </c>
      <c r="J76" s="149"/>
      <c r="K76" s="149"/>
      <c r="L76" s="149"/>
      <c r="M76" s="149"/>
      <c r="N76" s="149"/>
      <c r="O76" s="149"/>
      <c r="P76" s="149"/>
    </row>
    <row r="77" spans="1:16" x14ac:dyDescent="0.25">
      <c r="A77" s="165">
        <v>45383</v>
      </c>
      <c r="B77" s="127" t="s">
        <v>1224</v>
      </c>
      <c r="C77" s="128" t="s">
        <v>9</v>
      </c>
      <c r="D77" s="129" t="s">
        <v>344</v>
      </c>
      <c r="E77" s="128" t="s">
        <v>3</v>
      </c>
      <c r="F77" s="177"/>
      <c r="G77" s="130"/>
      <c r="H77" s="148">
        <v>662</v>
      </c>
      <c r="I77" s="149">
        <v>662</v>
      </c>
      <c r="J77" s="149"/>
      <c r="K77" s="149"/>
      <c r="L77" s="149"/>
      <c r="M77" s="149"/>
      <c r="N77" s="149"/>
      <c r="O77" s="149"/>
      <c r="P77" s="149"/>
    </row>
    <row r="78" spans="1:16" x14ac:dyDescent="0.25">
      <c r="A78" s="165">
        <v>45413</v>
      </c>
      <c r="B78" s="127" t="s">
        <v>1224</v>
      </c>
      <c r="C78" s="128" t="s">
        <v>9</v>
      </c>
      <c r="D78" s="129" t="s">
        <v>349</v>
      </c>
      <c r="E78" s="128" t="s">
        <v>3</v>
      </c>
      <c r="F78" s="177"/>
      <c r="G78" s="130"/>
      <c r="H78" s="148">
        <v>3005</v>
      </c>
      <c r="I78" s="149">
        <v>3005</v>
      </c>
      <c r="J78" s="149"/>
      <c r="K78" s="149"/>
      <c r="L78" s="149"/>
      <c r="M78" s="149"/>
      <c r="N78" s="149"/>
      <c r="O78" s="149"/>
      <c r="P78" s="149"/>
    </row>
    <row r="79" spans="1:16" x14ac:dyDescent="0.25">
      <c r="A79" s="165">
        <v>45437</v>
      </c>
      <c r="B79" s="127" t="s">
        <v>1881</v>
      </c>
      <c r="C79" s="128" t="s">
        <v>9</v>
      </c>
      <c r="D79" s="129" t="s">
        <v>358</v>
      </c>
      <c r="E79" s="128" t="s">
        <v>3</v>
      </c>
      <c r="F79" s="177"/>
      <c r="G79" s="130"/>
      <c r="H79" s="148">
        <v>43113</v>
      </c>
      <c r="I79" s="149">
        <v>36537</v>
      </c>
      <c r="J79" s="149"/>
      <c r="K79" s="149"/>
      <c r="L79" s="149">
        <v>3288.33</v>
      </c>
      <c r="M79" s="149">
        <v>3288.33</v>
      </c>
      <c r="N79" s="149"/>
      <c r="O79" s="149">
        <v>0.66</v>
      </c>
      <c r="P79" s="149">
        <v>-1.32</v>
      </c>
    </row>
    <row r="80" spans="1:16" x14ac:dyDescent="0.25">
      <c r="A80" s="131"/>
      <c r="B80" s="132" t="s">
        <v>471</v>
      </c>
      <c r="C80" s="133" t="s">
        <v>3</v>
      </c>
      <c r="D80" s="134" t="s">
        <v>3</v>
      </c>
      <c r="E80" s="133" t="s">
        <v>3</v>
      </c>
      <c r="F80" s="131"/>
      <c r="G80" s="135"/>
      <c r="H80" s="216">
        <f>SUM(H10:H79)</f>
        <v>1502168</v>
      </c>
      <c r="I80" s="216">
        <f t="shared" ref="I80:P80" si="0">SUM(I10:I79)</f>
        <v>1364536</v>
      </c>
      <c r="J80" s="216">
        <f t="shared" si="0"/>
        <v>46683</v>
      </c>
      <c r="K80" s="216">
        <f t="shared" si="0"/>
        <v>46683</v>
      </c>
      <c r="L80" s="216">
        <f t="shared" si="0"/>
        <v>23220.269999999997</v>
      </c>
      <c r="M80" s="216">
        <f t="shared" si="0"/>
        <v>23220.269999999997</v>
      </c>
      <c r="N80" s="216">
        <f t="shared" si="0"/>
        <v>-2174</v>
      </c>
      <c r="O80" s="216">
        <f t="shared" si="0"/>
        <v>0.78</v>
      </c>
      <c r="P80" s="216">
        <f t="shared" si="0"/>
        <v>-1.32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6759-2F28-413F-AB57-61F5B439B202}">
  <dimension ref="A1:K35"/>
  <sheetViews>
    <sheetView topLeftCell="A2" workbookViewId="0">
      <selection activeCell="I35" sqref="I35"/>
    </sheetView>
  </sheetViews>
  <sheetFormatPr defaultRowHeight="15" x14ac:dyDescent="0.25"/>
  <cols>
    <col min="1" max="1" width="9.28515625" bestFit="1" customWidth="1"/>
    <col min="2" max="2" width="35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6.85546875" bestFit="1" customWidth="1"/>
    <col min="7" max="7" width="4.42578125" bestFit="1" customWidth="1"/>
    <col min="8" max="9" width="12.140625" style="26" bestFit="1" customWidth="1"/>
    <col min="10" max="11" width="11.140625" style="26" bestFit="1" customWidth="1"/>
  </cols>
  <sheetData>
    <row r="1" spans="1:11" ht="15.75" x14ac:dyDescent="0.25">
      <c r="A1" s="266" t="s">
        <v>301</v>
      </c>
      <c r="B1" s="266"/>
      <c r="C1" s="266"/>
      <c r="D1" s="1"/>
      <c r="E1" s="1"/>
      <c r="F1" s="1"/>
      <c r="G1" s="1"/>
      <c r="H1" s="92"/>
      <c r="I1" s="92"/>
      <c r="J1" s="92"/>
      <c r="K1" s="92"/>
    </row>
    <row r="2" spans="1:11" x14ac:dyDescent="0.25">
      <c r="A2" s="270" t="s">
        <v>302</v>
      </c>
      <c r="B2" s="270"/>
      <c r="C2" s="270"/>
      <c r="D2" s="1"/>
      <c r="E2" s="1"/>
      <c r="F2" s="1"/>
      <c r="G2" s="1"/>
      <c r="H2" s="92"/>
      <c r="I2" s="92"/>
      <c r="J2" s="92"/>
      <c r="K2" s="92"/>
    </row>
    <row r="3" spans="1:11" x14ac:dyDescent="0.25">
      <c r="A3" s="271" t="s">
        <v>303</v>
      </c>
      <c r="B3" s="271"/>
      <c r="C3" s="271"/>
      <c r="D3" s="1"/>
      <c r="E3" s="1"/>
      <c r="F3" s="1"/>
      <c r="G3" s="1"/>
      <c r="H3" s="92"/>
      <c r="I3" s="92"/>
      <c r="J3" s="92"/>
      <c r="K3" s="92"/>
    </row>
    <row r="4" spans="1:11" ht="15.75" x14ac:dyDescent="0.25">
      <c r="A4" s="269" t="s">
        <v>1222</v>
      </c>
      <c r="B4" s="269"/>
      <c r="C4" s="269"/>
      <c r="D4" s="1"/>
      <c r="E4" s="1"/>
      <c r="F4" s="1"/>
      <c r="G4" s="1"/>
      <c r="H4" s="92"/>
      <c r="I4" s="92"/>
      <c r="J4" s="92"/>
      <c r="K4" s="92"/>
    </row>
    <row r="5" spans="1:11" x14ac:dyDescent="0.25">
      <c r="A5" s="270" t="s">
        <v>2</v>
      </c>
      <c r="B5" s="270"/>
      <c r="C5" s="270"/>
      <c r="D5" s="1"/>
      <c r="E5" s="1"/>
      <c r="F5" s="1"/>
      <c r="G5" s="1"/>
      <c r="H5" s="92"/>
      <c r="I5" s="92"/>
      <c r="J5" s="92"/>
      <c r="K5" s="92"/>
    </row>
    <row r="6" spans="1:11" x14ac:dyDescent="0.25">
      <c r="A6" s="270" t="s">
        <v>3</v>
      </c>
      <c r="B6" s="270"/>
      <c r="C6" s="270"/>
      <c r="D6" s="1"/>
      <c r="E6" s="1"/>
      <c r="F6" s="1"/>
      <c r="G6" s="1"/>
      <c r="H6" s="92"/>
      <c r="I6" s="92"/>
      <c r="J6" s="92"/>
      <c r="K6" s="92"/>
    </row>
    <row r="7" spans="1:11" x14ac:dyDescent="0.25">
      <c r="A7" s="270" t="s">
        <v>3</v>
      </c>
      <c r="B7" s="270"/>
      <c r="C7" s="270"/>
      <c r="D7" s="1"/>
      <c r="E7" s="1"/>
      <c r="F7" s="1"/>
      <c r="G7" s="1"/>
      <c r="H7" s="92"/>
      <c r="I7" s="92"/>
      <c r="J7" s="92"/>
      <c r="K7" s="92"/>
    </row>
    <row r="8" spans="1:11" x14ac:dyDescent="0.25">
      <c r="A8" s="270" t="s">
        <v>1498</v>
      </c>
      <c r="B8" s="270"/>
      <c r="C8" s="270"/>
      <c r="D8" s="1"/>
      <c r="E8" s="1"/>
      <c r="F8" s="1"/>
      <c r="G8" s="1"/>
      <c r="H8" s="92"/>
      <c r="I8" s="92"/>
      <c r="J8" s="92"/>
      <c r="K8" s="92"/>
    </row>
    <row r="9" spans="1:11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36" t="s">
        <v>478</v>
      </c>
      <c r="I9" s="136" t="s">
        <v>1222</v>
      </c>
      <c r="J9" s="136" t="s">
        <v>254</v>
      </c>
      <c r="K9" s="136" t="s">
        <v>255</v>
      </c>
    </row>
    <row r="10" spans="1:11" x14ac:dyDescent="0.25">
      <c r="A10" s="164">
        <v>42885</v>
      </c>
      <c r="B10" s="122" t="s">
        <v>247</v>
      </c>
      <c r="C10" s="123" t="s">
        <v>923</v>
      </c>
      <c r="D10" s="124" t="s">
        <v>345</v>
      </c>
      <c r="E10" s="123" t="s">
        <v>3</v>
      </c>
      <c r="F10" s="176"/>
      <c r="G10" s="125"/>
      <c r="H10" s="137">
        <f>SUM(I10:K10)</f>
        <v>5000</v>
      </c>
      <c r="I10" s="138">
        <v>5000</v>
      </c>
      <c r="J10" s="138"/>
      <c r="K10" s="138"/>
    </row>
    <row r="11" spans="1:11" x14ac:dyDescent="0.25">
      <c r="A11" s="165">
        <v>42968</v>
      </c>
      <c r="B11" s="127" t="s">
        <v>247</v>
      </c>
      <c r="C11" s="128" t="s">
        <v>923</v>
      </c>
      <c r="D11" s="129" t="s">
        <v>336</v>
      </c>
      <c r="E11" s="128" t="s">
        <v>3</v>
      </c>
      <c r="F11" s="177"/>
      <c r="G11" s="130"/>
      <c r="H11" s="137">
        <f t="shared" ref="H11:H34" si="0">SUM(I11:K11)</f>
        <v>99000</v>
      </c>
      <c r="I11" s="140">
        <v>99000</v>
      </c>
      <c r="J11" s="140"/>
      <c r="K11" s="140"/>
    </row>
    <row r="12" spans="1:11" x14ac:dyDescent="0.25">
      <c r="A12" s="165">
        <v>42977</v>
      </c>
      <c r="B12" s="127" t="s">
        <v>247</v>
      </c>
      <c r="C12" s="128" t="s">
        <v>923</v>
      </c>
      <c r="D12" s="129" t="s">
        <v>338</v>
      </c>
      <c r="E12" s="128" t="s">
        <v>3</v>
      </c>
      <c r="F12" s="177"/>
      <c r="G12" s="130"/>
      <c r="H12" s="137">
        <f t="shared" si="0"/>
        <v>9000</v>
      </c>
      <c r="I12" s="140">
        <v>9000</v>
      </c>
      <c r="J12" s="140"/>
      <c r="K12" s="140"/>
    </row>
    <row r="13" spans="1:11" x14ac:dyDescent="0.25">
      <c r="A13" s="165">
        <v>43369</v>
      </c>
      <c r="B13" s="127" t="s">
        <v>149</v>
      </c>
      <c r="C13" s="128" t="s">
        <v>9</v>
      </c>
      <c r="D13" s="129" t="s">
        <v>309</v>
      </c>
      <c r="E13" s="128" t="s">
        <v>3</v>
      </c>
      <c r="F13" s="177"/>
      <c r="G13" s="130"/>
      <c r="H13" s="137">
        <f t="shared" si="0"/>
        <v>114000</v>
      </c>
      <c r="I13" s="140">
        <v>114000</v>
      </c>
      <c r="J13" s="140"/>
      <c r="K13" s="140"/>
    </row>
    <row r="14" spans="1:11" x14ac:dyDescent="0.25">
      <c r="A14" s="165">
        <v>44088</v>
      </c>
      <c r="B14" s="127" t="s">
        <v>247</v>
      </c>
      <c r="C14" s="128" t="s">
        <v>923</v>
      </c>
      <c r="D14" s="129" t="s">
        <v>354</v>
      </c>
      <c r="E14" s="128" t="s">
        <v>3</v>
      </c>
      <c r="F14" s="177"/>
      <c r="G14" s="130"/>
      <c r="H14" s="137">
        <f t="shared" si="0"/>
        <v>50000</v>
      </c>
      <c r="I14" s="140">
        <v>50000</v>
      </c>
      <c r="J14" s="140"/>
      <c r="K14" s="140"/>
    </row>
    <row r="15" spans="1:11" x14ac:dyDescent="0.25">
      <c r="A15" s="165">
        <v>44490</v>
      </c>
      <c r="B15" s="127" t="s">
        <v>294</v>
      </c>
      <c r="C15" s="128" t="s">
        <v>9</v>
      </c>
      <c r="D15" s="129" t="s">
        <v>399</v>
      </c>
      <c r="E15" s="128" t="s">
        <v>3</v>
      </c>
      <c r="F15" s="177"/>
      <c r="G15" s="130"/>
      <c r="H15" s="137">
        <f t="shared" si="0"/>
        <v>192340</v>
      </c>
      <c r="I15" s="140">
        <v>163000</v>
      </c>
      <c r="J15" s="140">
        <v>14670</v>
      </c>
      <c r="K15" s="140">
        <v>14670</v>
      </c>
    </row>
    <row r="16" spans="1:11" x14ac:dyDescent="0.25">
      <c r="A16" s="165">
        <v>44508</v>
      </c>
      <c r="B16" s="127" t="s">
        <v>294</v>
      </c>
      <c r="C16" s="128" t="s">
        <v>9</v>
      </c>
      <c r="D16" s="129" t="s">
        <v>640</v>
      </c>
      <c r="E16" s="128" t="s">
        <v>3</v>
      </c>
      <c r="F16" s="177"/>
      <c r="G16" s="130"/>
      <c r="H16" s="137">
        <f t="shared" si="0"/>
        <v>192340</v>
      </c>
      <c r="I16" s="140">
        <v>163000</v>
      </c>
      <c r="J16" s="140">
        <v>14670</v>
      </c>
      <c r="K16" s="140">
        <v>14670</v>
      </c>
    </row>
    <row r="17" spans="1:11" x14ac:dyDescent="0.25">
      <c r="A17" s="165">
        <v>44567</v>
      </c>
      <c r="B17" s="127" t="s">
        <v>294</v>
      </c>
      <c r="C17" s="128" t="s">
        <v>9</v>
      </c>
      <c r="D17" s="129" t="s">
        <v>383</v>
      </c>
      <c r="E17" s="128" t="s">
        <v>3</v>
      </c>
      <c r="F17" s="177"/>
      <c r="G17" s="130"/>
      <c r="H17" s="137">
        <f t="shared" si="0"/>
        <v>192340</v>
      </c>
      <c r="I17" s="140">
        <v>163000</v>
      </c>
      <c r="J17" s="140">
        <v>14670</v>
      </c>
      <c r="K17" s="140">
        <v>14670</v>
      </c>
    </row>
    <row r="18" spans="1:11" x14ac:dyDescent="0.25">
      <c r="A18" s="165">
        <v>44568</v>
      </c>
      <c r="B18" s="127" t="s">
        <v>294</v>
      </c>
      <c r="C18" s="128" t="s">
        <v>9</v>
      </c>
      <c r="D18" s="129" t="s">
        <v>384</v>
      </c>
      <c r="E18" s="128" t="s">
        <v>3</v>
      </c>
      <c r="F18" s="177"/>
      <c r="G18" s="130"/>
      <c r="H18" s="137">
        <f t="shared" si="0"/>
        <v>192340</v>
      </c>
      <c r="I18" s="140">
        <v>163000</v>
      </c>
      <c r="J18" s="140">
        <v>14670</v>
      </c>
      <c r="K18" s="140">
        <v>14670</v>
      </c>
    </row>
    <row r="19" spans="1:11" x14ac:dyDescent="0.25">
      <c r="A19" s="165">
        <v>44609</v>
      </c>
      <c r="B19" s="127" t="s">
        <v>294</v>
      </c>
      <c r="C19" s="128" t="s">
        <v>9</v>
      </c>
      <c r="D19" s="129" t="s">
        <v>604</v>
      </c>
      <c r="E19" s="128" t="s">
        <v>3</v>
      </c>
      <c r="F19" s="177"/>
      <c r="G19" s="130"/>
      <c r="H19" s="137">
        <f t="shared" si="0"/>
        <v>192340</v>
      </c>
      <c r="I19" s="140">
        <v>163000</v>
      </c>
      <c r="J19" s="140">
        <v>14670</v>
      </c>
      <c r="K19" s="140">
        <v>14670</v>
      </c>
    </row>
    <row r="20" spans="1:11" x14ac:dyDescent="0.25">
      <c r="A20" s="165">
        <v>44646</v>
      </c>
      <c r="B20" s="127" t="s">
        <v>294</v>
      </c>
      <c r="C20" s="128" t="s">
        <v>9</v>
      </c>
      <c r="D20" s="129" t="s">
        <v>752</v>
      </c>
      <c r="E20" s="128" t="s">
        <v>3</v>
      </c>
      <c r="F20" s="177"/>
      <c r="G20" s="130"/>
      <c r="H20" s="137">
        <f t="shared" si="0"/>
        <v>192340</v>
      </c>
      <c r="I20" s="140">
        <v>163000</v>
      </c>
      <c r="J20" s="140">
        <v>14670</v>
      </c>
      <c r="K20" s="140">
        <v>14670</v>
      </c>
    </row>
    <row r="21" spans="1:11" x14ac:dyDescent="0.25">
      <c r="A21" s="165">
        <v>44657</v>
      </c>
      <c r="B21" s="127" t="s">
        <v>294</v>
      </c>
      <c r="C21" s="128" t="s">
        <v>9</v>
      </c>
      <c r="D21" s="129" t="s">
        <v>317</v>
      </c>
      <c r="E21" s="128" t="s">
        <v>3</v>
      </c>
      <c r="F21" s="177"/>
      <c r="G21" s="130"/>
      <c r="H21" s="137">
        <f t="shared" si="0"/>
        <v>192340</v>
      </c>
      <c r="I21" s="140">
        <v>163000</v>
      </c>
      <c r="J21" s="140">
        <v>14670</v>
      </c>
      <c r="K21" s="140">
        <v>14670</v>
      </c>
    </row>
    <row r="22" spans="1:11" x14ac:dyDescent="0.25">
      <c r="A22" s="165">
        <v>44773</v>
      </c>
      <c r="B22" s="127" t="s">
        <v>294</v>
      </c>
      <c r="C22" s="128" t="s">
        <v>9</v>
      </c>
      <c r="D22" s="129" t="s">
        <v>353</v>
      </c>
      <c r="E22" s="128" t="s">
        <v>3</v>
      </c>
      <c r="F22" s="177"/>
      <c r="G22" s="130"/>
      <c r="H22" s="137">
        <f t="shared" si="0"/>
        <v>192340</v>
      </c>
      <c r="I22" s="140">
        <v>163000</v>
      </c>
      <c r="J22" s="140">
        <v>14670</v>
      </c>
      <c r="K22" s="140">
        <v>14670</v>
      </c>
    </row>
    <row r="23" spans="1:11" x14ac:dyDescent="0.25">
      <c r="A23" s="165">
        <v>44773</v>
      </c>
      <c r="B23" s="127" t="s">
        <v>294</v>
      </c>
      <c r="C23" s="128" t="s">
        <v>9</v>
      </c>
      <c r="D23" s="129" t="s">
        <v>355</v>
      </c>
      <c r="E23" s="128" t="s">
        <v>3</v>
      </c>
      <c r="F23" s="177"/>
      <c r="G23" s="130"/>
      <c r="H23" s="137">
        <f t="shared" si="0"/>
        <v>192340</v>
      </c>
      <c r="I23" s="140">
        <v>163000</v>
      </c>
      <c r="J23" s="140">
        <v>14670</v>
      </c>
      <c r="K23" s="140">
        <v>14670</v>
      </c>
    </row>
    <row r="24" spans="1:11" x14ac:dyDescent="0.25">
      <c r="A24" s="165">
        <v>44773</v>
      </c>
      <c r="B24" s="127" t="s">
        <v>294</v>
      </c>
      <c r="C24" s="128" t="s">
        <v>9</v>
      </c>
      <c r="D24" s="129" t="s">
        <v>584</v>
      </c>
      <c r="E24" s="128" t="s">
        <v>3</v>
      </c>
      <c r="F24" s="177"/>
      <c r="G24" s="130"/>
      <c r="H24" s="137">
        <f t="shared" si="0"/>
        <v>192340</v>
      </c>
      <c r="I24" s="140">
        <v>163000</v>
      </c>
      <c r="J24" s="140">
        <v>14670</v>
      </c>
      <c r="K24" s="140">
        <v>14670</v>
      </c>
    </row>
    <row r="25" spans="1:11" x14ac:dyDescent="0.25">
      <c r="A25" s="165">
        <v>44805</v>
      </c>
      <c r="B25" s="127" t="s">
        <v>294</v>
      </c>
      <c r="C25" s="128" t="s">
        <v>9</v>
      </c>
      <c r="D25" s="129" t="s">
        <v>392</v>
      </c>
      <c r="E25" s="128" t="s">
        <v>3</v>
      </c>
      <c r="F25" s="177"/>
      <c r="G25" s="130"/>
      <c r="H25" s="137">
        <f t="shared" si="0"/>
        <v>192340</v>
      </c>
      <c r="I25" s="140">
        <v>163000</v>
      </c>
      <c r="J25" s="140">
        <v>14670</v>
      </c>
      <c r="K25" s="140">
        <v>14670</v>
      </c>
    </row>
    <row r="26" spans="1:11" x14ac:dyDescent="0.25">
      <c r="A26" s="165">
        <v>44835</v>
      </c>
      <c r="B26" s="127" t="s">
        <v>294</v>
      </c>
      <c r="C26" s="128" t="s">
        <v>9</v>
      </c>
      <c r="D26" s="129" t="s">
        <v>398</v>
      </c>
      <c r="E26" s="128" t="s">
        <v>3</v>
      </c>
      <c r="F26" s="177"/>
      <c r="G26" s="130"/>
      <c r="H26" s="137">
        <f t="shared" si="0"/>
        <v>192340</v>
      </c>
      <c r="I26" s="140">
        <v>163000</v>
      </c>
      <c r="J26" s="140">
        <v>14670</v>
      </c>
      <c r="K26" s="140">
        <v>14670</v>
      </c>
    </row>
    <row r="27" spans="1:11" x14ac:dyDescent="0.25">
      <c r="A27" s="165">
        <v>45047</v>
      </c>
      <c r="B27" s="127" t="s">
        <v>294</v>
      </c>
      <c r="C27" s="128" t="s">
        <v>9</v>
      </c>
      <c r="D27" s="129" t="s">
        <v>347</v>
      </c>
      <c r="E27" s="128" t="s">
        <v>3</v>
      </c>
      <c r="F27" s="177"/>
      <c r="G27" s="130"/>
      <c r="H27" s="137">
        <f t="shared" si="0"/>
        <v>192340</v>
      </c>
      <c r="I27" s="140">
        <v>163000</v>
      </c>
      <c r="J27" s="140">
        <v>14670</v>
      </c>
      <c r="K27" s="140">
        <v>14670</v>
      </c>
    </row>
    <row r="28" spans="1:11" x14ac:dyDescent="0.25">
      <c r="A28" s="165">
        <v>45047</v>
      </c>
      <c r="B28" s="127" t="s">
        <v>294</v>
      </c>
      <c r="C28" s="128" t="s">
        <v>9</v>
      </c>
      <c r="D28" s="129" t="s">
        <v>319</v>
      </c>
      <c r="E28" s="128" t="s">
        <v>3</v>
      </c>
      <c r="F28" s="177"/>
      <c r="G28" s="130"/>
      <c r="H28" s="137">
        <f t="shared" si="0"/>
        <v>192340</v>
      </c>
      <c r="I28" s="140">
        <v>163000</v>
      </c>
      <c r="J28" s="140">
        <v>14670</v>
      </c>
      <c r="K28" s="140">
        <v>14670</v>
      </c>
    </row>
    <row r="29" spans="1:11" x14ac:dyDescent="0.25">
      <c r="A29" s="165">
        <v>45047</v>
      </c>
      <c r="B29" s="127" t="s">
        <v>294</v>
      </c>
      <c r="C29" s="128" t="s">
        <v>9</v>
      </c>
      <c r="D29" s="129" t="s">
        <v>322</v>
      </c>
      <c r="E29" s="128" t="s">
        <v>3</v>
      </c>
      <c r="F29" s="177"/>
      <c r="G29" s="130"/>
      <c r="H29" s="137">
        <f t="shared" si="0"/>
        <v>192340</v>
      </c>
      <c r="I29" s="140">
        <v>163000</v>
      </c>
      <c r="J29" s="140">
        <v>14670</v>
      </c>
      <c r="K29" s="140">
        <v>14670</v>
      </c>
    </row>
    <row r="30" spans="1:11" x14ac:dyDescent="0.25">
      <c r="A30" s="165">
        <v>45323</v>
      </c>
      <c r="B30" s="127" t="s">
        <v>294</v>
      </c>
      <c r="C30" s="128" t="s">
        <v>9</v>
      </c>
      <c r="D30" s="129" t="s">
        <v>809</v>
      </c>
      <c r="E30" s="128" t="s">
        <v>3</v>
      </c>
      <c r="F30" s="177"/>
      <c r="G30" s="130"/>
      <c r="H30" s="137">
        <f t="shared" si="0"/>
        <v>118000</v>
      </c>
      <c r="I30" s="149">
        <v>100000</v>
      </c>
      <c r="J30" s="149">
        <v>9000</v>
      </c>
      <c r="K30" s="149">
        <v>9000</v>
      </c>
    </row>
    <row r="31" spans="1:11" x14ac:dyDescent="0.25">
      <c r="A31" s="165">
        <v>45323</v>
      </c>
      <c r="B31" s="127" t="s">
        <v>294</v>
      </c>
      <c r="C31" s="128" t="s">
        <v>9</v>
      </c>
      <c r="D31" s="129" t="s">
        <v>2049</v>
      </c>
      <c r="E31" s="128" t="s">
        <v>3</v>
      </c>
      <c r="F31" s="177"/>
      <c r="G31" s="130"/>
      <c r="H31" s="137">
        <f t="shared" si="0"/>
        <v>177000</v>
      </c>
      <c r="I31" s="149">
        <v>150000</v>
      </c>
      <c r="J31" s="149">
        <v>13500</v>
      </c>
      <c r="K31" s="149">
        <v>13500</v>
      </c>
    </row>
    <row r="32" spans="1:11" x14ac:dyDescent="0.25">
      <c r="A32" s="165">
        <v>45323</v>
      </c>
      <c r="B32" s="127" t="s">
        <v>294</v>
      </c>
      <c r="C32" s="128" t="s">
        <v>9</v>
      </c>
      <c r="D32" s="129" t="s">
        <v>2051</v>
      </c>
      <c r="E32" s="128" t="s">
        <v>3</v>
      </c>
      <c r="F32" s="177"/>
      <c r="G32" s="130"/>
      <c r="H32" s="137">
        <f t="shared" si="0"/>
        <v>177000</v>
      </c>
      <c r="I32" s="149">
        <v>150000</v>
      </c>
      <c r="J32" s="149">
        <v>13500</v>
      </c>
      <c r="K32" s="149">
        <v>13500</v>
      </c>
    </row>
    <row r="33" spans="1:11" x14ac:dyDescent="0.25">
      <c r="A33" s="165"/>
      <c r="B33" s="127"/>
      <c r="C33" s="128"/>
      <c r="D33" s="129"/>
      <c r="E33" s="128"/>
      <c r="F33" s="177"/>
      <c r="G33" s="130"/>
      <c r="H33" s="137">
        <f t="shared" si="0"/>
        <v>0</v>
      </c>
      <c r="I33" s="140"/>
      <c r="J33" s="140"/>
      <c r="K33" s="140"/>
    </row>
    <row r="34" spans="1:11" x14ac:dyDescent="0.25">
      <c r="A34" s="165"/>
      <c r="B34" s="127"/>
      <c r="C34" s="128"/>
      <c r="D34" s="129"/>
      <c r="E34" s="128"/>
      <c r="F34" s="177"/>
      <c r="G34" s="130"/>
      <c r="H34" s="137">
        <f t="shared" si="0"/>
        <v>0</v>
      </c>
      <c r="I34" s="140"/>
      <c r="J34" s="140"/>
      <c r="K34" s="140"/>
    </row>
    <row r="35" spans="1:11" x14ac:dyDescent="0.25">
      <c r="A35" s="131"/>
      <c r="B35" s="132" t="s">
        <v>471</v>
      </c>
      <c r="C35" s="133" t="s">
        <v>3</v>
      </c>
      <c r="D35" s="134" t="s">
        <v>3</v>
      </c>
      <c r="E35" s="133" t="s">
        <v>3</v>
      </c>
      <c r="F35" s="131"/>
      <c r="G35" s="135"/>
      <c r="H35" s="141">
        <f>SUM(H10:H34)</f>
        <v>3634100</v>
      </c>
      <c r="I35" s="141">
        <f t="shared" ref="I35:K35" si="1">SUM(I10:I34)</f>
        <v>3122000</v>
      </c>
      <c r="J35" s="141">
        <f t="shared" si="1"/>
        <v>256050</v>
      </c>
      <c r="K35" s="141">
        <f t="shared" si="1"/>
        <v>256050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DC29-A939-4E12-983C-4A14BB5E130A}">
  <dimension ref="A1:K26"/>
  <sheetViews>
    <sheetView topLeftCell="A4" workbookViewId="0">
      <selection activeCell="A9" sqref="A9"/>
    </sheetView>
  </sheetViews>
  <sheetFormatPr defaultRowHeight="15" x14ac:dyDescent="0.25"/>
  <cols>
    <col min="1" max="1" width="11.140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8" width="11.140625" style="26" bestFit="1" customWidth="1"/>
    <col min="9" max="9" width="11.140625" style="26" customWidth="1"/>
    <col min="10" max="10" width="9" style="26" bestFit="1" customWidth="1"/>
    <col min="11" max="11" width="9.28515625" style="26" bestFit="1" customWidth="1"/>
  </cols>
  <sheetData>
    <row r="1" spans="1:11" ht="15.75" x14ac:dyDescent="0.25">
      <c r="A1" s="266" t="s">
        <v>301</v>
      </c>
      <c r="B1" s="266"/>
      <c r="C1" s="266"/>
      <c r="D1" s="1"/>
      <c r="E1" s="1"/>
      <c r="F1" s="1"/>
      <c r="G1" s="1"/>
      <c r="H1" s="92"/>
      <c r="I1" s="92"/>
      <c r="J1" s="92"/>
      <c r="K1" s="92"/>
    </row>
    <row r="2" spans="1:11" x14ac:dyDescent="0.25">
      <c r="A2" s="270" t="s">
        <v>302</v>
      </c>
      <c r="B2" s="270"/>
      <c r="C2" s="270"/>
      <c r="D2" s="1"/>
      <c r="E2" s="1"/>
      <c r="F2" s="1"/>
      <c r="G2" s="1"/>
      <c r="H2" s="92"/>
      <c r="I2" s="92"/>
      <c r="J2" s="92"/>
      <c r="K2" s="92"/>
    </row>
    <row r="3" spans="1:11" x14ac:dyDescent="0.25">
      <c r="A3" s="271" t="s">
        <v>303</v>
      </c>
      <c r="B3" s="271"/>
      <c r="C3" s="271"/>
      <c r="D3" s="1"/>
      <c r="E3" s="1"/>
      <c r="F3" s="1"/>
      <c r="G3" s="1"/>
      <c r="H3" s="92"/>
      <c r="I3" s="92"/>
      <c r="J3" s="92"/>
      <c r="K3" s="92"/>
    </row>
    <row r="4" spans="1:11" ht="15.75" x14ac:dyDescent="0.25">
      <c r="A4" s="269" t="s">
        <v>1219</v>
      </c>
      <c r="B4" s="269"/>
      <c r="C4" s="269"/>
      <c r="D4" s="1"/>
      <c r="E4" s="1"/>
      <c r="F4" s="1"/>
      <c r="G4" s="1"/>
      <c r="H4" s="92"/>
      <c r="I4" s="92"/>
      <c r="J4" s="92"/>
      <c r="K4" s="92"/>
    </row>
    <row r="5" spans="1:11" x14ac:dyDescent="0.25">
      <c r="A5" s="270" t="s">
        <v>2</v>
      </c>
      <c r="B5" s="270"/>
      <c r="C5" s="270"/>
      <c r="D5" s="1"/>
      <c r="E5" s="1"/>
      <c r="F5" s="1"/>
      <c r="G5" s="1"/>
      <c r="H5" s="92"/>
      <c r="I5" s="92"/>
      <c r="J5" s="92"/>
      <c r="K5" s="92"/>
    </row>
    <row r="6" spans="1:11" x14ac:dyDescent="0.25">
      <c r="A6" s="270" t="s">
        <v>3</v>
      </c>
      <c r="B6" s="270"/>
      <c r="C6" s="270"/>
      <c r="D6" s="1"/>
      <c r="E6" s="1"/>
      <c r="F6" s="1"/>
      <c r="G6" s="1"/>
      <c r="H6" s="92"/>
      <c r="I6" s="92"/>
      <c r="J6" s="92"/>
      <c r="K6" s="92"/>
    </row>
    <row r="7" spans="1:11" x14ac:dyDescent="0.25">
      <c r="A7" s="270" t="s">
        <v>3</v>
      </c>
      <c r="B7" s="270"/>
      <c r="C7" s="270"/>
      <c r="D7" s="1"/>
      <c r="E7" s="1"/>
      <c r="F7" s="1"/>
      <c r="G7" s="1"/>
      <c r="H7" s="92"/>
      <c r="I7" s="92"/>
      <c r="J7" s="92"/>
      <c r="K7" s="92"/>
    </row>
    <row r="8" spans="1:11" x14ac:dyDescent="0.25">
      <c r="A8" s="270" t="s">
        <v>2288</v>
      </c>
      <c r="B8" s="270"/>
      <c r="C8" s="270"/>
      <c r="D8" s="1"/>
      <c r="E8" s="1"/>
      <c r="F8" s="1"/>
      <c r="G8" s="1"/>
      <c r="H8" s="92"/>
      <c r="I8" s="92"/>
      <c r="J8" s="92"/>
      <c r="K8" s="92"/>
    </row>
    <row r="9" spans="1:11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36" t="s">
        <v>478</v>
      </c>
      <c r="I9" s="136" t="s">
        <v>1219</v>
      </c>
      <c r="J9" s="136" t="s">
        <v>254</v>
      </c>
      <c r="K9" s="136" t="s">
        <v>255</v>
      </c>
    </row>
    <row r="10" spans="1:11" x14ac:dyDescent="0.25">
      <c r="A10" s="164">
        <v>42899</v>
      </c>
      <c r="B10" s="122" t="s">
        <v>247</v>
      </c>
      <c r="C10" s="123" t="s">
        <v>923</v>
      </c>
      <c r="D10" s="124" t="s">
        <v>307</v>
      </c>
      <c r="E10" s="123" t="s">
        <v>3</v>
      </c>
      <c r="F10" s="176"/>
      <c r="G10" s="125"/>
      <c r="H10" s="137">
        <f>SUM(I10:K10)</f>
        <v>6000</v>
      </c>
      <c r="I10" s="138">
        <v>6000</v>
      </c>
      <c r="J10" s="138"/>
      <c r="K10" s="138"/>
    </row>
    <row r="11" spans="1:11" x14ac:dyDescent="0.25">
      <c r="A11" s="165">
        <v>42908</v>
      </c>
      <c r="B11" s="127" t="s">
        <v>247</v>
      </c>
      <c r="C11" s="128" t="s">
        <v>923</v>
      </c>
      <c r="D11" s="129" t="s">
        <v>308</v>
      </c>
      <c r="E11" s="128" t="s">
        <v>3</v>
      </c>
      <c r="F11" s="177"/>
      <c r="G11" s="130"/>
      <c r="H11" s="137">
        <f t="shared" ref="H11:H25" si="0">SUM(I11:K11)</f>
        <v>6920</v>
      </c>
      <c r="I11" s="140">
        <v>6920</v>
      </c>
      <c r="J11" s="140"/>
      <c r="K11" s="140"/>
    </row>
    <row r="12" spans="1:11" x14ac:dyDescent="0.25">
      <c r="A12" s="165">
        <v>42908</v>
      </c>
      <c r="B12" s="127" t="s">
        <v>247</v>
      </c>
      <c r="C12" s="128" t="s">
        <v>923</v>
      </c>
      <c r="D12" s="129" t="s">
        <v>309</v>
      </c>
      <c r="E12" s="128" t="s">
        <v>3</v>
      </c>
      <c r="F12" s="177"/>
      <c r="G12" s="130"/>
      <c r="H12" s="137">
        <f t="shared" si="0"/>
        <v>34601</v>
      </c>
      <c r="I12" s="140">
        <v>34601</v>
      </c>
      <c r="J12" s="140"/>
      <c r="K12" s="140"/>
    </row>
    <row r="13" spans="1:11" x14ac:dyDescent="0.25">
      <c r="A13" s="165">
        <v>42908</v>
      </c>
      <c r="B13" s="127" t="s">
        <v>247</v>
      </c>
      <c r="C13" s="128" t="s">
        <v>923</v>
      </c>
      <c r="D13" s="129" t="s">
        <v>310</v>
      </c>
      <c r="E13" s="128" t="s">
        <v>3</v>
      </c>
      <c r="F13" s="177"/>
      <c r="G13" s="130"/>
      <c r="H13" s="137">
        <f t="shared" si="0"/>
        <v>4026</v>
      </c>
      <c r="I13" s="140">
        <v>4026</v>
      </c>
      <c r="J13" s="140"/>
      <c r="K13" s="140"/>
    </row>
    <row r="14" spans="1:11" x14ac:dyDescent="0.25">
      <c r="A14" s="165">
        <v>44390</v>
      </c>
      <c r="B14" s="127" t="s">
        <v>1220</v>
      </c>
      <c r="C14" s="128" t="s">
        <v>9</v>
      </c>
      <c r="D14" s="129" t="s">
        <v>324</v>
      </c>
      <c r="E14" s="128" t="s">
        <v>3</v>
      </c>
      <c r="F14" s="177"/>
      <c r="G14" s="130"/>
      <c r="H14" s="137">
        <f t="shared" si="0"/>
        <v>23999.999999999996</v>
      </c>
      <c r="I14" s="140">
        <v>20338.98</v>
      </c>
      <c r="J14" s="140">
        <v>1830.51</v>
      </c>
      <c r="K14" s="140">
        <v>1830.51</v>
      </c>
    </row>
    <row r="15" spans="1:11" x14ac:dyDescent="0.25">
      <c r="A15" s="165">
        <v>44392</v>
      </c>
      <c r="B15" s="127" t="s">
        <v>248</v>
      </c>
      <c r="C15" s="128" t="s">
        <v>923</v>
      </c>
      <c r="D15" s="129" t="s">
        <v>377</v>
      </c>
      <c r="E15" s="128" t="s">
        <v>3</v>
      </c>
      <c r="F15" s="177"/>
      <c r="G15" s="130"/>
      <c r="H15" s="137">
        <f t="shared" si="0"/>
        <v>10000</v>
      </c>
      <c r="I15" s="140">
        <v>10000</v>
      </c>
      <c r="J15" s="140"/>
      <c r="K15" s="140"/>
    </row>
    <row r="16" spans="1:11" x14ac:dyDescent="0.25">
      <c r="A16" s="165">
        <v>44427</v>
      </c>
      <c r="B16" s="127" t="s">
        <v>1220</v>
      </c>
      <c r="C16" s="128" t="s">
        <v>9</v>
      </c>
      <c r="D16" s="129" t="s">
        <v>353</v>
      </c>
      <c r="E16" s="128" t="s">
        <v>3</v>
      </c>
      <c r="F16" s="177"/>
      <c r="G16" s="130"/>
      <c r="H16" s="137">
        <f t="shared" si="0"/>
        <v>7490</v>
      </c>
      <c r="I16" s="140">
        <v>6347.46</v>
      </c>
      <c r="J16" s="140">
        <v>571.27</v>
      </c>
      <c r="K16" s="140">
        <v>571.27</v>
      </c>
    </row>
    <row r="17" spans="1:11" x14ac:dyDescent="0.25">
      <c r="A17" s="165">
        <v>44427</v>
      </c>
      <c r="B17" s="127" t="s">
        <v>1220</v>
      </c>
      <c r="C17" s="128" t="s">
        <v>9</v>
      </c>
      <c r="D17" s="129" t="s">
        <v>355</v>
      </c>
      <c r="E17" s="128" t="s">
        <v>3</v>
      </c>
      <c r="F17" s="177"/>
      <c r="G17" s="130"/>
      <c r="H17" s="137">
        <f t="shared" si="0"/>
        <v>14100.089999999998</v>
      </c>
      <c r="I17" s="140">
        <v>11949.15</v>
      </c>
      <c r="J17" s="140">
        <v>1075.47</v>
      </c>
      <c r="K17" s="140">
        <v>1075.47</v>
      </c>
    </row>
    <row r="18" spans="1:11" x14ac:dyDescent="0.25">
      <c r="A18" s="165">
        <v>44620</v>
      </c>
      <c r="B18" s="127" t="s">
        <v>1221</v>
      </c>
      <c r="C18" s="128" t="s">
        <v>9</v>
      </c>
      <c r="D18" s="129" t="s">
        <v>736</v>
      </c>
      <c r="E18" s="128" t="s">
        <v>3</v>
      </c>
      <c r="F18" s="177"/>
      <c r="G18" s="130"/>
      <c r="H18" s="137">
        <f t="shared" si="0"/>
        <v>20700</v>
      </c>
      <c r="I18" s="140">
        <v>20700</v>
      </c>
      <c r="J18" s="140"/>
      <c r="K18" s="140"/>
    </row>
    <row r="19" spans="1:11" x14ac:dyDescent="0.25">
      <c r="A19" s="165">
        <v>44652</v>
      </c>
      <c r="B19" s="127" t="s">
        <v>298</v>
      </c>
      <c r="C19" s="128" t="s">
        <v>9</v>
      </c>
      <c r="D19" s="129" t="s">
        <v>315</v>
      </c>
      <c r="E19" s="128" t="s">
        <v>3</v>
      </c>
      <c r="F19" s="177"/>
      <c r="G19" s="130"/>
      <c r="H19" s="137">
        <f t="shared" si="0"/>
        <v>33760</v>
      </c>
      <c r="I19" s="140">
        <v>33760</v>
      </c>
      <c r="J19" s="140"/>
      <c r="K19" s="140"/>
    </row>
    <row r="20" spans="1:11" x14ac:dyDescent="0.25">
      <c r="A20" s="165">
        <v>44927</v>
      </c>
      <c r="B20" s="127" t="s">
        <v>298</v>
      </c>
      <c r="C20" s="128" t="s">
        <v>9</v>
      </c>
      <c r="D20" s="129" t="s">
        <v>379</v>
      </c>
      <c r="E20" s="128" t="s">
        <v>3</v>
      </c>
      <c r="F20" s="177"/>
      <c r="G20" s="130"/>
      <c r="H20" s="137">
        <f t="shared" si="0"/>
        <v>15788</v>
      </c>
      <c r="I20" s="140">
        <v>15788</v>
      </c>
      <c r="J20" s="140"/>
      <c r="K20" s="140"/>
    </row>
    <row r="21" spans="1:11" x14ac:dyDescent="0.25">
      <c r="A21" s="165">
        <v>45092</v>
      </c>
      <c r="B21" s="127" t="s">
        <v>298</v>
      </c>
      <c r="C21" s="128" t="s">
        <v>9</v>
      </c>
      <c r="D21" s="129" t="s">
        <v>386</v>
      </c>
      <c r="E21" s="128" t="s">
        <v>3</v>
      </c>
      <c r="F21" s="177"/>
      <c r="G21" s="130"/>
      <c r="H21" s="137">
        <f t="shared" si="0"/>
        <v>14160</v>
      </c>
      <c r="I21" s="140">
        <v>12000</v>
      </c>
      <c r="J21" s="140">
        <v>1080</v>
      </c>
      <c r="K21" s="140">
        <v>1080</v>
      </c>
    </row>
    <row r="22" spans="1:11" x14ac:dyDescent="0.25">
      <c r="A22" s="165">
        <v>45092</v>
      </c>
      <c r="B22" s="127" t="s">
        <v>298</v>
      </c>
      <c r="C22" s="128" t="s">
        <v>9</v>
      </c>
      <c r="D22" s="129" t="s">
        <v>358</v>
      </c>
      <c r="E22" s="128" t="s">
        <v>3</v>
      </c>
      <c r="F22" s="177"/>
      <c r="G22" s="130"/>
      <c r="H22" s="137">
        <f t="shared" si="0"/>
        <v>4300</v>
      </c>
      <c r="I22" s="140">
        <v>4300</v>
      </c>
      <c r="J22" s="140"/>
      <c r="K22" s="140"/>
    </row>
    <row r="23" spans="1:11" x14ac:dyDescent="0.25">
      <c r="A23" s="165">
        <v>45092</v>
      </c>
      <c r="B23" s="127" t="s">
        <v>298</v>
      </c>
      <c r="C23" s="128" t="s">
        <v>9</v>
      </c>
      <c r="D23" s="129" t="s">
        <v>593</v>
      </c>
      <c r="E23" s="128" t="s">
        <v>3</v>
      </c>
      <c r="F23" s="177"/>
      <c r="G23" s="130"/>
      <c r="H23" s="137">
        <f t="shared" si="0"/>
        <v>2300</v>
      </c>
      <c r="I23" s="140">
        <v>2300</v>
      </c>
      <c r="J23" s="140"/>
      <c r="K23" s="140"/>
    </row>
    <row r="24" spans="1:11" x14ac:dyDescent="0.25">
      <c r="A24" s="165">
        <v>45092</v>
      </c>
      <c r="B24" s="127" t="s">
        <v>298</v>
      </c>
      <c r="C24" s="128" t="s">
        <v>9</v>
      </c>
      <c r="D24" s="129" t="s">
        <v>359</v>
      </c>
      <c r="E24" s="128" t="s">
        <v>3</v>
      </c>
      <c r="F24" s="177"/>
      <c r="G24" s="130"/>
      <c r="H24" s="137">
        <f t="shared" si="0"/>
        <v>9240</v>
      </c>
      <c r="I24" s="140">
        <v>9240</v>
      </c>
      <c r="J24" s="140"/>
      <c r="K24" s="140"/>
    </row>
    <row r="25" spans="1:11" x14ac:dyDescent="0.25">
      <c r="A25" s="165">
        <v>45444</v>
      </c>
      <c r="B25" s="127" t="s">
        <v>298</v>
      </c>
      <c r="C25" s="128" t="s">
        <v>9</v>
      </c>
      <c r="D25" s="129" t="s">
        <v>392</v>
      </c>
      <c r="E25" s="128" t="s">
        <v>3</v>
      </c>
      <c r="F25" s="177"/>
      <c r="G25" s="130"/>
      <c r="H25" s="137">
        <f t="shared" si="0"/>
        <v>28320</v>
      </c>
      <c r="I25" s="149">
        <v>24000</v>
      </c>
      <c r="J25" s="149">
        <v>2160</v>
      </c>
      <c r="K25" s="149">
        <v>2160</v>
      </c>
    </row>
    <row r="26" spans="1:11" x14ac:dyDescent="0.25">
      <c r="A26" s="131"/>
      <c r="B26" s="132" t="s">
        <v>471</v>
      </c>
      <c r="C26" s="133" t="s">
        <v>3</v>
      </c>
      <c r="D26" s="134" t="s">
        <v>3</v>
      </c>
      <c r="E26" s="133" t="s">
        <v>3</v>
      </c>
      <c r="F26" s="131"/>
      <c r="G26" s="135"/>
      <c r="H26" s="141">
        <f>SUM(H10:H25)</f>
        <v>235705.09</v>
      </c>
      <c r="I26" s="141">
        <f t="shared" ref="I26:K26" si="1">SUM(I10:I25)</f>
        <v>222270.59</v>
      </c>
      <c r="J26" s="141">
        <f t="shared" si="1"/>
        <v>6717.25</v>
      </c>
      <c r="K26" s="141">
        <f t="shared" si="1"/>
        <v>6717.25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893B-00AD-49E6-93CA-CE7AA6E6C618}">
  <dimension ref="A1:Q33"/>
  <sheetViews>
    <sheetView topLeftCell="E16" workbookViewId="0">
      <selection activeCell="J34" sqref="J34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8.5703125" bestFit="1" customWidth="1"/>
    <col min="4" max="4" width="5.85546875" bestFit="1" customWidth="1"/>
    <col min="5" max="5" width="13.140625" bestFit="1" customWidth="1"/>
    <col min="6" max="6" width="9.140625" bestFit="1" customWidth="1"/>
    <col min="7" max="7" width="11.140625" style="26" bestFit="1" customWidth="1"/>
    <col min="8" max="8" width="12.140625" style="26" bestFit="1" customWidth="1"/>
    <col min="9" max="9" width="9.7109375" style="26" bestFit="1" customWidth="1"/>
    <col min="10" max="10" width="11.140625" style="26" bestFit="1" customWidth="1"/>
    <col min="11" max="12" width="9.7109375" style="26" bestFit="1" customWidth="1"/>
    <col min="13" max="13" width="7.85546875" style="26" bestFit="1" customWidth="1"/>
    <col min="14" max="14" width="11.140625" style="26" bestFit="1" customWidth="1"/>
    <col min="15" max="15" width="7.28515625" style="26" bestFit="1" customWidth="1"/>
    <col min="16" max="16" width="11.140625" style="26" bestFit="1" customWidth="1"/>
    <col min="17" max="17" width="8.7109375" style="26" bestFit="1" customWidth="1"/>
  </cols>
  <sheetData>
    <row r="1" spans="1:17" ht="15.75" x14ac:dyDescent="0.25">
      <c r="A1" s="266" t="s">
        <v>301</v>
      </c>
      <c r="B1" s="266"/>
      <c r="C1" s="266"/>
      <c r="D1" s="1"/>
      <c r="E1" s="1"/>
      <c r="F1" s="1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x14ac:dyDescent="0.25">
      <c r="A2" s="270" t="s">
        <v>302</v>
      </c>
      <c r="B2" s="270"/>
      <c r="C2" s="270"/>
      <c r="D2" s="1"/>
      <c r="E2" s="1"/>
      <c r="F2" s="1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x14ac:dyDescent="0.25">
      <c r="A3" s="271" t="s">
        <v>303</v>
      </c>
      <c r="B3" s="271"/>
      <c r="C3" s="271"/>
      <c r="D3" s="1"/>
      <c r="E3" s="1"/>
      <c r="F3" s="1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15.75" x14ac:dyDescent="0.25">
      <c r="A4" s="269" t="s">
        <v>448</v>
      </c>
      <c r="B4" s="269"/>
      <c r="C4" s="269"/>
      <c r="D4" s="1"/>
      <c r="E4" s="1"/>
      <c r="F4" s="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x14ac:dyDescent="0.25">
      <c r="A5" s="270" t="s">
        <v>2</v>
      </c>
      <c r="B5" s="270"/>
      <c r="C5" s="270"/>
      <c r="D5" s="1"/>
      <c r="E5" s="1"/>
      <c r="F5" s="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17" x14ac:dyDescent="0.25">
      <c r="A6" s="270" t="s">
        <v>3</v>
      </c>
      <c r="B6" s="270"/>
      <c r="C6" s="270"/>
      <c r="D6" s="1"/>
      <c r="E6" s="1"/>
      <c r="F6" s="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x14ac:dyDescent="0.25">
      <c r="A7" s="270" t="s">
        <v>3</v>
      </c>
      <c r="B7" s="270"/>
      <c r="C7" s="270"/>
      <c r="D7" s="1"/>
      <c r="E7" s="1"/>
      <c r="F7" s="1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 x14ac:dyDescent="0.25">
      <c r="A8" s="270" t="s">
        <v>2288</v>
      </c>
      <c r="B8" s="270"/>
      <c r="C8" s="1"/>
      <c r="D8" s="1"/>
      <c r="E8" s="1"/>
      <c r="F8" s="1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pans="1:17" ht="48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36" t="s">
        <v>477</v>
      </c>
      <c r="H9" s="136" t="s">
        <v>478</v>
      </c>
      <c r="I9" s="136" t="s">
        <v>1058</v>
      </c>
      <c r="J9" s="136" t="s">
        <v>448</v>
      </c>
      <c r="K9" s="136" t="s">
        <v>255</v>
      </c>
      <c r="L9" s="136" t="s">
        <v>254</v>
      </c>
      <c r="M9" s="136" t="s">
        <v>1072</v>
      </c>
      <c r="N9" s="136" t="s">
        <v>1070</v>
      </c>
      <c r="O9" s="136" t="s">
        <v>1063</v>
      </c>
      <c r="P9" s="136" t="s">
        <v>1079</v>
      </c>
      <c r="Q9" s="136" t="s">
        <v>1076</v>
      </c>
    </row>
    <row r="10" spans="1:17" x14ac:dyDescent="0.25">
      <c r="A10" s="164">
        <v>44364</v>
      </c>
      <c r="B10" s="122" t="s">
        <v>455</v>
      </c>
      <c r="C10" s="123" t="s">
        <v>481</v>
      </c>
      <c r="D10" s="124" t="s">
        <v>329</v>
      </c>
      <c r="E10" s="123" t="s">
        <v>562</v>
      </c>
      <c r="F10" s="164">
        <v>44364</v>
      </c>
      <c r="G10" s="137">
        <v>18154.599999999999</v>
      </c>
      <c r="H10" s="137">
        <v>22190</v>
      </c>
      <c r="I10" s="138">
        <v>18154.599999999999</v>
      </c>
      <c r="J10" s="138">
        <v>650</v>
      </c>
      <c r="K10" s="138">
        <v>1692.42</v>
      </c>
      <c r="L10" s="138">
        <v>1692.42</v>
      </c>
      <c r="M10" s="138">
        <v>0.56000000000000005</v>
      </c>
      <c r="N10" s="138"/>
      <c r="O10" s="138"/>
      <c r="P10" s="138"/>
      <c r="Q10" s="138"/>
    </row>
    <row r="11" spans="1:17" x14ac:dyDescent="0.25">
      <c r="A11" s="165">
        <v>44386</v>
      </c>
      <c r="B11" s="127" t="s">
        <v>484</v>
      </c>
      <c r="C11" s="128" t="s">
        <v>481</v>
      </c>
      <c r="D11" s="129" t="s">
        <v>336</v>
      </c>
      <c r="E11" s="128" t="s">
        <v>569</v>
      </c>
      <c r="F11" s="165">
        <v>44386</v>
      </c>
      <c r="G11" s="139">
        <v>286344</v>
      </c>
      <c r="H11" s="139">
        <v>350036</v>
      </c>
      <c r="I11" s="140"/>
      <c r="J11" s="140">
        <v>10000</v>
      </c>
      <c r="K11" s="140">
        <v>26670.959999999999</v>
      </c>
      <c r="L11" s="140">
        <v>26670.959999999999</v>
      </c>
      <c r="M11" s="140">
        <v>0.08</v>
      </c>
      <c r="N11" s="140">
        <v>286344</v>
      </c>
      <c r="O11" s="140">
        <v>350</v>
      </c>
      <c r="P11" s="140"/>
      <c r="Q11" s="140"/>
    </row>
    <row r="12" spans="1:17" x14ac:dyDescent="0.25">
      <c r="A12" s="165">
        <v>44426</v>
      </c>
      <c r="B12" s="127" t="s">
        <v>558</v>
      </c>
      <c r="C12" s="128" t="s">
        <v>481</v>
      </c>
      <c r="D12" s="129" t="s">
        <v>359</v>
      </c>
      <c r="E12" s="128" t="s">
        <v>595</v>
      </c>
      <c r="F12" s="165">
        <v>44426</v>
      </c>
      <c r="G12" s="139">
        <v>334960</v>
      </c>
      <c r="H12" s="139">
        <v>406934</v>
      </c>
      <c r="I12" s="140"/>
      <c r="J12" s="140">
        <v>9900</v>
      </c>
      <c r="K12" s="140">
        <v>31037</v>
      </c>
      <c r="L12" s="140">
        <v>31037</v>
      </c>
      <c r="M12" s="140"/>
      <c r="N12" s="140">
        <v>334960</v>
      </c>
      <c r="O12" s="140"/>
      <c r="P12" s="140"/>
      <c r="Q12" s="140"/>
    </row>
    <row r="13" spans="1:17" x14ac:dyDescent="0.25">
      <c r="A13" s="165">
        <v>44427</v>
      </c>
      <c r="B13" s="127" t="s">
        <v>444</v>
      </c>
      <c r="C13" s="128" t="s">
        <v>481</v>
      </c>
      <c r="D13" s="129" t="s">
        <v>361</v>
      </c>
      <c r="E13" s="128" t="s">
        <v>599</v>
      </c>
      <c r="F13" s="165">
        <v>44427</v>
      </c>
      <c r="G13" s="139">
        <v>53272.5</v>
      </c>
      <c r="H13" s="139">
        <v>65222</v>
      </c>
      <c r="I13" s="140"/>
      <c r="J13" s="140">
        <v>2000</v>
      </c>
      <c r="K13" s="140">
        <v>4974.53</v>
      </c>
      <c r="L13" s="140">
        <v>4974.53</v>
      </c>
      <c r="M13" s="140">
        <v>0.44</v>
      </c>
      <c r="N13" s="140"/>
      <c r="O13" s="140"/>
      <c r="P13" s="140">
        <v>53272.5</v>
      </c>
      <c r="Q13" s="140"/>
    </row>
    <row r="14" spans="1:17" x14ac:dyDescent="0.25">
      <c r="A14" s="165">
        <v>44491</v>
      </c>
      <c r="B14" s="127" t="s">
        <v>444</v>
      </c>
      <c r="C14" s="128" t="s">
        <v>481</v>
      </c>
      <c r="D14" s="129" t="s">
        <v>643</v>
      </c>
      <c r="E14" s="128" t="s">
        <v>644</v>
      </c>
      <c r="F14" s="165">
        <v>44491</v>
      </c>
      <c r="G14" s="139">
        <v>164390.39999999999</v>
      </c>
      <c r="H14" s="139">
        <v>199290.68</v>
      </c>
      <c r="I14" s="140"/>
      <c r="J14" s="140">
        <v>4500</v>
      </c>
      <c r="K14" s="140">
        <v>15200.14</v>
      </c>
      <c r="L14" s="140">
        <v>15200.14</v>
      </c>
      <c r="M14" s="140"/>
      <c r="N14" s="140"/>
      <c r="O14" s="140"/>
      <c r="P14" s="140">
        <v>164390.39999999999</v>
      </c>
      <c r="Q14" s="140"/>
    </row>
    <row r="15" spans="1:17" x14ac:dyDescent="0.25">
      <c r="A15" s="165">
        <v>44502</v>
      </c>
      <c r="B15" s="127" t="s">
        <v>450</v>
      </c>
      <c r="C15" s="128" t="s">
        <v>481</v>
      </c>
      <c r="D15" s="129" t="s">
        <v>664</v>
      </c>
      <c r="E15" s="128" t="s">
        <v>665</v>
      </c>
      <c r="F15" s="165">
        <v>44502</v>
      </c>
      <c r="G15" s="139">
        <v>26665.22</v>
      </c>
      <c r="H15" s="139">
        <v>33588.959999999999</v>
      </c>
      <c r="I15" s="140"/>
      <c r="J15" s="140">
        <v>1800</v>
      </c>
      <c r="K15" s="140">
        <v>2561.87</v>
      </c>
      <c r="L15" s="140">
        <v>2561.87</v>
      </c>
      <c r="M15" s="140"/>
      <c r="N15" s="140"/>
      <c r="O15" s="140"/>
      <c r="P15" s="140">
        <v>26665.22</v>
      </c>
      <c r="Q15" s="140"/>
    </row>
    <row r="16" spans="1:17" x14ac:dyDescent="0.25">
      <c r="A16" s="165">
        <v>44527</v>
      </c>
      <c r="B16" s="127" t="s">
        <v>1734</v>
      </c>
      <c r="C16" s="128" t="s">
        <v>481</v>
      </c>
      <c r="D16" s="129" t="s">
        <v>677</v>
      </c>
      <c r="E16" s="128" t="s">
        <v>678</v>
      </c>
      <c r="F16" s="165">
        <v>44527</v>
      </c>
      <c r="G16" s="139">
        <v>7300</v>
      </c>
      <c r="H16" s="139">
        <v>8914</v>
      </c>
      <c r="I16" s="140"/>
      <c r="J16" s="140">
        <v>300</v>
      </c>
      <c r="K16" s="140">
        <v>657</v>
      </c>
      <c r="L16" s="140">
        <v>657</v>
      </c>
      <c r="M16" s="140"/>
      <c r="N16" s="140"/>
      <c r="O16" s="140"/>
      <c r="P16" s="140"/>
      <c r="Q16" s="140">
        <v>7300</v>
      </c>
    </row>
    <row r="17" spans="1:17" x14ac:dyDescent="0.25">
      <c r="A17" s="165">
        <v>44705</v>
      </c>
      <c r="B17" s="127" t="s">
        <v>444</v>
      </c>
      <c r="C17" s="128" t="s">
        <v>481</v>
      </c>
      <c r="D17" s="129" t="s">
        <v>329</v>
      </c>
      <c r="E17" s="128" t="s">
        <v>873</v>
      </c>
      <c r="F17" s="165">
        <v>44705</v>
      </c>
      <c r="G17" s="139">
        <v>8413.65</v>
      </c>
      <c r="H17" s="139">
        <v>10872.11</v>
      </c>
      <c r="I17" s="140"/>
      <c r="J17" s="140">
        <v>800</v>
      </c>
      <c r="K17" s="140">
        <v>829.23</v>
      </c>
      <c r="L17" s="140">
        <v>829.23</v>
      </c>
      <c r="M17" s="140"/>
      <c r="N17" s="140"/>
      <c r="O17" s="140"/>
      <c r="P17" s="140">
        <v>8413.65</v>
      </c>
      <c r="Q17" s="140"/>
    </row>
    <row r="18" spans="1:17" x14ac:dyDescent="0.25">
      <c r="A18" s="165">
        <v>44958</v>
      </c>
      <c r="B18" s="127" t="s">
        <v>250</v>
      </c>
      <c r="C18" s="128" t="s">
        <v>923</v>
      </c>
      <c r="D18" s="129" t="s">
        <v>1878</v>
      </c>
      <c r="E18" s="128" t="s">
        <v>3</v>
      </c>
      <c r="F18" s="177"/>
      <c r="G18" s="139"/>
      <c r="H18" s="139">
        <v>66098</v>
      </c>
      <c r="I18" s="140"/>
      <c r="J18" s="140">
        <v>66098</v>
      </c>
      <c r="K18" s="140"/>
      <c r="L18" s="140"/>
      <c r="M18" s="140"/>
      <c r="N18" s="140"/>
      <c r="O18" s="140"/>
      <c r="P18" s="140"/>
      <c r="Q18" s="140"/>
    </row>
    <row r="19" spans="1:17" x14ac:dyDescent="0.25">
      <c r="A19" s="165">
        <v>45173</v>
      </c>
      <c r="B19" s="127" t="s">
        <v>1674</v>
      </c>
      <c r="C19" s="128" t="s">
        <v>923</v>
      </c>
      <c r="D19" s="129" t="s">
        <v>2514</v>
      </c>
      <c r="E19" s="128" t="s">
        <v>3</v>
      </c>
      <c r="F19" s="177"/>
      <c r="G19" s="139"/>
      <c r="H19" s="139">
        <v>68800</v>
      </c>
      <c r="I19" s="140"/>
      <c r="J19" s="140">
        <v>68800</v>
      </c>
      <c r="K19" s="140"/>
      <c r="L19" s="140"/>
      <c r="M19" s="140"/>
      <c r="N19" s="140"/>
      <c r="O19" s="140"/>
      <c r="P19" s="140"/>
      <c r="Q19" s="140"/>
    </row>
    <row r="20" spans="1:17" x14ac:dyDescent="0.25">
      <c r="A20" s="165">
        <v>45187</v>
      </c>
      <c r="B20" s="127" t="s">
        <v>1674</v>
      </c>
      <c r="C20" s="128" t="s">
        <v>923</v>
      </c>
      <c r="D20" s="129" t="s">
        <v>1207</v>
      </c>
      <c r="E20" s="128" t="s">
        <v>3</v>
      </c>
      <c r="F20" s="177"/>
      <c r="G20" s="139"/>
      <c r="H20" s="139">
        <v>75000</v>
      </c>
      <c r="I20" s="140"/>
      <c r="J20" s="140">
        <v>75000</v>
      </c>
      <c r="K20" s="140"/>
      <c r="L20" s="140"/>
      <c r="M20" s="140"/>
      <c r="N20" s="140"/>
      <c r="O20" s="140"/>
      <c r="P20" s="140"/>
      <c r="Q20" s="140"/>
    </row>
    <row r="21" spans="1:17" x14ac:dyDescent="0.25">
      <c r="A21" s="165">
        <v>45280</v>
      </c>
      <c r="B21" s="127" t="s">
        <v>1879</v>
      </c>
      <c r="C21" s="128" t="s">
        <v>9</v>
      </c>
      <c r="D21" s="129" t="s">
        <v>1880</v>
      </c>
      <c r="E21" s="128" t="s">
        <v>3</v>
      </c>
      <c r="F21" s="177"/>
      <c r="G21" s="139"/>
      <c r="H21" s="139">
        <v>44000</v>
      </c>
      <c r="I21" s="140"/>
      <c r="J21" s="140">
        <v>44000</v>
      </c>
      <c r="K21" s="140"/>
      <c r="L21" s="140"/>
      <c r="M21" s="140"/>
      <c r="N21" s="140"/>
      <c r="O21" s="140"/>
      <c r="P21" s="140"/>
      <c r="Q21" s="140"/>
    </row>
    <row r="22" spans="1:17" x14ac:dyDescent="0.25">
      <c r="A22" s="165">
        <v>45304</v>
      </c>
      <c r="B22" s="127" t="s">
        <v>2138</v>
      </c>
      <c r="C22" s="128" t="s">
        <v>9</v>
      </c>
      <c r="D22" s="129" t="s">
        <v>1099</v>
      </c>
      <c r="E22" s="128" t="s">
        <v>3</v>
      </c>
      <c r="F22" s="177"/>
      <c r="G22" s="139"/>
      <c r="H22" s="139">
        <v>63550</v>
      </c>
      <c r="I22" s="140"/>
      <c r="J22" s="140">
        <v>63550</v>
      </c>
      <c r="K22" s="140"/>
      <c r="L22" s="140"/>
      <c r="M22" s="140"/>
      <c r="N22" s="140"/>
      <c r="O22" s="140"/>
      <c r="P22" s="140"/>
      <c r="Q22" s="140"/>
    </row>
    <row r="23" spans="1:17" x14ac:dyDescent="0.25">
      <c r="A23" s="165">
        <v>45309</v>
      </c>
      <c r="B23" s="127" t="s">
        <v>2138</v>
      </c>
      <c r="C23" s="128" t="s">
        <v>9</v>
      </c>
      <c r="D23" s="129" t="s">
        <v>1396</v>
      </c>
      <c r="E23" s="128" t="s">
        <v>3</v>
      </c>
      <c r="F23" s="177"/>
      <c r="G23" s="139"/>
      <c r="H23" s="139">
        <v>63550</v>
      </c>
      <c r="I23" s="140"/>
      <c r="J23" s="140">
        <v>63550</v>
      </c>
      <c r="K23" s="140"/>
      <c r="L23" s="140"/>
      <c r="M23" s="140"/>
      <c r="N23" s="140"/>
      <c r="O23" s="140"/>
      <c r="P23" s="140"/>
      <c r="Q23" s="140"/>
    </row>
    <row r="24" spans="1:17" x14ac:dyDescent="0.25">
      <c r="A24" s="165">
        <v>45338</v>
      </c>
      <c r="B24" s="127" t="s">
        <v>2138</v>
      </c>
      <c r="C24" s="128" t="s">
        <v>9</v>
      </c>
      <c r="D24" s="129" t="s">
        <v>838</v>
      </c>
      <c r="E24" s="128" t="s">
        <v>3</v>
      </c>
      <c r="F24" s="177"/>
      <c r="G24" s="139"/>
      <c r="H24" s="139">
        <v>63550</v>
      </c>
      <c r="I24" s="140"/>
      <c r="J24" s="140">
        <v>63550</v>
      </c>
      <c r="K24" s="140"/>
      <c r="L24" s="140"/>
      <c r="M24" s="140"/>
      <c r="N24" s="140"/>
      <c r="O24" s="140"/>
      <c r="P24" s="140"/>
      <c r="Q24" s="140"/>
    </row>
    <row r="25" spans="1:17" x14ac:dyDescent="0.25">
      <c r="A25" s="165">
        <v>45373</v>
      </c>
      <c r="B25" s="127" t="s">
        <v>1634</v>
      </c>
      <c r="C25" s="128" t="s">
        <v>923</v>
      </c>
      <c r="D25" s="129" t="s">
        <v>2515</v>
      </c>
      <c r="E25" s="128" t="s">
        <v>3</v>
      </c>
      <c r="F25" s="177"/>
      <c r="G25" s="139"/>
      <c r="H25" s="139">
        <v>51600</v>
      </c>
      <c r="I25" s="140"/>
      <c r="J25" s="140">
        <v>51600</v>
      </c>
      <c r="K25" s="140"/>
      <c r="L25" s="140"/>
      <c r="M25" s="140"/>
      <c r="N25" s="140"/>
      <c r="O25" s="140"/>
      <c r="P25" s="140"/>
      <c r="Q25" s="140"/>
    </row>
    <row r="26" spans="1:17" x14ac:dyDescent="0.25">
      <c r="A26" s="165">
        <v>45378</v>
      </c>
      <c r="B26" s="127" t="s">
        <v>1645</v>
      </c>
      <c r="C26" s="128" t="s">
        <v>923</v>
      </c>
      <c r="D26" s="129" t="s">
        <v>2516</v>
      </c>
      <c r="E26" s="128" t="s">
        <v>3</v>
      </c>
      <c r="F26" s="177"/>
      <c r="G26" s="139"/>
      <c r="H26" s="139">
        <v>71300</v>
      </c>
      <c r="I26" s="140"/>
      <c r="J26" s="140">
        <v>71300</v>
      </c>
      <c r="K26" s="140"/>
      <c r="L26" s="140"/>
      <c r="M26" s="140"/>
      <c r="N26" s="140"/>
      <c r="O26" s="140"/>
      <c r="P26" s="140"/>
      <c r="Q26" s="140"/>
    </row>
    <row r="27" spans="1:17" x14ac:dyDescent="0.25">
      <c r="A27" s="165">
        <v>45415</v>
      </c>
      <c r="B27" s="127" t="s">
        <v>2138</v>
      </c>
      <c r="C27" s="128" t="s">
        <v>9</v>
      </c>
      <c r="D27" s="129" t="s">
        <v>578</v>
      </c>
      <c r="E27" s="128" t="s">
        <v>3</v>
      </c>
      <c r="F27" s="177"/>
      <c r="G27" s="139"/>
      <c r="H27" s="139">
        <v>62370</v>
      </c>
      <c r="I27" s="140"/>
      <c r="J27" s="140">
        <v>62370</v>
      </c>
      <c r="K27" s="140"/>
      <c r="L27" s="140"/>
      <c r="M27" s="140"/>
      <c r="N27" s="140"/>
      <c r="O27" s="140"/>
      <c r="P27" s="140"/>
      <c r="Q27" s="140"/>
    </row>
    <row r="28" spans="1:17" x14ac:dyDescent="0.25">
      <c r="A28" s="165">
        <v>45434</v>
      </c>
      <c r="B28" s="127" t="s">
        <v>1634</v>
      </c>
      <c r="C28" s="128" t="s">
        <v>923</v>
      </c>
      <c r="D28" s="129" t="s">
        <v>812</v>
      </c>
      <c r="E28" s="128" t="s">
        <v>3</v>
      </c>
      <c r="F28" s="177"/>
      <c r="G28" s="139"/>
      <c r="H28" s="139">
        <v>84567</v>
      </c>
      <c r="I28" s="140"/>
      <c r="J28" s="140">
        <v>84567</v>
      </c>
      <c r="K28" s="140"/>
      <c r="L28" s="140"/>
      <c r="M28" s="140"/>
      <c r="N28" s="140"/>
      <c r="O28" s="140"/>
      <c r="P28" s="140"/>
      <c r="Q28" s="140"/>
    </row>
    <row r="29" spans="1:17" x14ac:dyDescent="0.25">
      <c r="A29" s="165">
        <v>45444</v>
      </c>
      <c r="B29" s="127" t="s">
        <v>1634</v>
      </c>
      <c r="C29" s="128" t="s">
        <v>923</v>
      </c>
      <c r="D29" s="129" t="s">
        <v>1436</v>
      </c>
      <c r="E29" s="128" t="s">
        <v>3</v>
      </c>
      <c r="F29" s="177"/>
      <c r="G29" s="139"/>
      <c r="H29" s="139">
        <v>13500</v>
      </c>
      <c r="I29" s="140"/>
      <c r="J29" s="140">
        <v>13500</v>
      </c>
      <c r="K29" s="140"/>
      <c r="L29" s="140"/>
      <c r="M29" s="140"/>
      <c r="N29" s="140"/>
      <c r="O29" s="140"/>
      <c r="P29" s="140"/>
      <c r="Q29" s="140"/>
    </row>
    <row r="30" spans="1:17" x14ac:dyDescent="0.25">
      <c r="A30" s="165">
        <v>45448</v>
      </c>
      <c r="B30" s="127" t="s">
        <v>1645</v>
      </c>
      <c r="C30" s="128" t="s">
        <v>923</v>
      </c>
      <c r="D30" s="129" t="s">
        <v>1905</v>
      </c>
      <c r="E30" s="128" t="s">
        <v>3</v>
      </c>
      <c r="F30" s="177"/>
      <c r="G30" s="139"/>
      <c r="H30" s="139">
        <v>45500</v>
      </c>
      <c r="I30" s="140"/>
      <c r="J30" s="140">
        <v>45500</v>
      </c>
      <c r="K30" s="140"/>
      <c r="L30" s="140"/>
      <c r="M30" s="140"/>
      <c r="N30" s="140"/>
      <c r="O30" s="140"/>
      <c r="P30" s="140"/>
      <c r="Q30" s="140"/>
    </row>
    <row r="31" spans="1:17" x14ac:dyDescent="0.25">
      <c r="A31" s="165">
        <v>45448</v>
      </c>
      <c r="B31" s="127" t="s">
        <v>1645</v>
      </c>
      <c r="C31" s="128" t="s">
        <v>923</v>
      </c>
      <c r="D31" s="129" t="s">
        <v>1907</v>
      </c>
      <c r="E31" s="128" t="s">
        <v>3</v>
      </c>
      <c r="F31" s="177"/>
      <c r="G31" s="139"/>
      <c r="H31" s="139">
        <v>52000</v>
      </c>
      <c r="I31" s="140"/>
      <c r="J31" s="140">
        <v>52000</v>
      </c>
      <c r="K31" s="140"/>
      <c r="L31" s="140"/>
      <c r="M31" s="140"/>
      <c r="N31" s="140"/>
      <c r="O31" s="140"/>
      <c r="P31" s="140"/>
      <c r="Q31" s="140"/>
    </row>
    <row r="32" spans="1:17" x14ac:dyDescent="0.25">
      <c r="A32" s="165">
        <v>45468</v>
      </c>
      <c r="B32" s="127" t="s">
        <v>1645</v>
      </c>
      <c r="C32" s="128" t="s">
        <v>923</v>
      </c>
      <c r="D32" s="129" t="s">
        <v>1441</v>
      </c>
      <c r="E32" s="128" t="s">
        <v>3</v>
      </c>
      <c r="F32" s="177"/>
      <c r="G32" s="139"/>
      <c r="H32" s="139">
        <v>19530</v>
      </c>
      <c r="I32" s="140"/>
      <c r="J32" s="140">
        <v>19530</v>
      </c>
      <c r="K32" s="140"/>
      <c r="L32" s="140"/>
      <c r="M32" s="140"/>
      <c r="N32" s="140"/>
      <c r="O32" s="140"/>
      <c r="P32" s="140"/>
      <c r="Q32" s="140"/>
    </row>
    <row r="33" spans="1:17" x14ac:dyDescent="0.25">
      <c r="A33" s="131"/>
      <c r="B33" s="132" t="s">
        <v>471</v>
      </c>
      <c r="C33" s="133" t="s">
        <v>3</v>
      </c>
      <c r="D33" s="134" t="s">
        <v>3</v>
      </c>
      <c r="E33" s="133" t="s">
        <v>3</v>
      </c>
      <c r="F33" s="131"/>
      <c r="G33" s="141">
        <v>899500.37</v>
      </c>
      <c r="H33" s="141">
        <v>1941962.75</v>
      </c>
      <c r="I33" s="143">
        <v>18154.599999999999</v>
      </c>
      <c r="J33" s="144">
        <f>SUM(J10:J32)</f>
        <v>874865</v>
      </c>
      <c r="K33" s="143">
        <v>83623.149999999994</v>
      </c>
      <c r="L33" s="143">
        <v>83623.149999999994</v>
      </c>
      <c r="M33" s="143">
        <v>1.08</v>
      </c>
      <c r="N33" s="143">
        <v>621304</v>
      </c>
      <c r="O33" s="143">
        <v>350</v>
      </c>
      <c r="P33" s="143">
        <v>252741.77</v>
      </c>
      <c r="Q33" s="143">
        <v>7300</v>
      </c>
    </row>
  </sheetData>
  <mergeCells count="8">
    <mergeCell ref="A7:C7"/>
    <mergeCell ref="A8:B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C12C-B8A7-41BE-9FE2-1FD446906FA0}">
  <dimension ref="A1:I262"/>
  <sheetViews>
    <sheetView topLeftCell="A228" workbookViewId="0">
      <selection activeCell="H263" sqref="H263"/>
    </sheetView>
  </sheetViews>
  <sheetFormatPr defaultRowHeight="15" x14ac:dyDescent="0.25"/>
  <cols>
    <col min="1" max="1" width="9.28515625" bestFit="1" customWidth="1"/>
    <col min="2" max="2" width="10.710937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2.42578125" style="17" bestFit="1" customWidth="1"/>
  </cols>
  <sheetData>
    <row r="1" spans="1:9" ht="15.75" x14ac:dyDescent="0.25">
      <c r="A1" s="266" t="s">
        <v>301</v>
      </c>
      <c r="B1" s="266"/>
      <c r="C1" s="266"/>
      <c r="D1" s="1"/>
      <c r="E1" s="1"/>
      <c r="F1" s="1"/>
      <c r="G1" s="1"/>
    </row>
    <row r="2" spans="1:9" x14ac:dyDescent="0.25">
      <c r="A2" s="267" t="s">
        <v>302</v>
      </c>
      <c r="B2" s="267"/>
      <c r="C2" s="267"/>
      <c r="D2" s="1"/>
      <c r="E2" s="1"/>
      <c r="F2" s="1"/>
      <c r="G2" s="1"/>
    </row>
    <row r="3" spans="1:9" x14ac:dyDescent="0.25">
      <c r="A3" s="268" t="s">
        <v>303</v>
      </c>
      <c r="B3" s="268"/>
      <c r="C3" s="268"/>
      <c r="D3" s="1"/>
      <c r="E3" s="1"/>
      <c r="F3" s="1"/>
      <c r="G3" s="1"/>
    </row>
    <row r="4" spans="1:9" ht="15.75" x14ac:dyDescent="0.25">
      <c r="A4" s="269" t="s">
        <v>1196</v>
      </c>
      <c r="B4" s="269"/>
      <c r="C4" s="269"/>
      <c r="D4" s="1"/>
      <c r="E4" s="1"/>
      <c r="F4" s="1"/>
      <c r="G4" s="1"/>
    </row>
    <row r="5" spans="1:9" x14ac:dyDescent="0.25">
      <c r="A5" s="267" t="s">
        <v>2</v>
      </c>
      <c r="B5" s="267"/>
      <c r="C5" s="267"/>
      <c r="D5" s="1"/>
      <c r="E5" s="1"/>
      <c r="F5" s="1"/>
      <c r="G5" s="1"/>
    </row>
    <row r="6" spans="1:9" x14ac:dyDescent="0.25">
      <c r="A6" s="267" t="s">
        <v>3</v>
      </c>
      <c r="B6" s="267"/>
      <c r="C6" s="267"/>
      <c r="D6" s="1"/>
      <c r="E6" s="1"/>
      <c r="F6" s="1"/>
      <c r="G6" s="1"/>
    </row>
    <row r="7" spans="1:9" x14ac:dyDescent="0.25">
      <c r="A7" s="267" t="s">
        <v>3</v>
      </c>
      <c r="B7" s="267"/>
      <c r="C7" s="267"/>
      <c r="D7" s="1"/>
      <c r="E7" s="1"/>
      <c r="F7" s="1"/>
      <c r="G7" s="1"/>
    </row>
    <row r="8" spans="1:9" x14ac:dyDescent="0.25">
      <c r="A8" s="270" t="s">
        <v>1897</v>
      </c>
      <c r="B8" s="270"/>
      <c r="C8" s="270"/>
      <c r="D8" s="1"/>
      <c r="E8" s="1"/>
      <c r="F8" s="1"/>
      <c r="G8" s="1"/>
      <c r="H8" s="145"/>
      <c r="I8" s="145"/>
    </row>
    <row r="9" spans="1:9" ht="34.15" customHeight="1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1196</v>
      </c>
    </row>
    <row r="10" spans="1:9" x14ac:dyDescent="0.25">
      <c r="A10" s="164">
        <v>44652</v>
      </c>
      <c r="B10" s="122" t="s">
        <v>1186</v>
      </c>
      <c r="C10" s="123" t="s">
        <v>923</v>
      </c>
      <c r="D10" s="124" t="s">
        <v>482</v>
      </c>
      <c r="E10" s="123" t="s">
        <v>3</v>
      </c>
      <c r="F10" s="176"/>
      <c r="G10" s="125"/>
      <c r="H10" s="146">
        <v>9000</v>
      </c>
      <c r="I10" s="147">
        <v>9000</v>
      </c>
    </row>
    <row r="11" spans="1:9" x14ac:dyDescent="0.25">
      <c r="A11" s="165">
        <v>44652</v>
      </c>
      <c r="B11" s="127" t="s">
        <v>1186</v>
      </c>
      <c r="C11" s="128" t="s">
        <v>923</v>
      </c>
      <c r="D11" s="129" t="s">
        <v>342</v>
      </c>
      <c r="E11" s="128" t="s">
        <v>3</v>
      </c>
      <c r="F11" s="177"/>
      <c r="G11" s="130"/>
      <c r="H11" s="148">
        <v>9000</v>
      </c>
      <c r="I11" s="149">
        <v>9000</v>
      </c>
    </row>
    <row r="12" spans="1:9" x14ac:dyDescent="0.25">
      <c r="A12" s="165">
        <v>44652</v>
      </c>
      <c r="B12" s="127" t="s">
        <v>1186</v>
      </c>
      <c r="C12" s="128" t="s">
        <v>923</v>
      </c>
      <c r="D12" s="129" t="s">
        <v>343</v>
      </c>
      <c r="E12" s="128" t="s">
        <v>3</v>
      </c>
      <c r="F12" s="177"/>
      <c r="G12" s="130"/>
      <c r="H12" s="148">
        <v>9000</v>
      </c>
      <c r="I12" s="149">
        <v>9000</v>
      </c>
    </row>
    <row r="13" spans="1:9" x14ac:dyDescent="0.25">
      <c r="A13" s="165">
        <v>44652</v>
      </c>
      <c r="B13" s="127" t="s">
        <v>1186</v>
      </c>
      <c r="C13" s="128" t="s">
        <v>923</v>
      </c>
      <c r="D13" s="129" t="s">
        <v>344</v>
      </c>
      <c r="E13" s="128" t="s">
        <v>3</v>
      </c>
      <c r="F13" s="177"/>
      <c r="G13" s="130"/>
      <c r="H13" s="148">
        <v>9000</v>
      </c>
      <c r="I13" s="149">
        <v>9000</v>
      </c>
    </row>
    <row r="14" spans="1:9" x14ac:dyDescent="0.25">
      <c r="A14" s="165">
        <v>44652</v>
      </c>
      <c r="B14" s="127" t="s">
        <v>1186</v>
      </c>
      <c r="C14" s="128" t="s">
        <v>923</v>
      </c>
      <c r="D14" s="129" t="s">
        <v>345</v>
      </c>
      <c r="E14" s="128" t="s">
        <v>3</v>
      </c>
      <c r="F14" s="177"/>
      <c r="G14" s="130"/>
      <c r="H14" s="148">
        <v>9000</v>
      </c>
      <c r="I14" s="149">
        <v>9000</v>
      </c>
    </row>
    <row r="15" spans="1:9" x14ac:dyDescent="0.25">
      <c r="A15" s="165">
        <v>44652</v>
      </c>
      <c r="B15" s="127" t="s">
        <v>1186</v>
      </c>
      <c r="C15" s="128" t="s">
        <v>923</v>
      </c>
      <c r="D15" s="129" t="s">
        <v>304</v>
      </c>
      <c r="E15" s="128" t="s">
        <v>3</v>
      </c>
      <c r="F15" s="177"/>
      <c r="G15" s="130"/>
      <c r="H15" s="148">
        <v>6000</v>
      </c>
      <c r="I15" s="149">
        <v>6000</v>
      </c>
    </row>
    <row r="16" spans="1:9" x14ac:dyDescent="0.25">
      <c r="A16" s="165">
        <v>44652</v>
      </c>
      <c r="B16" s="127" t="s">
        <v>1186</v>
      </c>
      <c r="C16" s="128" t="s">
        <v>923</v>
      </c>
      <c r="D16" s="129" t="s">
        <v>305</v>
      </c>
      <c r="E16" s="128" t="s">
        <v>3</v>
      </c>
      <c r="F16" s="177"/>
      <c r="G16" s="130"/>
      <c r="H16" s="148">
        <v>10000</v>
      </c>
      <c r="I16" s="149">
        <v>10000</v>
      </c>
    </row>
    <row r="17" spans="1:9" x14ac:dyDescent="0.25">
      <c r="A17" s="165">
        <v>44652</v>
      </c>
      <c r="B17" s="127" t="s">
        <v>1186</v>
      </c>
      <c r="C17" s="128" t="s">
        <v>923</v>
      </c>
      <c r="D17" s="129" t="s">
        <v>306</v>
      </c>
      <c r="E17" s="128" t="s">
        <v>3</v>
      </c>
      <c r="F17" s="177"/>
      <c r="G17" s="130"/>
      <c r="H17" s="148">
        <v>10000</v>
      </c>
      <c r="I17" s="149">
        <v>10000</v>
      </c>
    </row>
    <row r="18" spans="1:9" x14ac:dyDescent="0.25">
      <c r="A18" s="165">
        <v>44652</v>
      </c>
      <c r="B18" s="127" t="s">
        <v>1186</v>
      </c>
      <c r="C18" s="128" t="s">
        <v>923</v>
      </c>
      <c r="D18" s="129" t="s">
        <v>307</v>
      </c>
      <c r="E18" s="128" t="s">
        <v>3</v>
      </c>
      <c r="F18" s="177"/>
      <c r="G18" s="130"/>
      <c r="H18" s="148">
        <v>9000</v>
      </c>
      <c r="I18" s="149">
        <v>9000</v>
      </c>
    </row>
    <row r="19" spans="1:9" x14ac:dyDescent="0.25">
      <c r="A19" s="165">
        <v>44652</v>
      </c>
      <c r="B19" s="127" t="s">
        <v>1186</v>
      </c>
      <c r="C19" s="128" t="s">
        <v>923</v>
      </c>
      <c r="D19" s="129" t="s">
        <v>308</v>
      </c>
      <c r="E19" s="128" t="s">
        <v>3</v>
      </c>
      <c r="F19" s="177"/>
      <c r="G19" s="130"/>
      <c r="H19" s="148">
        <v>9000</v>
      </c>
      <c r="I19" s="149">
        <v>9000</v>
      </c>
    </row>
    <row r="20" spans="1:9" x14ac:dyDescent="0.25">
      <c r="A20" s="165">
        <v>44652</v>
      </c>
      <c r="B20" s="127" t="s">
        <v>1186</v>
      </c>
      <c r="C20" s="128" t="s">
        <v>923</v>
      </c>
      <c r="D20" s="129" t="s">
        <v>309</v>
      </c>
      <c r="E20" s="128" t="s">
        <v>3</v>
      </c>
      <c r="F20" s="177"/>
      <c r="G20" s="130"/>
      <c r="H20" s="148">
        <v>9000</v>
      </c>
      <c r="I20" s="149">
        <v>9000</v>
      </c>
    </row>
    <row r="21" spans="1:9" x14ac:dyDescent="0.25">
      <c r="A21" s="165">
        <v>44652</v>
      </c>
      <c r="B21" s="127" t="s">
        <v>1186</v>
      </c>
      <c r="C21" s="128" t="s">
        <v>923</v>
      </c>
      <c r="D21" s="129" t="s">
        <v>310</v>
      </c>
      <c r="E21" s="128" t="s">
        <v>3</v>
      </c>
      <c r="F21" s="177"/>
      <c r="G21" s="130"/>
      <c r="H21" s="148">
        <v>9000</v>
      </c>
      <c r="I21" s="149">
        <v>9000</v>
      </c>
    </row>
    <row r="22" spans="1:9" x14ac:dyDescent="0.25">
      <c r="A22" s="165">
        <v>44652</v>
      </c>
      <c r="B22" s="127" t="s">
        <v>1186</v>
      </c>
      <c r="C22" s="128" t="s">
        <v>923</v>
      </c>
      <c r="D22" s="129" t="s">
        <v>311</v>
      </c>
      <c r="E22" s="128" t="s">
        <v>3</v>
      </c>
      <c r="F22" s="177"/>
      <c r="G22" s="130"/>
      <c r="H22" s="148">
        <v>7500</v>
      </c>
      <c r="I22" s="149">
        <v>7500</v>
      </c>
    </row>
    <row r="23" spans="1:9" x14ac:dyDescent="0.25">
      <c r="A23" s="165">
        <v>44652</v>
      </c>
      <c r="B23" s="127" t="s">
        <v>1186</v>
      </c>
      <c r="C23" s="128" t="s">
        <v>923</v>
      </c>
      <c r="D23" s="129" t="s">
        <v>312</v>
      </c>
      <c r="E23" s="128" t="s">
        <v>3</v>
      </c>
      <c r="F23" s="177"/>
      <c r="G23" s="130"/>
      <c r="H23" s="148">
        <v>7500</v>
      </c>
      <c r="I23" s="149">
        <v>7500</v>
      </c>
    </row>
    <row r="24" spans="1:9" x14ac:dyDescent="0.25">
      <c r="A24" s="165">
        <v>44652</v>
      </c>
      <c r="B24" s="127" t="s">
        <v>1186</v>
      </c>
      <c r="C24" s="128" t="s">
        <v>923</v>
      </c>
      <c r="D24" s="129" t="s">
        <v>313</v>
      </c>
      <c r="E24" s="128" t="s">
        <v>3</v>
      </c>
      <c r="F24" s="177"/>
      <c r="G24" s="130"/>
      <c r="H24" s="148">
        <v>9000</v>
      </c>
      <c r="I24" s="149">
        <v>9000</v>
      </c>
    </row>
    <row r="25" spans="1:9" x14ac:dyDescent="0.25">
      <c r="A25" s="165">
        <v>44652</v>
      </c>
      <c r="B25" s="127" t="s">
        <v>1186</v>
      </c>
      <c r="C25" s="128" t="s">
        <v>923</v>
      </c>
      <c r="D25" s="129" t="s">
        <v>314</v>
      </c>
      <c r="E25" s="128" t="s">
        <v>3</v>
      </c>
      <c r="F25" s="177"/>
      <c r="G25" s="130"/>
      <c r="H25" s="148">
        <v>7500</v>
      </c>
      <c r="I25" s="149">
        <v>7500</v>
      </c>
    </row>
    <row r="26" spans="1:9" x14ac:dyDescent="0.25">
      <c r="A26" s="165">
        <v>44652</v>
      </c>
      <c r="B26" s="127" t="s">
        <v>1186</v>
      </c>
      <c r="C26" s="128" t="s">
        <v>923</v>
      </c>
      <c r="D26" s="129" t="s">
        <v>315</v>
      </c>
      <c r="E26" s="128" t="s">
        <v>3</v>
      </c>
      <c r="F26" s="177"/>
      <c r="G26" s="130"/>
      <c r="H26" s="148">
        <v>7500</v>
      </c>
      <c r="I26" s="149">
        <v>7500</v>
      </c>
    </row>
    <row r="27" spans="1:9" x14ac:dyDescent="0.25">
      <c r="A27" s="165">
        <v>44652</v>
      </c>
      <c r="B27" s="127" t="s">
        <v>1186</v>
      </c>
      <c r="C27" s="128" t="s">
        <v>923</v>
      </c>
      <c r="D27" s="129" t="s">
        <v>316</v>
      </c>
      <c r="E27" s="128" t="s">
        <v>3</v>
      </c>
      <c r="F27" s="177"/>
      <c r="G27" s="130"/>
      <c r="H27" s="148">
        <v>7500</v>
      </c>
      <c r="I27" s="149">
        <v>7500</v>
      </c>
    </row>
    <row r="28" spans="1:9" x14ac:dyDescent="0.25">
      <c r="A28" s="165">
        <v>44652</v>
      </c>
      <c r="B28" s="127" t="s">
        <v>1186</v>
      </c>
      <c r="C28" s="128" t="s">
        <v>923</v>
      </c>
      <c r="D28" s="129" t="s">
        <v>317</v>
      </c>
      <c r="E28" s="128" t="s">
        <v>3</v>
      </c>
      <c r="F28" s="177"/>
      <c r="G28" s="130"/>
      <c r="H28" s="148">
        <v>7500</v>
      </c>
      <c r="I28" s="149">
        <v>7500</v>
      </c>
    </row>
    <row r="29" spans="1:9" x14ac:dyDescent="0.25">
      <c r="A29" s="165">
        <v>44681</v>
      </c>
      <c r="B29" s="127" t="s">
        <v>1186</v>
      </c>
      <c r="C29" s="128" t="s">
        <v>923</v>
      </c>
      <c r="D29" s="129" t="s">
        <v>400</v>
      </c>
      <c r="E29" s="128" t="s">
        <v>3</v>
      </c>
      <c r="F29" s="177"/>
      <c r="G29" s="130"/>
      <c r="H29" s="148">
        <v>9000</v>
      </c>
      <c r="I29" s="149">
        <v>9000</v>
      </c>
    </row>
    <row r="30" spans="1:9" x14ac:dyDescent="0.25">
      <c r="A30" s="165">
        <v>44681</v>
      </c>
      <c r="B30" s="127" t="s">
        <v>1186</v>
      </c>
      <c r="C30" s="128" t="s">
        <v>923</v>
      </c>
      <c r="D30" s="129" t="s">
        <v>755</v>
      </c>
      <c r="E30" s="128" t="s">
        <v>3</v>
      </c>
      <c r="F30" s="177"/>
      <c r="G30" s="130"/>
      <c r="H30" s="148">
        <v>10000</v>
      </c>
      <c r="I30" s="149">
        <v>10000</v>
      </c>
    </row>
    <row r="31" spans="1:9" x14ac:dyDescent="0.25">
      <c r="A31" s="165">
        <v>44742</v>
      </c>
      <c r="B31" s="127" t="s">
        <v>1186</v>
      </c>
      <c r="C31" s="128" t="s">
        <v>923</v>
      </c>
      <c r="D31" s="129" t="s">
        <v>1435</v>
      </c>
      <c r="E31" s="128" t="s">
        <v>3</v>
      </c>
      <c r="F31" s="177"/>
      <c r="G31" s="130"/>
      <c r="H31" s="148">
        <v>9000</v>
      </c>
      <c r="I31" s="149">
        <v>9000</v>
      </c>
    </row>
    <row r="32" spans="1:9" x14ac:dyDescent="0.25">
      <c r="A32" s="165">
        <v>44742</v>
      </c>
      <c r="B32" s="127" t="s">
        <v>1186</v>
      </c>
      <c r="C32" s="128" t="s">
        <v>923</v>
      </c>
      <c r="D32" s="129" t="s">
        <v>1436</v>
      </c>
      <c r="E32" s="128" t="s">
        <v>3</v>
      </c>
      <c r="F32" s="177"/>
      <c r="G32" s="130"/>
      <c r="H32" s="148">
        <v>10000</v>
      </c>
      <c r="I32" s="149">
        <v>10000</v>
      </c>
    </row>
    <row r="33" spans="1:9" x14ac:dyDescent="0.25">
      <c r="A33" s="165">
        <v>44742</v>
      </c>
      <c r="B33" s="127" t="s">
        <v>1186</v>
      </c>
      <c r="C33" s="128" t="s">
        <v>923</v>
      </c>
      <c r="D33" s="129" t="s">
        <v>1244</v>
      </c>
      <c r="E33" s="128" t="s">
        <v>3</v>
      </c>
      <c r="F33" s="177"/>
      <c r="G33" s="130"/>
      <c r="H33" s="148">
        <v>10000</v>
      </c>
      <c r="I33" s="149">
        <v>10000</v>
      </c>
    </row>
    <row r="34" spans="1:9" x14ac:dyDescent="0.25">
      <c r="A34" s="165">
        <v>44742</v>
      </c>
      <c r="B34" s="127" t="s">
        <v>1186</v>
      </c>
      <c r="C34" s="128" t="s">
        <v>923</v>
      </c>
      <c r="D34" s="129" t="s">
        <v>1437</v>
      </c>
      <c r="E34" s="128" t="s">
        <v>3</v>
      </c>
      <c r="F34" s="177"/>
      <c r="G34" s="130"/>
      <c r="H34" s="148">
        <v>9000</v>
      </c>
      <c r="I34" s="149">
        <v>9000</v>
      </c>
    </row>
    <row r="35" spans="1:9" x14ac:dyDescent="0.25">
      <c r="A35" s="165">
        <v>44742</v>
      </c>
      <c r="B35" s="127" t="s">
        <v>1186</v>
      </c>
      <c r="C35" s="128" t="s">
        <v>923</v>
      </c>
      <c r="D35" s="129" t="s">
        <v>1438</v>
      </c>
      <c r="E35" s="128" t="s">
        <v>3</v>
      </c>
      <c r="F35" s="177"/>
      <c r="G35" s="130"/>
      <c r="H35" s="148">
        <v>7500</v>
      </c>
      <c r="I35" s="149">
        <v>7500</v>
      </c>
    </row>
    <row r="36" spans="1:9" x14ac:dyDescent="0.25">
      <c r="A36" s="165">
        <v>44742</v>
      </c>
      <c r="B36" s="127" t="s">
        <v>1186</v>
      </c>
      <c r="C36" s="128" t="s">
        <v>923</v>
      </c>
      <c r="D36" s="129" t="s">
        <v>986</v>
      </c>
      <c r="E36" s="128" t="s">
        <v>3</v>
      </c>
      <c r="F36" s="177"/>
      <c r="G36" s="130"/>
      <c r="H36" s="148">
        <v>7500</v>
      </c>
      <c r="I36" s="149">
        <v>7500</v>
      </c>
    </row>
    <row r="37" spans="1:9" x14ac:dyDescent="0.25">
      <c r="A37" s="165">
        <v>44772</v>
      </c>
      <c r="B37" s="127" t="s">
        <v>1186</v>
      </c>
      <c r="C37" s="128" t="s">
        <v>923</v>
      </c>
      <c r="D37" s="129" t="s">
        <v>1439</v>
      </c>
      <c r="E37" s="128" t="s">
        <v>3</v>
      </c>
      <c r="F37" s="177"/>
      <c r="G37" s="130"/>
      <c r="H37" s="148">
        <v>8000</v>
      </c>
      <c r="I37" s="149">
        <v>8000</v>
      </c>
    </row>
    <row r="38" spans="1:9" x14ac:dyDescent="0.25">
      <c r="A38" s="165">
        <v>44772</v>
      </c>
      <c r="B38" s="127" t="s">
        <v>1186</v>
      </c>
      <c r="C38" s="128" t="s">
        <v>923</v>
      </c>
      <c r="D38" s="129" t="s">
        <v>1418</v>
      </c>
      <c r="E38" s="128" t="s">
        <v>3</v>
      </c>
      <c r="F38" s="177"/>
      <c r="G38" s="130"/>
      <c r="H38" s="148">
        <v>4800</v>
      </c>
      <c r="I38" s="149">
        <v>4800</v>
      </c>
    </row>
    <row r="39" spans="1:9" x14ac:dyDescent="0.25">
      <c r="A39" s="165">
        <v>44773</v>
      </c>
      <c r="B39" s="127" t="s">
        <v>1186</v>
      </c>
      <c r="C39" s="128" t="s">
        <v>923</v>
      </c>
      <c r="D39" s="129" t="s">
        <v>1440</v>
      </c>
      <c r="E39" s="128" t="s">
        <v>3</v>
      </c>
      <c r="F39" s="177"/>
      <c r="G39" s="130"/>
      <c r="H39" s="148">
        <v>9000</v>
      </c>
      <c r="I39" s="149">
        <v>9000</v>
      </c>
    </row>
    <row r="40" spans="1:9" x14ac:dyDescent="0.25">
      <c r="A40" s="165">
        <v>44804</v>
      </c>
      <c r="B40" s="127" t="s">
        <v>1186</v>
      </c>
      <c r="C40" s="128" t="s">
        <v>923</v>
      </c>
      <c r="D40" s="129" t="s">
        <v>1441</v>
      </c>
      <c r="E40" s="128" t="s">
        <v>3</v>
      </c>
      <c r="F40" s="177"/>
      <c r="G40" s="130"/>
      <c r="H40" s="148">
        <v>10000</v>
      </c>
      <c r="I40" s="149">
        <v>10000</v>
      </c>
    </row>
    <row r="41" spans="1:9" x14ac:dyDescent="0.25">
      <c r="A41" s="165">
        <v>44804</v>
      </c>
      <c r="B41" s="127" t="s">
        <v>1186</v>
      </c>
      <c r="C41" s="128" t="s">
        <v>923</v>
      </c>
      <c r="D41" s="129" t="s">
        <v>1215</v>
      </c>
      <c r="E41" s="128" t="s">
        <v>3</v>
      </c>
      <c r="F41" s="177"/>
      <c r="G41" s="130"/>
      <c r="H41" s="148">
        <v>3000</v>
      </c>
      <c r="I41" s="149">
        <v>3000</v>
      </c>
    </row>
    <row r="42" spans="1:9" x14ac:dyDescent="0.25">
      <c r="A42" s="165">
        <v>44834</v>
      </c>
      <c r="B42" s="127" t="s">
        <v>1186</v>
      </c>
      <c r="C42" s="128" t="s">
        <v>923</v>
      </c>
      <c r="D42" s="129" t="s">
        <v>1442</v>
      </c>
      <c r="E42" s="128" t="s">
        <v>3</v>
      </c>
      <c r="F42" s="177"/>
      <c r="G42" s="130"/>
      <c r="H42" s="148">
        <v>9000</v>
      </c>
      <c r="I42" s="149">
        <v>9000</v>
      </c>
    </row>
    <row r="43" spans="1:9" x14ac:dyDescent="0.25">
      <c r="A43" s="165">
        <v>44834</v>
      </c>
      <c r="B43" s="127" t="s">
        <v>1186</v>
      </c>
      <c r="C43" s="128" t="s">
        <v>923</v>
      </c>
      <c r="D43" s="129" t="s">
        <v>1278</v>
      </c>
      <c r="E43" s="128" t="s">
        <v>3</v>
      </c>
      <c r="F43" s="177"/>
      <c r="G43" s="130"/>
      <c r="H43" s="148">
        <v>9000</v>
      </c>
      <c r="I43" s="149">
        <v>9000</v>
      </c>
    </row>
    <row r="44" spans="1:9" x14ac:dyDescent="0.25">
      <c r="A44" s="165">
        <v>44834</v>
      </c>
      <c r="B44" s="127" t="s">
        <v>1186</v>
      </c>
      <c r="C44" s="128" t="s">
        <v>923</v>
      </c>
      <c r="D44" s="129" t="s">
        <v>1443</v>
      </c>
      <c r="E44" s="128" t="s">
        <v>3</v>
      </c>
      <c r="F44" s="177"/>
      <c r="G44" s="130"/>
      <c r="H44" s="148">
        <v>9000</v>
      </c>
      <c r="I44" s="149">
        <v>9000</v>
      </c>
    </row>
    <row r="45" spans="1:9" x14ac:dyDescent="0.25">
      <c r="A45" s="165">
        <v>44834</v>
      </c>
      <c r="B45" s="127" t="s">
        <v>1186</v>
      </c>
      <c r="C45" s="128" t="s">
        <v>923</v>
      </c>
      <c r="D45" s="129" t="s">
        <v>1444</v>
      </c>
      <c r="E45" s="128" t="s">
        <v>3</v>
      </c>
      <c r="F45" s="177"/>
      <c r="G45" s="130"/>
      <c r="H45" s="148">
        <v>9000</v>
      </c>
      <c r="I45" s="149">
        <v>9000</v>
      </c>
    </row>
    <row r="46" spans="1:9" x14ac:dyDescent="0.25">
      <c r="A46" s="165">
        <v>44834</v>
      </c>
      <c r="B46" s="127" t="s">
        <v>1186</v>
      </c>
      <c r="C46" s="128" t="s">
        <v>923</v>
      </c>
      <c r="D46" s="129" t="s">
        <v>948</v>
      </c>
      <c r="E46" s="128" t="s">
        <v>3</v>
      </c>
      <c r="F46" s="177"/>
      <c r="G46" s="130"/>
      <c r="H46" s="148">
        <v>7500</v>
      </c>
      <c r="I46" s="149">
        <v>7500</v>
      </c>
    </row>
    <row r="47" spans="1:9" x14ac:dyDescent="0.25">
      <c r="A47" s="165">
        <v>44834</v>
      </c>
      <c r="B47" s="127" t="s">
        <v>1186</v>
      </c>
      <c r="C47" s="128" t="s">
        <v>923</v>
      </c>
      <c r="D47" s="129" t="s">
        <v>1445</v>
      </c>
      <c r="E47" s="128" t="s">
        <v>3</v>
      </c>
      <c r="F47" s="177"/>
      <c r="G47" s="130"/>
      <c r="H47" s="148">
        <v>7500</v>
      </c>
      <c r="I47" s="149">
        <v>7500</v>
      </c>
    </row>
    <row r="48" spans="1:9" x14ac:dyDescent="0.25">
      <c r="A48" s="165">
        <v>44834</v>
      </c>
      <c r="B48" s="127" t="s">
        <v>1186</v>
      </c>
      <c r="C48" s="128" t="s">
        <v>923</v>
      </c>
      <c r="D48" s="129" t="s">
        <v>1446</v>
      </c>
      <c r="E48" s="128" t="s">
        <v>3</v>
      </c>
      <c r="F48" s="177"/>
      <c r="G48" s="130"/>
      <c r="H48" s="148">
        <v>3000</v>
      </c>
      <c r="I48" s="149">
        <v>3000</v>
      </c>
    </row>
    <row r="49" spans="1:9" x14ac:dyDescent="0.25">
      <c r="A49" s="165">
        <v>44865</v>
      </c>
      <c r="B49" s="127" t="s">
        <v>1186</v>
      </c>
      <c r="C49" s="128" t="s">
        <v>923</v>
      </c>
      <c r="D49" s="129" t="s">
        <v>1447</v>
      </c>
      <c r="E49" s="128" t="s">
        <v>3</v>
      </c>
      <c r="F49" s="177"/>
      <c r="G49" s="130"/>
      <c r="H49" s="148">
        <v>9000</v>
      </c>
      <c r="I49" s="149">
        <v>9000</v>
      </c>
    </row>
    <row r="50" spans="1:9" x14ac:dyDescent="0.25">
      <c r="A50" s="165">
        <v>44865</v>
      </c>
      <c r="B50" s="127" t="s">
        <v>1186</v>
      </c>
      <c r="C50" s="128" t="s">
        <v>923</v>
      </c>
      <c r="D50" s="129" t="s">
        <v>1448</v>
      </c>
      <c r="E50" s="128" t="s">
        <v>3</v>
      </c>
      <c r="F50" s="177"/>
      <c r="G50" s="130"/>
      <c r="H50" s="148">
        <v>10000</v>
      </c>
      <c r="I50" s="149">
        <v>10000</v>
      </c>
    </row>
    <row r="51" spans="1:9" x14ac:dyDescent="0.25">
      <c r="A51" s="165">
        <v>44865</v>
      </c>
      <c r="B51" s="127" t="s">
        <v>1186</v>
      </c>
      <c r="C51" s="128" t="s">
        <v>923</v>
      </c>
      <c r="D51" s="129" t="s">
        <v>891</v>
      </c>
      <c r="E51" s="128" t="s">
        <v>3</v>
      </c>
      <c r="F51" s="177"/>
      <c r="G51" s="130"/>
      <c r="H51" s="148">
        <v>3000</v>
      </c>
      <c r="I51" s="149">
        <v>3000</v>
      </c>
    </row>
    <row r="52" spans="1:9" x14ac:dyDescent="0.25">
      <c r="A52" s="165">
        <v>44895</v>
      </c>
      <c r="B52" s="127" t="s">
        <v>1186</v>
      </c>
      <c r="C52" s="128" t="s">
        <v>923</v>
      </c>
      <c r="D52" s="129" t="s">
        <v>1001</v>
      </c>
      <c r="E52" s="128" t="s">
        <v>3</v>
      </c>
      <c r="F52" s="177"/>
      <c r="G52" s="130"/>
      <c r="H52" s="148">
        <v>8000</v>
      </c>
      <c r="I52" s="149">
        <v>8000</v>
      </c>
    </row>
    <row r="53" spans="1:9" x14ac:dyDescent="0.25">
      <c r="A53" s="165">
        <v>44895</v>
      </c>
      <c r="B53" s="127" t="s">
        <v>1186</v>
      </c>
      <c r="C53" s="128" t="s">
        <v>923</v>
      </c>
      <c r="D53" s="129" t="s">
        <v>632</v>
      </c>
      <c r="E53" s="128" t="s">
        <v>3</v>
      </c>
      <c r="F53" s="177"/>
      <c r="G53" s="130"/>
      <c r="H53" s="148">
        <v>9000</v>
      </c>
      <c r="I53" s="149">
        <v>9000</v>
      </c>
    </row>
    <row r="54" spans="1:9" x14ac:dyDescent="0.25">
      <c r="A54" s="165">
        <v>44895</v>
      </c>
      <c r="B54" s="127" t="s">
        <v>1186</v>
      </c>
      <c r="C54" s="128" t="s">
        <v>923</v>
      </c>
      <c r="D54" s="129" t="s">
        <v>1449</v>
      </c>
      <c r="E54" s="128" t="s">
        <v>3</v>
      </c>
      <c r="F54" s="177"/>
      <c r="G54" s="130"/>
      <c r="H54" s="148">
        <v>10000</v>
      </c>
      <c r="I54" s="149">
        <v>10000</v>
      </c>
    </row>
    <row r="55" spans="1:9" x14ac:dyDescent="0.25">
      <c r="A55" s="165">
        <v>44895</v>
      </c>
      <c r="B55" s="127" t="s">
        <v>1186</v>
      </c>
      <c r="C55" s="128" t="s">
        <v>923</v>
      </c>
      <c r="D55" s="129" t="s">
        <v>1450</v>
      </c>
      <c r="E55" s="128" t="s">
        <v>3</v>
      </c>
      <c r="F55" s="177"/>
      <c r="G55" s="130"/>
      <c r="H55" s="148">
        <v>4800</v>
      </c>
      <c r="I55" s="149">
        <v>4800</v>
      </c>
    </row>
    <row r="56" spans="1:9" x14ac:dyDescent="0.25">
      <c r="A56" s="165">
        <v>44895</v>
      </c>
      <c r="B56" s="127" t="s">
        <v>1186</v>
      </c>
      <c r="C56" s="128" t="s">
        <v>923</v>
      </c>
      <c r="D56" s="129" t="s">
        <v>1451</v>
      </c>
      <c r="E56" s="128" t="s">
        <v>3</v>
      </c>
      <c r="F56" s="177"/>
      <c r="G56" s="130"/>
      <c r="H56" s="148">
        <v>3000</v>
      </c>
      <c r="I56" s="149">
        <v>3000</v>
      </c>
    </row>
    <row r="57" spans="1:9" x14ac:dyDescent="0.25">
      <c r="A57" s="165">
        <v>44926</v>
      </c>
      <c r="B57" s="127" t="s">
        <v>1186</v>
      </c>
      <c r="C57" s="128" t="s">
        <v>923</v>
      </c>
      <c r="D57" s="129" t="s">
        <v>1452</v>
      </c>
      <c r="E57" s="128" t="s">
        <v>3</v>
      </c>
      <c r="F57" s="177"/>
      <c r="G57" s="130"/>
      <c r="H57" s="148">
        <v>9000</v>
      </c>
      <c r="I57" s="149">
        <v>9000</v>
      </c>
    </row>
    <row r="58" spans="1:9" x14ac:dyDescent="0.25">
      <c r="A58" s="165">
        <v>44926</v>
      </c>
      <c r="B58" s="127" t="s">
        <v>1186</v>
      </c>
      <c r="C58" s="128" t="s">
        <v>923</v>
      </c>
      <c r="D58" s="129" t="s">
        <v>1453</v>
      </c>
      <c r="E58" s="128" t="s">
        <v>3</v>
      </c>
      <c r="F58" s="177"/>
      <c r="G58" s="130"/>
      <c r="H58" s="148">
        <v>6000</v>
      </c>
      <c r="I58" s="149">
        <v>6000</v>
      </c>
    </row>
    <row r="59" spans="1:9" x14ac:dyDescent="0.25">
      <c r="A59" s="165">
        <v>44926</v>
      </c>
      <c r="B59" s="127" t="s">
        <v>1186</v>
      </c>
      <c r="C59" s="128" t="s">
        <v>923</v>
      </c>
      <c r="D59" s="129" t="s">
        <v>1454</v>
      </c>
      <c r="E59" s="128" t="s">
        <v>3</v>
      </c>
      <c r="F59" s="177"/>
      <c r="G59" s="130"/>
      <c r="H59" s="148">
        <v>10000</v>
      </c>
      <c r="I59" s="149">
        <v>10000</v>
      </c>
    </row>
    <row r="60" spans="1:9" x14ac:dyDescent="0.25">
      <c r="A60" s="165">
        <v>44926</v>
      </c>
      <c r="B60" s="127" t="s">
        <v>1186</v>
      </c>
      <c r="C60" s="128" t="s">
        <v>923</v>
      </c>
      <c r="D60" s="129" t="s">
        <v>1455</v>
      </c>
      <c r="E60" s="128" t="s">
        <v>3</v>
      </c>
      <c r="F60" s="177"/>
      <c r="G60" s="130"/>
      <c r="H60" s="148">
        <v>7500</v>
      </c>
      <c r="I60" s="149">
        <v>7500</v>
      </c>
    </row>
    <row r="61" spans="1:9" x14ac:dyDescent="0.25">
      <c r="A61" s="165">
        <v>44926</v>
      </c>
      <c r="B61" s="127" t="s">
        <v>1186</v>
      </c>
      <c r="C61" s="128" t="s">
        <v>923</v>
      </c>
      <c r="D61" s="129" t="s">
        <v>1456</v>
      </c>
      <c r="E61" s="128" t="s">
        <v>3</v>
      </c>
      <c r="F61" s="177"/>
      <c r="G61" s="130"/>
      <c r="H61" s="148">
        <v>7500</v>
      </c>
      <c r="I61" s="149">
        <v>7500</v>
      </c>
    </row>
    <row r="62" spans="1:9" x14ac:dyDescent="0.25">
      <c r="A62" s="165">
        <v>44926</v>
      </c>
      <c r="B62" s="127" t="s">
        <v>1186</v>
      </c>
      <c r="C62" s="128" t="s">
        <v>923</v>
      </c>
      <c r="D62" s="129" t="s">
        <v>1457</v>
      </c>
      <c r="E62" s="128" t="s">
        <v>3</v>
      </c>
      <c r="F62" s="177"/>
      <c r="G62" s="130"/>
      <c r="H62" s="148">
        <v>3000</v>
      </c>
      <c r="I62" s="149">
        <v>3000</v>
      </c>
    </row>
    <row r="63" spans="1:9" x14ac:dyDescent="0.25">
      <c r="A63" s="165">
        <v>44926</v>
      </c>
      <c r="B63" s="127" t="s">
        <v>1186</v>
      </c>
      <c r="C63" s="128" t="s">
        <v>923</v>
      </c>
      <c r="D63" s="129" t="s">
        <v>1458</v>
      </c>
      <c r="E63" s="128" t="s">
        <v>3</v>
      </c>
      <c r="F63" s="177"/>
      <c r="G63" s="130"/>
      <c r="H63" s="148">
        <v>3000</v>
      </c>
      <c r="I63" s="149">
        <v>3000</v>
      </c>
    </row>
    <row r="64" spans="1:9" x14ac:dyDescent="0.25">
      <c r="A64" s="165">
        <v>44957</v>
      </c>
      <c r="B64" s="127" t="s">
        <v>1186</v>
      </c>
      <c r="C64" s="128" t="s">
        <v>923</v>
      </c>
      <c r="D64" s="129" t="s">
        <v>1459</v>
      </c>
      <c r="E64" s="128" t="s">
        <v>3</v>
      </c>
      <c r="F64" s="177"/>
      <c r="G64" s="130"/>
      <c r="H64" s="148">
        <v>4000</v>
      </c>
      <c r="I64" s="149">
        <v>4000</v>
      </c>
    </row>
    <row r="65" spans="1:9" x14ac:dyDescent="0.25">
      <c r="A65" s="165">
        <v>44957</v>
      </c>
      <c r="B65" s="127" t="s">
        <v>1186</v>
      </c>
      <c r="C65" s="128" t="s">
        <v>923</v>
      </c>
      <c r="D65" s="129" t="s">
        <v>1460</v>
      </c>
      <c r="E65" s="128" t="s">
        <v>3</v>
      </c>
      <c r="F65" s="177"/>
      <c r="G65" s="130"/>
      <c r="H65" s="148">
        <v>3000</v>
      </c>
      <c r="I65" s="149">
        <v>3000</v>
      </c>
    </row>
    <row r="66" spans="1:9" x14ac:dyDescent="0.25">
      <c r="A66" s="165">
        <v>44957</v>
      </c>
      <c r="B66" s="127" t="s">
        <v>1186</v>
      </c>
      <c r="C66" s="128" t="s">
        <v>923</v>
      </c>
      <c r="D66" s="129" t="s">
        <v>1461</v>
      </c>
      <c r="E66" s="128" t="s">
        <v>3</v>
      </c>
      <c r="F66" s="177"/>
      <c r="G66" s="130"/>
      <c r="H66" s="148">
        <v>3000</v>
      </c>
      <c r="I66" s="149">
        <v>3000</v>
      </c>
    </row>
    <row r="67" spans="1:9" x14ac:dyDescent="0.25">
      <c r="A67" s="165">
        <v>44957</v>
      </c>
      <c r="B67" s="127" t="s">
        <v>1186</v>
      </c>
      <c r="C67" s="128" t="s">
        <v>923</v>
      </c>
      <c r="D67" s="129" t="s">
        <v>1110</v>
      </c>
      <c r="E67" s="128" t="s">
        <v>3</v>
      </c>
      <c r="F67" s="177"/>
      <c r="G67" s="130"/>
      <c r="H67" s="148">
        <v>100</v>
      </c>
      <c r="I67" s="149">
        <v>100</v>
      </c>
    </row>
    <row r="68" spans="1:9" x14ac:dyDescent="0.25">
      <c r="A68" s="165">
        <v>44977</v>
      </c>
      <c r="B68" s="127" t="s">
        <v>1186</v>
      </c>
      <c r="C68" s="128" t="s">
        <v>923</v>
      </c>
      <c r="D68" s="129" t="s">
        <v>1462</v>
      </c>
      <c r="E68" s="128" t="s">
        <v>3</v>
      </c>
      <c r="F68" s="177"/>
      <c r="G68" s="130"/>
      <c r="H68" s="148">
        <v>1890</v>
      </c>
      <c r="I68" s="149">
        <v>1890</v>
      </c>
    </row>
    <row r="69" spans="1:9" x14ac:dyDescent="0.25">
      <c r="A69" s="165">
        <v>44982</v>
      </c>
      <c r="B69" s="127" t="s">
        <v>1186</v>
      </c>
      <c r="C69" s="128" t="s">
        <v>923</v>
      </c>
      <c r="D69" s="129" t="s">
        <v>1463</v>
      </c>
      <c r="E69" s="128" t="s">
        <v>3</v>
      </c>
      <c r="F69" s="177"/>
      <c r="G69" s="130"/>
      <c r="H69" s="148">
        <v>3000</v>
      </c>
      <c r="I69" s="149">
        <v>3000</v>
      </c>
    </row>
    <row r="70" spans="1:9" x14ac:dyDescent="0.25">
      <c r="A70" s="165">
        <v>44985</v>
      </c>
      <c r="B70" s="127" t="s">
        <v>1186</v>
      </c>
      <c r="C70" s="128" t="s">
        <v>923</v>
      </c>
      <c r="D70" s="129" t="s">
        <v>1464</v>
      </c>
      <c r="E70" s="128" t="s">
        <v>3</v>
      </c>
      <c r="F70" s="177"/>
      <c r="G70" s="130"/>
      <c r="H70" s="148">
        <v>9000</v>
      </c>
      <c r="I70" s="149">
        <v>9000</v>
      </c>
    </row>
    <row r="71" spans="1:9" x14ac:dyDescent="0.25">
      <c r="A71" s="165">
        <v>44985</v>
      </c>
      <c r="B71" s="127" t="s">
        <v>1186</v>
      </c>
      <c r="C71" s="128" t="s">
        <v>923</v>
      </c>
      <c r="D71" s="129" t="s">
        <v>1465</v>
      </c>
      <c r="E71" s="128" t="s">
        <v>3</v>
      </c>
      <c r="F71" s="177"/>
      <c r="G71" s="130"/>
      <c r="H71" s="148">
        <v>10000</v>
      </c>
      <c r="I71" s="149">
        <v>10000</v>
      </c>
    </row>
    <row r="72" spans="1:9" x14ac:dyDescent="0.25">
      <c r="A72" s="165">
        <v>44985</v>
      </c>
      <c r="B72" s="127" t="s">
        <v>1186</v>
      </c>
      <c r="C72" s="128" t="s">
        <v>923</v>
      </c>
      <c r="D72" s="129" t="s">
        <v>1466</v>
      </c>
      <c r="E72" s="128" t="s">
        <v>3</v>
      </c>
      <c r="F72" s="177"/>
      <c r="G72" s="130"/>
      <c r="H72" s="148">
        <v>4000</v>
      </c>
      <c r="I72" s="149">
        <v>4000</v>
      </c>
    </row>
    <row r="73" spans="1:9" x14ac:dyDescent="0.25">
      <c r="A73" s="165">
        <v>44985</v>
      </c>
      <c r="B73" s="127" t="s">
        <v>1186</v>
      </c>
      <c r="C73" s="128" t="s">
        <v>923</v>
      </c>
      <c r="D73" s="129" t="s">
        <v>1467</v>
      </c>
      <c r="E73" s="128" t="s">
        <v>3</v>
      </c>
      <c r="F73" s="177"/>
      <c r="G73" s="130"/>
      <c r="H73" s="148">
        <v>3000</v>
      </c>
      <c r="I73" s="149">
        <v>3000</v>
      </c>
    </row>
    <row r="74" spans="1:9" x14ac:dyDescent="0.25">
      <c r="A74" s="165">
        <v>45009</v>
      </c>
      <c r="B74" s="127" t="s">
        <v>1186</v>
      </c>
      <c r="C74" s="128" t="s">
        <v>923</v>
      </c>
      <c r="D74" s="129" t="s">
        <v>1468</v>
      </c>
      <c r="E74" s="128" t="s">
        <v>3</v>
      </c>
      <c r="F74" s="177"/>
      <c r="G74" s="130"/>
      <c r="H74" s="148">
        <v>8000</v>
      </c>
      <c r="I74" s="149">
        <v>8000</v>
      </c>
    </row>
    <row r="75" spans="1:9" x14ac:dyDescent="0.25">
      <c r="A75" s="165">
        <v>45009</v>
      </c>
      <c r="B75" s="127" t="s">
        <v>1186</v>
      </c>
      <c r="C75" s="128" t="s">
        <v>923</v>
      </c>
      <c r="D75" s="129" t="s">
        <v>1469</v>
      </c>
      <c r="E75" s="128" t="s">
        <v>3</v>
      </c>
      <c r="F75" s="177"/>
      <c r="G75" s="130"/>
      <c r="H75" s="148">
        <v>9000</v>
      </c>
      <c r="I75" s="149">
        <v>9000</v>
      </c>
    </row>
    <row r="76" spans="1:9" x14ac:dyDescent="0.25">
      <c r="A76" s="165">
        <v>45015</v>
      </c>
      <c r="B76" s="127" t="s">
        <v>1186</v>
      </c>
      <c r="C76" s="128" t="s">
        <v>923</v>
      </c>
      <c r="D76" s="129" t="s">
        <v>1470</v>
      </c>
      <c r="E76" s="128" t="s">
        <v>3</v>
      </c>
      <c r="F76" s="177"/>
      <c r="G76" s="130"/>
      <c r="H76" s="148">
        <v>7500</v>
      </c>
      <c r="I76" s="149">
        <v>7500</v>
      </c>
    </row>
    <row r="77" spans="1:9" x14ac:dyDescent="0.25">
      <c r="A77" s="165">
        <v>45016</v>
      </c>
      <c r="B77" s="127" t="s">
        <v>1186</v>
      </c>
      <c r="C77" s="128" t="s">
        <v>923</v>
      </c>
      <c r="D77" s="129" t="s">
        <v>1471</v>
      </c>
      <c r="E77" s="128" t="s">
        <v>3</v>
      </c>
      <c r="F77" s="177"/>
      <c r="G77" s="130"/>
      <c r="H77" s="148">
        <v>9000</v>
      </c>
      <c r="I77" s="149">
        <v>9000</v>
      </c>
    </row>
    <row r="78" spans="1:9" x14ac:dyDescent="0.25">
      <c r="A78" s="165">
        <v>45016</v>
      </c>
      <c r="B78" s="127" t="s">
        <v>1186</v>
      </c>
      <c r="C78" s="128" t="s">
        <v>923</v>
      </c>
      <c r="D78" s="129" t="s">
        <v>1472</v>
      </c>
      <c r="E78" s="128" t="s">
        <v>3</v>
      </c>
      <c r="F78" s="177"/>
      <c r="G78" s="130"/>
      <c r="H78" s="148">
        <v>9000</v>
      </c>
      <c r="I78" s="149">
        <v>9000</v>
      </c>
    </row>
    <row r="79" spans="1:9" x14ac:dyDescent="0.25">
      <c r="A79" s="165">
        <v>45016</v>
      </c>
      <c r="B79" s="127" t="s">
        <v>1186</v>
      </c>
      <c r="C79" s="128" t="s">
        <v>923</v>
      </c>
      <c r="D79" s="129" t="s">
        <v>1473</v>
      </c>
      <c r="E79" s="128" t="s">
        <v>3</v>
      </c>
      <c r="F79" s="177"/>
      <c r="G79" s="130"/>
      <c r="H79" s="148">
        <v>9000</v>
      </c>
      <c r="I79" s="149">
        <v>9000</v>
      </c>
    </row>
    <row r="80" spans="1:9" x14ac:dyDescent="0.25">
      <c r="A80" s="165">
        <v>45016</v>
      </c>
      <c r="B80" s="127" t="s">
        <v>1186</v>
      </c>
      <c r="C80" s="128" t="s">
        <v>923</v>
      </c>
      <c r="D80" s="129" t="s">
        <v>1474</v>
      </c>
      <c r="E80" s="128" t="s">
        <v>3</v>
      </c>
      <c r="F80" s="177"/>
      <c r="G80" s="130"/>
      <c r="H80" s="148">
        <v>5000</v>
      </c>
      <c r="I80" s="149">
        <v>5000</v>
      </c>
    </row>
    <row r="81" spans="1:9" x14ac:dyDescent="0.25">
      <c r="A81" s="165">
        <v>45016</v>
      </c>
      <c r="B81" s="127" t="s">
        <v>1186</v>
      </c>
      <c r="C81" s="128" t="s">
        <v>923</v>
      </c>
      <c r="D81" s="129" t="s">
        <v>1475</v>
      </c>
      <c r="E81" s="128" t="s">
        <v>3</v>
      </c>
      <c r="F81" s="177"/>
      <c r="G81" s="130"/>
      <c r="H81" s="148">
        <v>8000</v>
      </c>
      <c r="I81" s="149">
        <v>8000</v>
      </c>
    </row>
    <row r="82" spans="1:9" x14ac:dyDescent="0.25">
      <c r="A82" s="165">
        <v>45016</v>
      </c>
      <c r="B82" s="127" t="s">
        <v>1186</v>
      </c>
      <c r="C82" s="128" t="s">
        <v>923</v>
      </c>
      <c r="D82" s="129" t="s">
        <v>1476</v>
      </c>
      <c r="E82" s="128" t="s">
        <v>3</v>
      </c>
      <c r="F82" s="177"/>
      <c r="G82" s="130"/>
      <c r="H82" s="148">
        <v>4800</v>
      </c>
      <c r="I82" s="149">
        <v>4800</v>
      </c>
    </row>
    <row r="83" spans="1:9" x14ac:dyDescent="0.25">
      <c r="A83" s="165">
        <v>45016</v>
      </c>
      <c r="B83" s="127" t="s">
        <v>1186</v>
      </c>
      <c r="C83" s="128" t="s">
        <v>923</v>
      </c>
      <c r="D83" s="129" t="s">
        <v>1477</v>
      </c>
      <c r="E83" s="128" t="s">
        <v>3</v>
      </c>
      <c r="F83" s="177"/>
      <c r="G83" s="130"/>
      <c r="H83" s="148">
        <v>7500</v>
      </c>
      <c r="I83" s="149">
        <v>7500</v>
      </c>
    </row>
    <row r="84" spans="1:9" x14ac:dyDescent="0.25">
      <c r="A84" s="165">
        <v>45016</v>
      </c>
      <c r="B84" s="127" t="s">
        <v>1186</v>
      </c>
      <c r="C84" s="128" t="s">
        <v>923</v>
      </c>
      <c r="D84" s="129" t="s">
        <v>1478</v>
      </c>
      <c r="E84" s="128" t="s">
        <v>3</v>
      </c>
      <c r="F84" s="177"/>
      <c r="G84" s="130"/>
      <c r="H84" s="148">
        <v>4000</v>
      </c>
      <c r="I84" s="149">
        <v>4000</v>
      </c>
    </row>
    <row r="85" spans="1:9" x14ac:dyDescent="0.25">
      <c r="A85" s="165">
        <v>45016</v>
      </c>
      <c r="B85" s="127" t="s">
        <v>1186</v>
      </c>
      <c r="C85" s="128" t="s">
        <v>923</v>
      </c>
      <c r="D85" s="129" t="s">
        <v>1479</v>
      </c>
      <c r="E85" s="128" t="s">
        <v>3</v>
      </c>
      <c r="F85" s="177"/>
      <c r="G85" s="130"/>
      <c r="H85" s="148">
        <v>3000</v>
      </c>
      <c r="I85" s="149">
        <v>3000</v>
      </c>
    </row>
    <row r="86" spans="1:9" x14ac:dyDescent="0.25">
      <c r="A86" s="165">
        <v>45016</v>
      </c>
      <c r="B86" s="127" t="s">
        <v>1186</v>
      </c>
      <c r="C86" s="128" t="s">
        <v>923</v>
      </c>
      <c r="D86" s="129" t="s">
        <v>1480</v>
      </c>
      <c r="E86" s="128" t="s">
        <v>3</v>
      </c>
      <c r="F86" s="177"/>
      <c r="G86" s="130"/>
      <c r="H86" s="148">
        <v>3000</v>
      </c>
      <c r="I86" s="149">
        <v>3000</v>
      </c>
    </row>
    <row r="87" spans="1:9" x14ac:dyDescent="0.25">
      <c r="A87" s="165">
        <v>45046</v>
      </c>
      <c r="B87" s="127" t="s">
        <v>1186</v>
      </c>
      <c r="C87" s="128" t="s">
        <v>923</v>
      </c>
      <c r="D87" s="129" t="s">
        <v>364</v>
      </c>
      <c r="E87" s="128" t="s">
        <v>3</v>
      </c>
      <c r="F87" s="177"/>
      <c r="G87" s="130"/>
      <c r="H87" s="148">
        <v>3000</v>
      </c>
      <c r="I87" s="149">
        <v>3000</v>
      </c>
    </row>
    <row r="88" spans="1:9" x14ac:dyDescent="0.25">
      <c r="A88" s="165">
        <v>45046</v>
      </c>
      <c r="B88" s="127" t="s">
        <v>1186</v>
      </c>
      <c r="C88" s="128" t="s">
        <v>923</v>
      </c>
      <c r="D88" s="129" t="s">
        <v>398</v>
      </c>
      <c r="E88" s="128" t="s">
        <v>3</v>
      </c>
      <c r="F88" s="177"/>
      <c r="G88" s="130"/>
      <c r="H88" s="148">
        <v>3000</v>
      </c>
      <c r="I88" s="149">
        <v>3000</v>
      </c>
    </row>
    <row r="89" spans="1:9" x14ac:dyDescent="0.25">
      <c r="A89" s="165">
        <v>45046</v>
      </c>
      <c r="B89" s="127" t="s">
        <v>1186</v>
      </c>
      <c r="C89" s="128" t="s">
        <v>923</v>
      </c>
      <c r="D89" s="129" t="s">
        <v>365</v>
      </c>
      <c r="E89" s="128" t="s">
        <v>3</v>
      </c>
      <c r="F89" s="177"/>
      <c r="G89" s="130"/>
      <c r="H89" s="148">
        <v>5000</v>
      </c>
      <c r="I89" s="149">
        <v>5000</v>
      </c>
    </row>
    <row r="90" spans="1:9" x14ac:dyDescent="0.25">
      <c r="A90" s="165">
        <v>45046</v>
      </c>
      <c r="B90" s="127" t="s">
        <v>1186</v>
      </c>
      <c r="C90" s="128" t="s">
        <v>923</v>
      </c>
      <c r="D90" s="129" t="s">
        <v>399</v>
      </c>
      <c r="E90" s="128" t="s">
        <v>3</v>
      </c>
      <c r="F90" s="177"/>
      <c r="G90" s="130"/>
      <c r="H90" s="148">
        <v>2000</v>
      </c>
      <c r="I90" s="149">
        <v>2000</v>
      </c>
    </row>
    <row r="91" spans="1:9" x14ac:dyDescent="0.25">
      <c r="A91" s="165">
        <v>45046</v>
      </c>
      <c r="B91" s="127" t="s">
        <v>1186</v>
      </c>
      <c r="C91" s="128" t="s">
        <v>923</v>
      </c>
      <c r="D91" s="129" t="s">
        <v>366</v>
      </c>
      <c r="E91" s="128" t="s">
        <v>3</v>
      </c>
      <c r="F91" s="177"/>
      <c r="G91" s="130"/>
      <c r="H91" s="148">
        <v>2500</v>
      </c>
      <c r="I91" s="149">
        <v>2500</v>
      </c>
    </row>
    <row r="92" spans="1:9" x14ac:dyDescent="0.25">
      <c r="A92" s="165">
        <v>45046</v>
      </c>
      <c r="B92" s="127" t="s">
        <v>1186</v>
      </c>
      <c r="C92" s="128" t="s">
        <v>923</v>
      </c>
      <c r="D92" s="129" t="s">
        <v>628</v>
      </c>
      <c r="E92" s="128" t="s">
        <v>3</v>
      </c>
      <c r="F92" s="177"/>
      <c r="G92" s="130"/>
      <c r="H92" s="148">
        <v>1200</v>
      </c>
      <c r="I92" s="149">
        <v>1200</v>
      </c>
    </row>
    <row r="93" spans="1:9" x14ac:dyDescent="0.25">
      <c r="A93" s="165">
        <v>45046</v>
      </c>
      <c r="B93" s="127" t="s">
        <v>1186</v>
      </c>
      <c r="C93" s="128" t="s">
        <v>923</v>
      </c>
      <c r="D93" s="129" t="s">
        <v>367</v>
      </c>
      <c r="E93" s="128" t="s">
        <v>3</v>
      </c>
      <c r="F93" s="177"/>
      <c r="G93" s="130"/>
      <c r="H93" s="148">
        <v>2500</v>
      </c>
      <c r="I93" s="149">
        <v>2500</v>
      </c>
    </row>
    <row r="94" spans="1:9" x14ac:dyDescent="0.25">
      <c r="A94" s="165">
        <v>45046</v>
      </c>
      <c r="B94" s="127" t="s">
        <v>1186</v>
      </c>
      <c r="C94" s="128" t="s">
        <v>923</v>
      </c>
      <c r="D94" s="129" t="s">
        <v>541</v>
      </c>
      <c r="E94" s="128" t="s">
        <v>3</v>
      </c>
      <c r="F94" s="177"/>
      <c r="G94" s="130"/>
      <c r="H94" s="148">
        <v>4000</v>
      </c>
      <c r="I94" s="149">
        <v>4000</v>
      </c>
    </row>
    <row r="95" spans="1:9" x14ac:dyDescent="0.25">
      <c r="A95" s="165">
        <v>45046</v>
      </c>
      <c r="B95" s="127" t="s">
        <v>1186</v>
      </c>
      <c r="C95" s="128" t="s">
        <v>923</v>
      </c>
      <c r="D95" s="129" t="s">
        <v>368</v>
      </c>
      <c r="E95" s="128" t="s">
        <v>3</v>
      </c>
      <c r="F95" s="177"/>
      <c r="G95" s="130"/>
      <c r="H95" s="148">
        <v>3000</v>
      </c>
      <c r="I95" s="149">
        <v>3000</v>
      </c>
    </row>
    <row r="96" spans="1:9" x14ac:dyDescent="0.25">
      <c r="A96" s="165">
        <v>45046</v>
      </c>
      <c r="B96" s="127" t="s">
        <v>1186</v>
      </c>
      <c r="C96" s="128" t="s">
        <v>923</v>
      </c>
      <c r="D96" s="129" t="s">
        <v>633</v>
      </c>
      <c r="E96" s="128" t="s">
        <v>3</v>
      </c>
      <c r="F96" s="177"/>
      <c r="G96" s="130"/>
      <c r="H96" s="148">
        <v>3000</v>
      </c>
      <c r="I96" s="149">
        <v>3000</v>
      </c>
    </row>
    <row r="97" spans="1:9" x14ac:dyDescent="0.25">
      <c r="A97" s="165">
        <v>45046</v>
      </c>
      <c r="B97" s="127" t="s">
        <v>1186</v>
      </c>
      <c r="C97" s="128" t="s">
        <v>923</v>
      </c>
      <c r="D97" s="129" t="s">
        <v>10</v>
      </c>
      <c r="E97" s="128" t="s">
        <v>3</v>
      </c>
      <c r="F97" s="177"/>
      <c r="G97" s="130"/>
      <c r="H97" s="148">
        <v>1000</v>
      </c>
      <c r="I97" s="149">
        <v>1000</v>
      </c>
    </row>
    <row r="98" spans="1:9" x14ac:dyDescent="0.25">
      <c r="A98" s="165">
        <v>45046</v>
      </c>
      <c r="B98" s="127" t="s">
        <v>1186</v>
      </c>
      <c r="C98" s="128" t="s">
        <v>923</v>
      </c>
      <c r="D98" s="129" t="s">
        <v>636</v>
      </c>
      <c r="E98" s="128" t="s">
        <v>3</v>
      </c>
      <c r="F98" s="177"/>
      <c r="G98" s="130"/>
      <c r="H98" s="148">
        <v>1000</v>
      </c>
      <c r="I98" s="149">
        <v>1000</v>
      </c>
    </row>
    <row r="99" spans="1:9" x14ac:dyDescent="0.25">
      <c r="A99" s="165">
        <v>45046</v>
      </c>
      <c r="B99" s="127" t="s">
        <v>1186</v>
      </c>
      <c r="C99" s="128" t="s">
        <v>923</v>
      </c>
      <c r="D99" s="129" t="s">
        <v>369</v>
      </c>
      <c r="E99" s="128" t="s">
        <v>3</v>
      </c>
      <c r="F99" s="177"/>
      <c r="G99" s="130"/>
      <c r="H99" s="148">
        <v>1000</v>
      </c>
      <c r="I99" s="149">
        <v>1000</v>
      </c>
    </row>
    <row r="100" spans="1:9" x14ac:dyDescent="0.25">
      <c r="A100" s="165">
        <v>45046</v>
      </c>
      <c r="B100" s="127" t="s">
        <v>1186</v>
      </c>
      <c r="C100" s="128" t="s">
        <v>923</v>
      </c>
      <c r="D100" s="129" t="s">
        <v>370</v>
      </c>
      <c r="E100" s="128" t="s">
        <v>3</v>
      </c>
      <c r="F100" s="177"/>
      <c r="G100" s="130"/>
      <c r="H100" s="148">
        <v>3000</v>
      </c>
      <c r="I100" s="149">
        <v>3000</v>
      </c>
    </row>
    <row r="101" spans="1:9" x14ac:dyDescent="0.25">
      <c r="A101" s="165">
        <v>45056</v>
      </c>
      <c r="B101" s="127" t="s">
        <v>1186</v>
      </c>
      <c r="C101" s="128" t="s">
        <v>923</v>
      </c>
      <c r="D101" s="129" t="s">
        <v>700</v>
      </c>
      <c r="E101" s="128" t="s">
        <v>3</v>
      </c>
      <c r="F101" s="177"/>
      <c r="G101" s="130"/>
      <c r="H101" s="148">
        <v>3000</v>
      </c>
      <c r="I101" s="149">
        <v>3000</v>
      </c>
    </row>
    <row r="102" spans="1:9" x14ac:dyDescent="0.25">
      <c r="A102" s="165">
        <v>45077</v>
      </c>
      <c r="B102" s="127" t="s">
        <v>1186</v>
      </c>
      <c r="C102" s="128" t="s">
        <v>923</v>
      </c>
      <c r="D102" s="129" t="s">
        <v>1481</v>
      </c>
      <c r="E102" s="128" t="s">
        <v>3</v>
      </c>
      <c r="F102" s="177"/>
      <c r="G102" s="130"/>
      <c r="H102" s="148">
        <v>5000</v>
      </c>
      <c r="I102" s="149">
        <v>5000</v>
      </c>
    </row>
    <row r="103" spans="1:9" x14ac:dyDescent="0.25">
      <c r="A103" s="165">
        <v>45077</v>
      </c>
      <c r="B103" s="127" t="s">
        <v>1186</v>
      </c>
      <c r="C103" s="128" t="s">
        <v>923</v>
      </c>
      <c r="D103" s="129" t="s">
        <v>1482</v>
      </c>
      <c r="E103" s="128" t="s">
        <v>3</v>
      </c>
      <c r="F103" s="177"/>
      <c r="G103" s="130"/>
      <c r="H103" s="148">
        <v>2000</v>
      </c>
      <c r="I103" s="149">
        <v>2000</v>
      </c>
    </row>
    <row r="104" spans="1:9" x14ac:dyDescent="0.25">
      <c r="A104" s="165">
        <v>45077</v>
      </c>
      <c r="B104" s="127" t="s">
        <v>1186</v>
      </c>
      <c r="C104" s="128" t="s">
        <v>923</v>
      </c>
      <c r="D104" s="129" t="s">
        <v>1483</v>
      </c>
      <c r="E104" s="128" t="s">
        <v>3</v>
      </c>
      <c r="F104" s="177"/>
      <c r="G104" s="130"/>
      <c r="H104" s="148">
        <v>1200</v>
      </c>
      <c r="I104" s="149">
        <v>1200</v>
      </c>
    </row>
    <row r="105" spans="1:9" x14ac:dyDescent="0.25">
      <c r="A105" s="165">
        <v>45077</v>
      </c>
      <c r="B105" s="127" t="s">
        <v>1186</v>
      </c>
      <c r="C105" s="128" t="s">
        <v>923</v>
      </c>
      <c r="D105" s="129" t="s">
        <v>1484</v>
      </c>
      <c r="E105" s="128" t="s">
        <v>3</v>
      </c>
      <c r="F105" s="177"/>
      <c r="G105" s="130"/>
      <c r="H105" s="148">
        <v>3000</v>
      </c>
      <c r="I105" s="149">
        <v>3000</v>
      </c>
    </row>
    <row r="106" spans="1:9" x14ac:dyDescent="0.25">
      <c r="A106" s="165">
        <v>45077</v>
      </c>
      <c r="B106" s="127" t="s">
        <v>1186</v>
      </c>
      <c r="C106" s="128" t="s">
        <v>923</v>
      </c>
      <c r="D106" s="129" t="s">
        <v>1485</v>
      </c>
      <c r="E106" s="128" t="s">
        <v>3</v>
      </c>
      <c r="F106" s="177"/>
      <c r="G106" s="130"/>
      <c r="H106" s="148">
        <v>2500</v>
      </c>
      <c r="I106" s="149">
        <v>2500</v>
      </c>
    </row>
    <row r="107" spans="1:9" x14ac:dyDescent="0.25">
      <c r="A107" s="165">
        <v>45077</v>
      </c>
      <c r="B107" s="127" t="s">
        <v>1186</v>
      </c>
      <c r="C107" s="128" t="s">
        <v>923</v>
      </c>
      <c r="D107" s="129" t="s">
        <v>1486</v>
      </c>
      <c r="E107" s="128" t="s">
        <v>3</v>
      </c>
      <c r="F107" s="177"/>
      <c r="G107" s="130"/>
      <c r="H107" s="148">
        <v>3000</v>
      </c>
      <c r="I107" s="149">
        <v>3000</v>
      </c>
    </row>
    <row r="108" spans="1:9" x14ac:dyDescent="0.25">
      <c r="A108" s="165">
        <v>45077</v>
      </c>
      <c r="B108" s="127" t="s">
        <v>1186</v>
      </c>
      <c r="C108" s="128" t="s">
        <v>923</v>
      </c>
      <c r="D108" s="129" t="s">
        <v>1487</v>
      </c>
      <c r="E108" s="128" t="s">
        <v>3</v>
      </c>
      <c r="F108" s="177"/>
      <c r="G108" s="130"/>
      <c r="H108" s="148">
        <v>4000</v>
      </c>
      <c r="I108" s="149">
        <v>4000</v>
      </c>
    </row>
    <row r="109" spans="1:9" x14ac:dyDescent="0.25">
      <c r="A109" s="165">
        <v>45077</v>
      </c>
      <c r="B109" s="127" t="s">
        <v>1186</v>
      </c>
      <c r="C109" s="128" t="s">
        <v>923</v>
      </c>
      <c r="D109" s="129" t="s">
        <v>1775</v>
      </c>
      <c r="E109" s="128" t="s">
        <v>3</v>
      </c>
      <c r="F109" s="177"/>
      <c r="G109" s="130"/>
      <c r="H109" s="148">
        <v>1000</v>
      </c>
      <c r="I109" s="149">
        <v>1000</v>
      </c>
    </row>
    <row r="110" spans="1:9" x14ac:dyDescent="0.25">
      <c r="A110" s="165">
        <v>45077</v>
      </c>
      <c r="B110" s="127" t="s">
        <v>1186</v>
      </c>
      <c r="C110" s="128" t="s">
        <v>923</v>
      </c>
      <c r="D110" s="129" t="s">
        <v>1488</v>
      </c>
      <c r="E110" s="128" t="s">
        <v>3</v>
      </c>
      <c r="F110" s="177"/>
      <c r="G110" s="130"/>
      <c r="H110" s="148">
        <v>3000</v>
      </c>
      <c r="I110" s="149">
        <v>3000</v>
      </c>
    </row>
    <row r="111" spans="1:9" x14ac:dyDescent="0.25">
      <c r="A111" s="165">
        <v>45077</v>
      </c>
      <c r="B111" s="127" t="s">
        <v>1186</v>
      </c>
      <c r="C111" s="128" t="s">
        <v>923</v>
      </c>
      <c r="D111" s="129" t="s">
        <v>1489</v>
      </c>
      <c r="E111" s="128" t="s">
        <v>3</v>
      </c>
      <c r="F111" s="177"/>
      <c r="G111" s="130"/>
      <c r="H111" s="148">
        <v>2500</v>
      </c>
      <c r="I111" s="149">
        <v>2500</v>
      </c>
    </row>
    <row r="112" spans="1:9" x14ac:dyDescent="0.25">
      <c r="A112" s="165">
        <v>45077</v>
      </c>
      <c r="B112" s="127" t="s">
        <v>1186</v>
      </c>
      <c r="C112" s="128" t="s">
        <v>923</v>
      </c>
      <c r="D112" s="129" t="s">
        <v>1490</v>
      </c>
      <c r="E112" s="128" t="s">
        <v>3</v>
      </c>
      <c r="F112" s="177"/>
      <c r="G112" s="130"/>
      <c r="H112" s="148">
        <v>3000</v>
      </c>
      <c r="I112" s="149">
        <v>3000</v>
      </c>
    </row>
    <row r="113" spans="1:9" x14ac:dyDescent="0.25">
      <c r="A113" s="165">
        <v>45077</v>
      </c>
      <c r="B113" s="127" t="s">
        <v>1186</v>
      </c>
      <c r="C113" s="128" t="s">
        <v>923</v>
      </c>
      <c r="D113" s="129" t="s">
        <v>1782</v>
      </c>
      <c r="E113" s="128" t="s">
        <v>3</v>
      </c>
      <c r="F113" s="177"/>
      <c r="G113" s="130"/>
      <c r="H113" s="148">
        <v>1000</v>
      </c>
      <c r="I113" s="149">
        <v>1000</v>
      </c>
    </row>
    <row r="114" spans="1:9" x14ac:dyDescent="0.25">
      <c r="A114" s="165">
        <v>45077</v>
      </c>
      <c r="B114" s="127" t="s">
        <v>1186</v>
      </c>
      <c r="C114" s="128" t="s">
        <v>923</v>
      </c>
      <c r="D114" s="129" t="s">
        <v>1784</v>
      </c>
      <c r="E114" s="128" t="s">
        <v>3</v>
      </c>
      <c r="F114" s="177"/>
      <c r="G114" s="130"/>
      <c r="H114" s="148">
        <v>1000</v>
      </c>
      <c r="I114" s="149">
        <v>1000</v>
      </c>
    </row>
    <row r="115" spans="1:9" x14ac:dyDescent="0.25">
      <c r="A115" s="165">
        <v>45107</v>
      </c>
      <c r="B115" s="127" t="s">
        <v>1186</v>
      </c>
      <c r="C115" s="128" t="s">
        <v>923</v>
      </c>
      <c r="D115" s="129" t="s">
        <v>1099</v>
      </c>
      <c r="E115" s="128" t="s">
        <v>3</v>
      </c>
      <c r="F115" s="177"/>
      <c r="G115" s="130"/>
      <c r="H115" s="148">
        <v>5000</v>
      </c>
      <c r="I115" s="149">
        <v>5000</v>
      </c>
    </row>
    <row r="116" spans="1:9" x14ac:dyDescent="0.25">
      <c r="A116" s="165">
        <v>45107</v>
      </c>
      <c r="B116" s="127" t="s">
        <v>1186</v>
      </c>
      <c r="C116" s="128" t="s">
        <v>923</v>
      </c>
      <c r="D116" s="129" t="s">
        <v>1236</v>
      </c>
      <c r="E116" s="128" t="s">
        <v>3</v>
      </c>
      <c r="F116" s="177"/>
      <c r="G116" s="130"/>
      <c r="H116" s="148">
        <v>2000</v>
      </c>
      <c r="I116" s="149">
        <v>2000</v>
      </c>
    </row>
    <row r="117" spans="1:9" x14ac:dyDescent="0.25">
      <c r="A117" s="165">
        <v>45107</v>
      </c>
      <c r="B117" s="127" t="s">
        <v>1186</v>
      </c>
      <c r="C117" s="128" t="s">
        <v>923</v>
      </c>
      <c r="D117" s="129" t="s">
        <v>2001</v>
      </c>
      <c r="E117" s="128" t="s">
        <v>3</v>
      </c>
      <c r="F117" s="177"/>
      <c r="G117" s="130"/>
      <c r="H117" s="148">
        <v>3000</v>
      </c>
      <c r="I117" s="149">
        <v>3000</v>
      </c>
    </row>
    <row r="118" spans="1:9" x14ac:dyDescent="0.25">
      <c r="A118" s="165">
        <v>45107</v>
      </c>
      <c r="B118" s="127" t="s">
        <v>1186</v>
      </c>
      <c r="C118" s="128" t="s">
        <v>923</v>
      </c>
      <c r="D118" s="129" t="s">
        <v>1395</v>
      </c>
      <c r="E118" s="128" t="s">
        <v>3</v>
      </c>
      <c r="F118" s="177"/>
      <c r="G118" s="130"/>
      <c r="H118" s="148">
        <v>2500</v>
      </c>
      <c r="I118" s="149">
        <v>2500</v>
      </c>
    </row>
    <row r="119" spans="1:9" x14ac:dyDescent="0.25">
      <c r="A119" s="165">
        <v>45107</v>
      </c>
      <c r="B119" s="127" t="s">
        <v>1186</v>
      </c>
      <c r="C119" s="128" t="s">
        <v>923</v>
      </c>
      <c r="D119" s="129" t="s">
        <v>1379</v>
      </c>
      <c r="E119" s="128" t="s">
        <v>3</v>
      </c>
      <c r="F119" s="177"/>
      <c r="G119" s="130"/>
      <c r="H119" s="148">
        <v>5000</v>
      </c>
      <c r="I119" s="149">
        <v>5000</v>
      </c>
    </row>
    <row r="120" spans="1:9" x14ac:dyDescent="0.25">
      <c r="A120" s="165">
        <v>45107</v>
      </c>
      <c r="B120" s="127" t="s">
        <v>1186</v>
      </c>
      <c r="C120" s="128" t="s">
        <v>923</v>
      </c>
      <c r="D120" s="129" t="s">
        <v>1361</v>
      </c>
      <c r="E120" s="128" t="s">
        <v>3</v>
      </c>
      <c r="F120" s="177"/>
      <c r="G120" s="130"/>
      <c r="H120" s="148">
        <v>4000</v>
      </c>
      <c r="I120" s="149">
        <v>4000</v>
      </c>
    </row>
    <row r="121" spans="1:9" x14ac:dyDescent="0.25">
      <c r="A121" s="165">
        <v>45107</v>
      </c>
      <c r="B121" s="127" t="s">
        <v>1186</v>
      </c>
      <c r="C121" s="128" t="s">
        <v>923</v>
      </c>
      <c r="D121" s="129" t="s">
        <v>2006</v>
      </c>
      <c r="E121" s="128" t="s">
        <v>3</v>
      </c>
      <c r="F121" s="177"/>
      <c r="G121" s="130"/>
      <c r="H121" s="148">
        <v>1000</v>
      </c>
      <c r="I121" s="149">
        <v>1000</v>
      </c>
    </row>
    <row r="122" spans="1:9" x14ac:dyDescent="0.25">
      <c r="A122" s="165">
        <v>45107</v>
      </c>
      <c r="B122" s="127" t="s">
        <v>1186</v>
      </c>
      <c r="C122" s="128" t="s">
        <v>923</v>
      </c>
      <c r="D122" s="129" t="s">
        <v>2007</v>
      </c>
      <c r="E122" s="128" t="s">
        <v>3</v>
      </c>
      <c r="F122" s="177"/>
      <c r="G122" s="130"/>
      <c r="H122" s="148">
        <v>3000</v>
      </c>
      <c r="I122" s="149">
        <v>3000</v>
      </c>
    </row>
    <row r="123" spans="1:9" x14ac:dyDescent="0.25">
      <c r="A123" s="165">
        <v>45107</v>
      </c>
      <c r="B123" s="127" t="s">
        <v>1186</v>
      </c>
      <c r="C123" s="128" t="s">
        <v>923</v>
      </c>
      <c r="D123" s="129" t="s">
        <v>1396</v>
      </c>
      <c r="E123" s="128" t="s">
        <v>3</v>
      </c>
      <c r="F123" s="177"/>
      <c r="G123" s="130"/>
      <c r="H123" s="148">
        <v>2500</v>
      </c>
      <c r="I123" s="149">
        <v>2500</v>
      </c>
    </row>
    <row r="124" spans="1:9" x14ac:dyDescent="0.25">
      <c r="A124" s="165">
        <v>45107</v>
      </c>
      <c r="B124" s="127" t="s">
        <v>1186</v>
      </c>
      <c r="C124" s="128" t="s">
        <v>923</v>
      </c>
      <c r="D124" s="129" t="s">
        <v>2008</v>
      </c>
      <c r="E124" s="128" t="s">
        <v>3</v>
      </c>
      <c r="F124" s="177"/>
      <c r="G124" s="130"/>
      <c r="H124" s="148">
        <v>1000</v>
      </c>
      <c r="I124" s="149">
        <v>1000</v>
      </c>
    </row>
    <row r="125" spans="1:9" x14ac:dyDescent="0.25">
      <c r="A125" s="165">
        <v>45107</v>
      </c>
      <c r="B125" s="127" t="s">
        <v>1186</v>
      </c>
      <c r="C125" s="128" t="s">
        <v>923</v>
      </c>
      <c r="D125" s="129" t="s">
        <v>1713</v>
      </c>
      <c r="E125" s="128" t="s">
        <v>3</v>
      </c>
      <c r="F125" s="177"/>
      <c r="G125" s="130"/>
      <c r="H125" s="148">
        <v>1000</v>
      </c>
      <c r="I125" s="149">
        <v>1000</v>
      </c>
    </row>
    <row r="126" spans="1:9" x14ac:dyDescent="0.25">
      <c r="A126" s="165">
        <v>45107</v>
      </c>
      <c r="B126" s="127" t="s">
        <v>1186</v>
      </c>
      <c r="C126" s="128" t="s">
        <v>923</v>
      </c>
      <c r="D126" s="129" t="s">
        <v>2010</v>
      </c>
      <c r="E126" s="128" t="s">
        <v>3</v>
      </c>
      <c r="F126" s="177"/>
      <c r="G126" s="130"/>
      <c r="H126" s="148">
        <v>2000</v>
      </c>
      <c r="I126" s="149">
        <v>2000</v>
      </c>
    </row>
    <row r="127" spans="1:9" x14ac:dyDescent="0.25">
      <c r="A127" s="165">
        <v>45107</v>
      </c>
      <c r="B127" s="127" t="s">
        <v>1186</v>
      </c>
      <c r="C127" s="128" t="s">
        <v>923</v>
      </c>
      <c r="D127" s="129" t="s">
        <v>2012</v>
      </c>
      <c r="E127" s="128" t="s">
        <v>3</v>
      </c>
      <c r="F127" s="177"/>
      <c r="G127" s="130"/>
      <c r="H127" s="148">
        <v>6000</v>
      </c>
      <c r="I127" s="149">
        <v>6000</v>
      </c>
    </row>
    <row r="128" spans="1:9" x14ac:dyDescent="0.25">
      <c r="A128" s="165">
        <v>45107</v>
      </c>
      <c r="B128" s="127" t="s">
        <v>1186</v>
      </c>
      <c r="C128" s="128" t="s">
        <v>923</v>
      </c>
      <c r="D128" s="129" t="s">
        <v>1434</v>
      </c>
      <c r="E128" s="128" t="s">
        <v>3</v>
      </c>
      <c r="F128" s="177"/>
      <c r="G128" s="130"/>
      <c r="H128" s="148">
        <v>5000</v>
      </c>
      <c r="I128" s="149">
        <v>5000</v>
      </c>
    </row>
    <row r="129" spans="1:9" x14ac:dyDescent="0.25">
      <c r="A129" s="165">
        <v>45138</v>
      </c>
      <c r="B129" s="127" t="s">
        <v>1186</v>
      </c>
      <c r="C129" s="128" t="s">
        <v>923</v>
      </c>
      <c r="D129" s="129" t="s">
        <v>874</v>
      </c>
      <c r="E129" s="128" t="s">
        <v>3</v>
      </c>
      <c r="F129" s="177"/>
      <c r="G129" s="130"/>
      <c r="H129" s="148">
        <v>5000</v>
      </c>
      <c r="I129" s="149">
        <v>5000</v>
      </c>
    </row>
    <row r="130" spans="1:9" x14ac:dyDescent="0.25">
      <c r="A130" s="165">
        <v>45138</v>
      </c>
      <c r="B130" s="127" t="s">
        <v>1186</v>
      </c>
      <c r="C130" s="128" t="s">
        <v>923</v>
      </c>
      <c r="D130" s="129" t="s">
        <v>602</v>
      </c>
      <c r="E130" s="128" t="s">
        <v>3</v>
      </c>
      <c r="F130" s="177"/>
      <c r="G130" s="130"/>
      <c r="H130" s="148">
        <v>2000</v>
      </c>
      <c r="I130" s="149">
        <v>2000</v>
      </c>
    </row>
    <row r="131" spans="1:9" x14ac:dyDescent="0.25">
      <c r="A131" s="165">
        <v>45138</v>
      </c>
      <c r="B131" s="127" t="s">
        <v>1186</v>
      </c>
      <c r="C131" s="128" t="s">
        <v>923</v>
      </c>
      <c r="D131" s="129" t="s">
        <v>603</v>
      </c>
      <c r="E131" s="128" t="s">
        <v>3</v>
      </c>
      <c r="F131" s="177"/>
      <c r="G131" s="130"/>
      <c r="H131" s="148">
        <v>1500</v>
      </c>
      <c r="I131" s="149">
        <v>1500</v>
      </c>
    </row>
    <row r="132" spans="1:9" x14ac:dyDescent="0.25">
      <c r="A132" s="165">
        <v>45138</v>
      </c>
      <c r="B132" s="127" t="s">
        <v>1186</v>
      </c>
      <c r="C132" s="128" t="s">
        <v>923</v>
      </c>
      <c r="D132" s="129" t="s">
        <v>2140</v>
      </c>
      <c r="E132" s="128" t="s">
        <v>3</v>
      </c>
      <c r="F132" s="177"/>
      <c r="G132" s="130"/>
      <c r="H132" s="148">
        <v>3000</v>
      </c>
      <c r="I132" s="149">
        <v>3000</v>
      </c>
    </row>
    <row r="133" spans="1:9" x14ac:dyDescent="0.25">
      <c r="A133" s="165">
        <v>45138</v>
      </c>
      <c r="B133" s="127" t="s">
        <v>1186</v>
      </c>
      <c r="C133" s="128" t="s">
        <v>923</v>
      </c>
      <c r="D133" s="129" t="s">
        <v>2141</v>
      </c>
      <c r="E133" s="128" t="s">
        <v>3</v>
      </c>
      <c r="F133" s="177"/>
      <c r="G133" s="130"/>
      <c r="H133" s="148">
        <v>2500</v>
      </c>
      <c r="I133" s="149">
        <v>2500</v>
      </c>
    </row>
    <row r="134" spans="1:9" x14ac:dyDescent="0.25">
      <c r="A134" s="165">
        <v>45138</v>
      </c>
      <c r="B134" s="127" t="s">
        <v>1186</v>
      </c>
      <c r="C134" s="128" t="s">
        <v>923</v>
      </c>
      <c r="D134" s="129" t="s">
        <v>1382</v>
      </c>
      <c r="E134" s="128" t="s">
        <v>3</v>
      </c>
      <c r="F134" s="177"/>
      <c r="G134" s="130"/>
      <c r="H134" s="148">
        <v>5000</v>
      </c>
      <c r="I134" s="149">
        <v>5000</v>
      </c>
    </row>
    <row r="135" spans="1:9" x14ac:dyDescent="0.25">
      <c r="A135" s="165">
        <v>45138</v>
      </c>
      <c r="B135" s="127" t="s">
        <v>1186</v>
      </c>
      <c r="C135" s="128" t="s">
        <v>923</v>
      </c>
      <c r="D135" s="129" t="s">
        <v>1383</v>
      </c>
      <c r="E135" s="128" t="s">
        <v>3</v>
      </c>
      <c r="F135" s="177"/>
      <c r="G135" s="130"/>
      <c r="H135" s="148">
        <v>4000</v>
      </c>
      <c r="I135" s="149">
        <v>4000</v>
      </c>
    </row>
    <row r="136" spans="1:9" x14ac:dyDescent="0.25">
      <c r="A136" s="165">
        <v>45138</v>
      </c>
      <c r="B136" s="127" t="s">
        <v>1186</v>
      </c>
      <c r="C136" s="128" t="s">
        <v>923</v>
      </c>
      <c r="D136" s="129" t="s">
        <v>1946</v>
      </c>
      <c r="E136" s="128" t="s">
        <v>3</v>
      </c>
      <c r="F136" s="177"/>
      <c r="G136" s="130"/>
      <c r="H136" s="148">
        <v>1500</v>
      </c>
      <c r="I136" s="149">
        <v>1500</v>
      </c>
    </row>
    <row r="137" spans="1:9" x14ac:dyDescent="0.25">
      <c r="A137" s="165">
        <v>45138</v>
      </c>
      <c r="B137" s="127" t="s">
        <v>1186</v>
      </c>
      <c r="C137" s="128" t="s">
        <v>923</v>
      </c>
      <c r="D137" s="129" t="s">
        <v>1363</v>
      </c>
      <c r="E137" s="128" t="s">
        <v>3</v>
      </c>
      <c r="F137" s="177"/>
      <c r="G137" s="130"/>
      <c r="H137" s="148">
        <v>1500</v>
      </c>
      <c r="I137" s="149">
        <v>1500</v>
      </c>
    </row>
    <row r="138" spans="1:9" x14ac:dyDescent="0.25">
      <c r="A138" s="165">
        <v>45138</v>
      </c>
      <c r="B138" s="127" t="s">
        <v>1186</v>
      </c>
      <c r="C138" s="128" t="s">
        <v>923</v>
      </c>
      <c r="D138" s="129" t="s">
        <v>1241</v>
      </c>
      <c r="E138" s="128" t="s">
        <v>3</v>
      </c>
      <c r="F138" s="177"/>
      <c r="G138" s="130"/>
      <c r="H138" s="148">
        <v>1500</v>
      </c>
      <c r="I138" s="149">
        <v>1500</v>
      </c>
    </row>
    <row r="139" spans="1:9" x14ac:dyDescent="0.25">
      <c r="A139" s="165">
        <v>45138</v>
      </c>
      <c r="B139" s="127" t="s">
        <v>1186</v>
      </c>
      <c r="C139" s="128" t="s">
        <v>923</v>
      </c>
      <c r="D139" s="129" t="s">
        <v>1906</v>
      </c>
      <c r="E139" s="128" t="s">
        <v>3</v>
      </c>
      <c r="F139" s="177"/>
      <c r="G139" s="130"/>
      <c r="H139" s="148">
        <v>1500</v>
      </c>
      <c r="I139" s="149">
        <v>1500</v>
      </c>
    </row>
    <row r="140" spans="1:9" x14ac:dyDescent="0.25">
      <c r="A140" s="165">
        <v>45138</v>
      </c>
      <c r="B140" s="127" t="s">
        <v>1186</v>
      </c>
      <c r="C140" s="128" t="s">
        <v>923</v>
      </c>
      <c r="D140" s="129" t="s">
        <v>2142</v>
      </c>
      <c r="E140" s="128" t="s">
        <v>3</v>
      </c>
      <c r="F140" s="177"/>
      <c r="G140" s="130"/>
      <c r="H140" s="148">
        <v>3000</v>
      </c>
      <c r="I140" s="149">
        <v>3000</v>
      </c>
    </row>
    <row r="141" spans="1:9" x14ac:dyDescent="0.25">
      <c r="A141" s="165">
        <v>45138</v>
      </c>
      <c r="B141" s="127" t="s">
        <v>1186</v>
      </c>
      <c r="C141" s="128" t="s">
        <v>923</v>
      </c>
      <c r="D141" s="129" t="s">
        <v>2143</v>
      </c>
      <c r="E141" s="128" t="s">
        <v>3</v>
      </c>
      <c r="F141" s="177"/>
      <c r="G141" s="130"/>
      <c r="H141" s="148">
        <v>2000</v>
      </c>
      <c r="I141" s="149">
        <v>2000</v>
      </c>
    </row>
    <row r="142" spans="1:9" x14ac:dyDescent="0.25">
      <c r="A142" s="165">
        <v>45138</v>
      </c>
      <c r="B142" s="127" t="s">
        <v>1186</v>
      </c>
      <c r="C142" s="128" t="s">
        <v>923</v>
      </c>
      <c r="D142" s="129" t="s">
        <v>1882</v>
      </c>
      <c r="E142" s="128" t="s">
        <v>3</v>
      </c>
      <c r="F142" s="177"/>
      <c r="G142" s="130"/>
      <c r="H142" s="148">
        <v>2500</v>
      </c>
      <c r="I142" s="149">
        <v>2500</v>
      </c>
    </row>
    <row r="143" spans="1:9" x14ac:dyDescent="0.25">
      <c r="A143" s="165">
        <v>45138</v>
      </c>
      <c r="B143" s="127" t="s">
        <v>1186</v>
      </c>
      <c r="C143" s="128" t="s">
        <v>923</v>
      </c>
      <c r="D143" s="129" t="s">
        <v>2144</v>
      </c>
      <c r="E143" s="128" t="s">
        <v>3</v>
      </c>
      <c r="F143" s="177"/>
      <c r="G143" s="130"/>
      <c r="H143" s="148">
        <v>3000</v>
      </c>
      <c r="I143" s="149">
        <v>3000</v>
      </c>
    </row>
    <row r="144" spans="1:9" x14ac:dyDescent="0.25">
      <c r="A144" s="165">
        <v>45169</v>
      </c>
      <c r="B144" s="127" t="s">
        <v>1186</v>
      </c>
      <c r="C144" s="128" t="s">
        <v>923</v>
      </c>
      <c r="D144" s="129" t="s">
        <v>2145</v>
      </c>
      <c r="E144" s="128" t="s">
        <v>3</v>
      </c>
      <c r="F144" s="177"/>
      <c r="G144" s="130"/>
      <c r="H144" s="148">
        <v>1500</v>
      </c>
      <c r="I144" s="149">
        <v>1500</v>
      </c>
    </row>
    <row r="145" spans="1:9" x14ac:dyDescent="0.25">
      <c r="A145" s="165">
        <v>45169</v>
      </c>
      <c r="B145" s="127" t="s">
        <v>1186</v>
      </c>
      <c r="C145" s="128" t="s">
        <v>923</v>
      </c>
      <c r="D145" s="129" t="s">
        <v>2146</v>
      </c>
      <c r="E145" s="128" t="s">
        <v>3</v>
      </c>
      <c r="F145" s="177"/>
      <c r="G145" s="130"/>
      <c r="H145" s="148">
        <v>2000</v>
      </c>
      <c r="I145" s="149">
        <v>2000</v>
      </c>
    </row>
    <row r="146" spans="1:9" x14ac:dyDescent="0.25">
      <c r="A146" s="165">
        <v>45169</v>
      </c>
      <c r="B146" s="127" t="s">
        <v>1186</v>
      </c>
      <c r="C146" s="128" t="s">
        <v>923</v>
      </c>
      <c r="D146" s="129" t="s">
        <v>2147</v>
      </c>
      <c r="E146" s="128" t="s">
        <v>3</v>
      </c>
      <c r="F146" s="177"/>
      <c r="G146" s="130"/>
      <c r="H146" s="148">
        <v>2500</v>
      </c>
      <c r="I146" s="149">
        <v>2500</v>
      </c>
    </row>
    <row r="147" spans="1:9" x14ac:dyDescent="0.25">
      <c r="A147" s="165">
        <v>45169</v>
      </c>
      <c r="B147" s="127" t="s">
        <v>1186</v>
      </c>
      <c r="C147" s="128" t="s">
        <v>923</v>
      </c>
      <c r="D147" s="129" t="s">
        <v>2148</v>
      </c>
      <c r="E147" s="128" t="s">
        <v>3</v>
      </c>
      <c r="F147" s="177"/>
      <c r="G147" s="130"/>
      <c r="H147" s="148">
        <v>1500</v>
      </c>
      <c r="I147" s="149">
        <v>1500</v>
      </c>
    </row>
    <row r="148" spans="1:9" x14ac:dyDescent="0.25">
      <c r="A148" s="165">
        <v>45169</v>
      </c>
      <c r="B148" s="127" t="s">
        <v>1186</v>
      </c>
      <c r="C148" s="128" t="s">
        <v>923</v>
      </c>
      <c r="D148" s="129" t="s">
        <v>2149</v>
      </c>
      <c r="E148" s="128" t="s">
        <v>3</v>
      </c>
      <c r="F148" s="177"/>
      <c r="G148" s="130"/>
      <c r="H148" s="148">
        <v>2500</v>
      </c>
      <c r="I148" s="149">
        <v>2500</v>
      </c>
    </row>
    <row r="149" spans="1:9" x14ac:dyDescent="0.25">
      <c r="A149" s="165">
        <v>45169</v>
      </c>
      <c r="B149" s="127" t="s">
        <v>1186</v>
      </c>
      <c r="C149" s="128" t="s">
        <v>923</v>
      </c>
      <c r="D149" s="129" t="s">
        <v>2150</v>
      </c>
      <c r="E149" s="128" t="s">
        <v>3</v>
      </c>
      <c r="F149" s="177"/>
      <c r="G149" s="130"/>
      <c r="H149" s="148">
        <v>4000</v>
      </c>
      <c r="I149" s="149">
        <v>4000</v>
      </c>
    </row>
    <row r="150" spans="1:9" x14ac:dyDescent="0.25">
      <c r="A150" s="165">
        <v>45169</v>
      </c>
      <c r="B150" s="127" t="s">
        <v>1186</v>
      </c>
      <c r="C150" s="128" t="s">
        <v>923</v>
      </c>
      <c r="D150" s="129" t="s">
        <v>2151</v>
      </c>
      <c r="E150" s="128" t="s">
        <v>3</v>
      </c>
      <c r="F150" s="177"/>
      <c r="G150" s="130"/>
      <c r="H150" s="148">
        <v>5000</v>
      </c>
      <c r="I150" s="149">
        <v>5000</v>
      </c>
    </row>
    <row r="151" spans="1:9" x14ac:dyDescent="0.25">
      <c r="A151" s="165">
        <v>45169</v>
      </c>
      <c r="B151" s="127" t="s">
        <v>1186</v>
      </c>
      <c r="C151" s="128" t="s">
        <v>923</v>
      </c>
      <c r="D151" s="129" t="s">
        <v>2152</v>
      </c>
      <c r="E151" s="128" t="s">
        <v>3</v>
      </c>
      <c r="F151" s="177"/>
      <c r="G151" s="130"/>
      <c r="H151" s="148">
        <v>3000</v>
      </c>
      <c r="I151" s="149">
        <v>3000</v>
      </c>
    </row>
    <row r="152" spans="1:9" x14ac:dyDescent="0.25">
      <c r="A152" s="165">
        <v>45169</v>
      </c>
      <c r="B152" s="127" t="s">
        <v>1186</v>
      </c>
      <c r="C152" s="128" t="s">
        <v>923</v>
      </c>
      <c r="D152" s="129" t="s">
        <v>2153</v>
      </c>
      <c r="E152" s="128" t="s">
        <v>3</v>
      </c>
      <c r="F152" s="177"/>
      <c r="G152" s="130"/>
      <c r="H152" s="148">
        <v>1500</v>
      </c>
      <c r="I152" s="149">
        <v>1500</v>
      </c>
    </row>
    <row r="153" spans="1:9" x14ac:dyDescent="0.25">
      <c r="A153" s="165">
        <v>45169</v>
      </c>
      <c r="B153" s="127" t="s">
        <v>1186</v>
      </c>
      <c r="C153" s="128" t="s">
        <v>923</v>
      </c>
      <c r="D153" s="129" t="s">
        <v>2154</v>
      </c>
      <c r="E153" s="128" t="s">
        <v>3</v>
      </c>
      <c r="F153" s="177"/>
      <c r="G153" s="130"/>
      <c r="H153" s="148">
        <v>3000</v>
      </c>
      <c r="I153" s="149">
        <v>3000</v>
      </c>
    </row>
    <row r="154" spans="1:9" x14ac:dyDescent="0.25">
      <c r="A154" s="165">
        <v>45169</v>
      </c>
      <c r="B154" s="127" t="s">
        <v>1186</v>
      </c>
      <c r="C154" s="128" t="s">
        <v>923</v>
      </c>
      <c r="D154" s="129" t="s">
        <v>2155</v>
      </c>
      <c r="E154" s="128" t="s">
        <v>3</v>
      </c>
      <c r="F154" s="177"/>
      <c r="G154" s="130"/>
      <c r="H154" s="148">
        <v>3000</v>
      </c>
      <c r="I154" s="149">
        <v>3000</v>
      </c>
    </row>
    <row r="155" spans="1:9" x14ac:dyDescent="0.25">
      <c r="A155" s="165">
        <v>45169</v>
      </c>
      <c r="B155" s="127" t="s">
        <v>1186</v>
      </c>
      <c r="C155" s="128" t="s">
        <v>923</v>
      </c>
      <c r="D155" s="129" t="s">
        <v>1204</v>
      </c>
      <c r="E155" s="128" t="s">
        <v>3</v>
      </c>
      <c r="F155" s="177"/>
      <c r="G155" s="130"/>
      <c r="H155" s="148">
        <v>3000</v>
      </c>
      <c r="I155" s="149">
        <v>3000</v>
      </c>
    </row>
    <row r="156" spans="1:9" x14ac:dyDescent="0.25">
      <c r="A156" s="165">
        <v>45169</v>
      </c>
      <c r="B156" s="127" t="s">
        <v>1186</v>
      </c>
      <c r="C156" s="128" t="s">
        <v>923</v>
      </c>
      <c r="D156" s="129" t="s">
        <v>2156</v>
      </c>
      <c r="E156" s="128" t="s">
        <v>3</v>
      </c>
      <c r="F156" s="177"/>
      <c r="G156" s="130"/>
      <c r="H156" s="148">
        <v>2000</v>
      </c>
      <c r="I156" s="149">
        <v>2000</v>
      </c>
    </row>
    <row r="157" spans="1:9" x14ac:dyDescent="0.25">
      <c r="A157" s="165">
        <v>45169</v>
      </c>
      <c r="B157" s="127" t="s">
        <v>1186</v>
      </c>
      <c r="C157" s="128" t="s">
        <v>923</v>
      </c>
      <c r="D157" s="129" t="s">
        <v>1027</v>
      </c>
      <c r="E157" s="128" t="s">
        <v>3</v>
      </c>
      <c r="F157" s="177"/>
      <c r="G157" s="130"/>
      <c r="H157" s="148">
        <v>2000</v>
      </c>
      <c r="I157" s="149">
        <v>2000</v>
      </c>
    </row>
    <row r="158" spans="1:9" x14ac:dyDescent="0.25">
      <c r="A158" s="165">
        <v>45169</v>
      </c>
      <c r="B158" s="127" t="s">
        <v>1186</v>
      </c>
      <c r="C158" s="128" t="s">
        <v>923</v>
      </c>
      <c r="D158" s="129" t="s">
        <v>2157</v>
      </c>
      <c r="E158" s="128" t="s">
        <v>3</v>
      </c>
      <c r="F158" s="177"/>
      <c r="G158" s="130"/>
      <c r="H158" s="148">
        <v>5000</v>
      </c>
      <c r="I158" s="149">
        <v>5000</v>
      </c>
    </row>
    <row r="159" spans="1:9" x14ac:dyDescent="0.25">
      <c r="A159" s="165">
        <v>45199</v>
      </c>
      <c r="B159" s="127" t="s">
        <v>1186</v>
      </c>
      <c r="C159" s="128" t="s">
        <v>923</v>
      </c>
      <c r="D159" s="129" t="s">
        <v>1408</v>
      </c>
      <c r="E159" s="128" t="s">
        <v>3</v>
      </c>
      <c r="F159" s="177"/>
      <c r="G159" s="130"/>
      <c r="H159" s="148">
        <v>3000</v>
      </c>
      <c r="I159" s="149">
        <v>3000</v>
      </c>
    </row>
    <row r="160" spans="1:9" x14ac:dyDescent="0.25">
      <c r="A160" s="165">
        <v>45199</v>
      </c>
      <c r="B160" s="127" t="s">
        <v>1186</v>
      </c>
      <c r="C160" s="128" t="s">
        <v>923</v>
      </c>
      <c r="D160" s="129" t="s">
        <v>944</v>
      </c>
      <c r="E160" s="128" t="s">
        <v>3</v>
      </c>
      <c r="F160" s="177"/>
      <c r="G160" s="130"/>
      <c r="H160" s="148">
        <v>2500</v>
      </c>
      <c r="I160" s="149">
        <v>2500</v>
      </c>
    </row>
    <row r="161" spans="1:9" x14ac:dyDescent="0.25">
      <c r="A161" s="165">
        <v>45199</v>
      </c>
      <c r="B161" s="127" t="s">
        <v>1186</v>
      </c>
      <c r="C161" s="128" t="s">
        <v>923</v>
      </c>
      <c r="D161" s="129" t="s">
        <v>2158</v>
      </c>
      <c r="E161" s="128" t="s">
        <v>3</v>
      </c>
      <c r="F161" s="177"/>
      <c r="G161" s="130"/>
      <c r="H161" s="148">
        <v>1500</v>
      </c>
      <c r="I161" s="149">
        <v>1500</v>
      </c>
    </row>
    <row r="162" spans="1:9" x14ac:dyDescent="0.25">
      <c r="A162" s="165">
        <v>45199</v>
      </c>
      <c r="B162" s="127" t="s">
        <v>1186</v>
      </c>
      <c r="C162" s="128" t="s">
        <v>923</v>
      </c>
      <c r="D162" s="129" t="s">
        <v>1878</v>
      </c>
      <c r="E162" s="128" t="s">
        <v>3</v>
      </c>
      <c r="F162" s="177"/>
      <c r="G162" s="130"/>
      <c r="H162" s="148">
        <v>1500</v>
      </c>
      <c r="I162" s="149">
        <v>1500</v>
      </c>
    </row>
    <row r="163" spans="1:9" x14ac:dyDescent="0.25">
      <c r="A163" s="165">
        <v>45199</v>
      </c>
      <c r="B163" s="127" t="s">
        <v>1186</v>
      </c>
      <c r="C163" s="128" t="s">
        <v>923</v>
      </c>
      <c r="D163" s="129" t="s">
        <v>1242</v>
      </c>
      <c r="E163" s="128" t="s">
        <v>3</v>
      </c>
      <c r="F163" s="177"/>
      <c r="G163" s="130"/>
      <c r="H163" s="148">
        <v>2000</v>
      </c>
      <c r="I163" s="149">
        <v>2000</v>
      </c>
    </row>
    <row r="164" spans="1:9" x14ac:dyDescent="0.25">
      <c r="A164" s="165">
        <v>45199</v>
      </c>
      <c r="B164" s="127" t="s">
        <v>1186</v>
      </c>
      <c r="C164" s="128" t="s">
        <v>923</v>
      </c>
      <c r="D164" s="129" t="s">
        <v>2159</v>
      </c>
      <c r="E164" s="128" t="s">
        <v>3</v>
      </c>
      <c r="F164" s="177"/>
      <c r="G164" s="130"/>
      <c r="H164" s="148">
        <v>2500</v>
      </c>
      <c r="I164" s="149">
        <v>2500</v>
      </c>
    </row>
    <row r="165" spans="1:9" x14ac:dyDescent="0.25">
      <c r="A165" s="165">
        <v>45199</v>
      </c>
      <c r="B165" s="127" t="s">
        <v>1186</v>
      </c>
      <c r="C165" s="128" t="s">
        <v>923</v>
      </c>
      <c r="D165" s="129" t="s">
        <v>2160</v>
      </c>
      <c r="E165" s="128" t="s">
        <v>3</v>
      </c>
      <c r="F165" s="177"/>
      <c r="G165" s="130"/>
      <c r="H165" s="148">
        <v>1500</v>
      </c>
      <c r="I165" s="149">
        <v>1500</v>
      </c>
    </row>
    <row r="166" spans="1:9" x14ac:dyDescent="0.25">
      <c r="A166" s="165">
        <v>45199</v>
      </c>
      <c r="B166" s="127" t="s">
        <v>1186</v>
      </c>
      <c r="C166" s="128" t="s">
        <v>923</v>
      </c>
      <c r="D166" s="129" t="s">
        <v>2161</v>
      </c>
      <c r="E166" s="128" t="s">
        <v>3</v>
      </c>
      <c r="F166" s="177"/>
      <c r="G166" s="130"/>
      <c r="H166" s="148">
        <v>5000</v>
      </c>
      <c r="I166" s="149">
        <v>5000</v>
      </c>
    </row>
    <row r="167" spans="1:9" x14ac:dyDescent="0.25">
      <c r="A167" s="165">
        <v>45199</v>
      </c>
      <c r="B167" s="127" t="s">
        <v>1186</v>
      </c>
      <c r="C167" s="128" t="s">
        <v>923</v>
      </c>
      <c r="D167" s="129" t="s">
        <v>2162</v>
      </c>
      <c r="E167" s="128" t="s">
        <v>3</v>
      </c>
      <c r="F167" s="177"/>
      <c r="G167" s="130"/>
      <c r="H167" s="148">
        <v>3000</v>
      </c>
      <c r="I167" s="149">
        <v>3000</v>
      </c>
    </row>
    <row r="168" spans="1:9" x14ac:dyDescent="0.25">
      <c r="A168" s="165">
        <v>45199</v>
      </c>
      <c r="B168" s="127" t="s">
        <v>1186</v>
      </c>
      <c r="C168" s="128" t="s">
        <v>923</v>
      </c>
      <c r="D168" s="129" t="s">
        <v>2163</v>
      </c>
      <c r="E168" s="128" t="s">
        <v>3</v>
      </c>
      <c r="F168" s="177"/>
      <c r="G168" s="130"/>
      <c r="H168" s="148">
        <v>1500</v>
      </c>
      <c r="I168" s="149">
        <v>1500</v>
      </c>
    </row>
    <row r="169" spans="1:9" x14ac:dyDescent="0.25">
      <c r="A169" s="165">
        <v>45199</v>
      </c>
      <c r="B169" s="127" t="s">
        <v>1186</v>
      </c>
      <c r="C169" s="128" t="s">
        <v>923</v>
      </c>
      <c r="D169" s="129" t="s">
        <v>2164</v>
      </c>
      <c r="E169" s="128" t="s">
        <v>3</v>
      </c>
      <c r="F169" s="177"/>
      <c r="G169" s="130"/>
      <c r="H169" s="148">
        <v>3000</v>
      </c>
      <c r="I169" s="149">
        <v>3000</v>
      </c>
    </row>
    <row r="170" spans="1:9" x14ac:dyDescent="0.25">
      <c r="A170" s="165">
        <v>45199</v>
      </c>
      <c r="B170" s="127" t="s">
        <v>1186</v>
      </c>
      <c r="C170" s="128" t="s">
        <v>923</v>
      </c>
      <c r="D170" s="129" t="s">
        <v>2165</v>
      </c>
      <c r="E170" s="128" t="s">
        <v>3</v>
      </c>
      <c r="F170" s="177"/>
      <c r="G170" s="130"/>
      <c r="H170" s="148">
        <v>3000</v>
      </c>
      <c r="I170" s="149">
        <v>3000</v>
      </c>
    </row>
    <row r="171" spans="1:9" x14ac:dyDescent="0.25">
      <c r="A171" s="165">
        <v>45199</v>
      </c>
      <c r="B171" s="127" t="s">
        <v>1186</v>
      </c>
      <c r="C171" s="128" t="s">
        <v>923</v>
      </c>
      <c r="D171" s="129" t="s">
        <v>1385</v>
      </c>
      <c r="E171" s="128" t="s">
        <v>3</v>
      </c>
      <c r="F171" s="177"/>
      <c r="G171" s="130"/>
      <c r="H171" s="148">
        <v>2000</v>
      </c>
      <c r="I171" s="149">
        <v>2000</v>
      </c>
    </row>
    <row r="172" spans="1:9" x14ac:dyDescent="0.25">
      <c r="A172" s="165">
        <v>45199</v>
      </c>
      <c r="B172" s="127" t="s">
        <v>1186</v>
      </c>
      <c r="C172" s="128" t="s">
        <v>923</v>
      </c>
      <c r="D172" s="129" t="s">
        <v>2166</v>
      </c>
      <c r="E172" s="128" t="s">
        <v>3</v>
      </c>
      <c r="F172" s="177"/>
      <c r="G172" s="130"/>
      <c r="H172" s="148">
        <v>2000</v>
      </c>
      <c r="I172" s="149">
        <v>2000</v>
      </c>
    </row>
    <row r="173" spans="1:9" x14ac:dyDescent="0.25">
      <c r="A173" s="165">
        <v>45199</v>
      </c>
      <c r="B173" s="127" t="s">
        <v>1186</v>
      </c>
      <c r="C173" s="128" t="s">
        <v>923</v>
      </c>
      <c r="D173" s="129" t="s">
        <v>2167</v>
      </c>
      <c r="E173" s="128" t="s">
        <v>3</v>
      </c>
      <c r="F173" s="177"/>
      <c r="G173" s="130"/>
      <c r="H173" s="148">
        <v>5000</v>
      </c>
      <c r="I173" s="149">
        <v>5000</v>
      </c>
    </row>
    <row r="174" spans="1:9" x14ac:dyDescent="0.25">
      <c r="A174" s="165">
        <v>45230</v>
      </c>
      <c r="B174" s="127" t="s">
        <v>1186</v>
      </c>
      <c r="C174" s="128" t="s">
        <v>923</v>
      </c>
      <c r="D174" s="129" t="s">
        <v>1806</v>
      </c>
      <c r="E174" s="128" t="s">
        <v>3</v>
      </c>
      <c r="F174" s="177"/>
      <c r="G174" s="130"/>
      <c r="H174" s="148">
        <v>4000</v>
      </c>
      <c r="I174" s="149">
        <v>4000</v>
      </c>
    </row>
    <row r="175" spans="1:9" x14ac:dyDescent="0.25">
      <c r="A175" s="165">
        <v>45230</v>
      </c>
      <c r="B175" s="127" t="s">
        <v>1186</v>
      </c>
      <c r="C175" s="128" t="s">
        <v>923</v>
      </c>
      <c r="D175" s="129" t="s">
        <v>2168</v>
      </c>
      <c r="E175" s="128" t="s">
        <v>3</v>
      </c>
      <c r="F175" s="177"/>
      <c r="G175" s="130"/>
      <c r="H175" s="148">
        <v>2500</v>
      </c>
      <c r="I175" s="149">
        <v>2500</v>
      </c>
    </row>
    <row r="176" spans="1:9" x14ac:dyDescent="0.25">
      <c r="A176" s="165">
        <v>45230</v>
      </c>
      <c r="B176" s="127" t="s">
        <v>1186</v>
      </c>
      <c r="C176" s="128" t="s">
        <v>923</v>
      </c>
      <c r="D176" s="129" t="s">
        <v>2169</v>
      </c>
      <c r="E176" s="128" t="s">
        <v>3</v>
      </c>
      <c r="F176" s="177"/>
      <c r="G176" s="130"/>
      <c r="H176" s="148">
        <v>1500</v>
      </c>
      <c r="I176" s="149">
        <v>1500</v>
      </c>
    </row>
    <row r="177" spans="1:9" x14ac:dyDescent="0.25">
      <c r="A177" s="165">
        <v>45230</v>
      </c>
      <c r="B177" s="127" t="s">
        <v>1186</v>
      </c>
      <c r="C177" s="128" t="s">
        <v>923</v>
      </c>
      <c r="D177" s="129" t="s">
        <v>2170</v>
      </c>
      <c r="E177" s="128" t="s">
        <v>3</v>
      </c>
      <c r="F177" s="177"/>
      <c r="G177" s="130"/>
      <c r="H177" s="148">
        <v>2500</v>
      </c>
      <c r="I177" s="149">
        <v>2500</v>
      </c>
    </row>
    <row r="178" spans="1:9" x14ac:dyDescent="0.25">
      <c r="A178" s="165">
        <v>45230</v>
      </c>
      <c r="B178" s="127" t="s">
        <v>1186</v>
      </c>
      <c r="C178" s="128" t="s">
        <v>923</v>
      </c>
      <c r="D178" s="129" t="s">
        <v>515</v>
      </c>
      <c r="E178" s="128" t="s">
        <v>3</v>
      </c>
      <c r="F178" s="177"/>
      <c r="G178" s="130"/>
      <c r="H178" s="148">
        <v>2000</v>
      </c>
      <c r="I178" s="149">
        <v>2000</v>
      </c>
    </row>
    <row r="179" spans="1:9" x14ac:dyDescent="0.25">
      <c r="A179" s="165">
        <v>45230</v>
      </c>
      <c r="B179" s="127" t="s">
        <v>1186</v>
      </c>
      <c r="C179" s="128" t="s">
        <v>923</v>
      </c>
      <c r="D179" s="129" t="s">
        <v>2171</v>
      </c>
      <c r="E179" s="128" t="s">
        <v>3</v>
      </c>
      <c r="F179" s="177"/>
      <c r="G179" s="130"/>
      <c r="H179" s="148">
        <v>1500</v>
      </c>
      <c r="I179" s="149">
        <v>1500</v>
      </c>
    </row>
    <row r="180" spans="1:9" x14ac:dyDescent="0.25">
      <c r="A180" s="165">
        <v>45230</v>
      </c>
      <c r="B180" s="127" t="s">
        <v>1186</v>
      </c>
      <c r="C180" s="128" t="s">
        <v>923</v>
      </c>
      <c r="D180" s="129" t="s">
        <v>2172</v>
      </c>
      <c r="E180" s="128" t="s">
        <v>3</v>
      </c>
      <c r="F180" s="177"/>
      <c r="G180" s="130"/>
      <c r="H180" s="148">
        <v>5000</v>
      </c>
      <c r="I180" s="149">
        <v>5000</v>
      </c>
    </row>
    <row r="181" spans="1:9" x14ac:dyDescent="0.25">
      <c r="A181" s="165">
        <v>45230</v>
      </c>
      <c r="B181" s="127" t="s">
        <v>1186</v>
      </c>
      <c r="C181" s="128" t="s">
        <v>923</v>
      </c>
      <c r="D181" s="129" t="s">
        <v>2173</v>
      </c>
      <c r="E181" s="128" t="s">
        <v>3</v>
      </c>
      <c r="F181" s="177"/>
      <c r="G181" s="130"/>
      <c r="H181" s="148">
        <v>2000</v>
      </c>
      <c r="I181" s="149">
        <v>2000</v>
      </c>
    </row>
    <row r="182" spans="1:9" x14ac:dyDescent="0.25">
      <c r="A182" s="165">
        <v>45230</v>
      </c>
      <c r="B182" s="127" t="s">
        <v>1186</v>
      </c>
      <c r="C182" s="128" t="s">
        <v>923</v>
      </c>
      <c r="D182" s="129" t="s">
        <v>2174</v>
      </c>
      <c r="E182" s="128" t="s">
        <v>3</v>
      </c>
      <c r="F182" s="177"/>
      <c r="G182" s="130"/>
      <c r="H182" s="148">
        <v>3000</v>
      </c>
      <c r="I182" s="149">
        <v>3000</v>
      </c>
    </row>
    <row r="183" spans="1:9" x14ac:dyDescent="0.25">
      <c r="A183" s="165">
        <v>45230</v>
      </c>
      <c r="B183" s="127" t="s">
        <v>1186</v>
      </c>
      <c r="C183" s="128" t="s">
        <v>923</v>
      </c>
      <c r="D183" s="129" t="s">
        <v>2175</v>
      </c>
      <c r="E183" s="128" t="s">
        <v>3</v>
      </c>
      <c r="F183" s="177"/>
      <c r="G183" s="130"/>
      <c r="H183" s="148">
        <v>3000</v>
      </c>
      <c r="I183" s="149">
        <v>3000</v>
      </c>
    </row>
    <row r="184" spans="1:9" x14ac:dyDescent="0.25">
      <c r="A184" s="165">
        <v>45230</v>
      </c>
      <c r="B184" s="127" t="s">
        <v>1186</v>
      </c>
      <c r="C184" s="128" t="s">
        <v>923</v>
      </c>
      <c r="D184" s="129" t="s">
        <v>2176</v>
      </c>
      <c r="E184" s="128" t="s">
        <v>3</v>
      </c>
      <c r="F184" s="177"/>
      <c r="G184" s="130"/>
      <c r="H184" s="148">
        <v>1500</v>
      </c>
      <c r="I184" s="149">
        <v>1500</v>
      </c>
    </row>
    <row r="185" spans="1:9" x14ac:dyDescent="0.25">
      <c r="A185" s="165">
        <v>45230</v>
      </c>
      <c r="B185" s="127" t="s">
        <v>1186</v>
      </c>
      <c r="C185" s="128" t="s">
        <v>923</v>
      </c>
      <c r="D185" s="129" t="s">
        <v>2177</v>
      </c>
      <c r="E185" s="128" t="s">
        <v>3</v>
      </c>
      <c r="F185" s="177"/>
      <c r="G185" s="130"/>
      <c r="H185" s="148">
        <v>1500</v>
      </c>
      <c r="I185" s="149">
        <v>1500</v>
      </c>
    </row>
    <row r="186" spans="1:9" x14ac:dyDescent="0.25">
      <c r="A186" s="165">
        <v>45230</v>
      </c>
      <c r="B186" s="127" t="s">
        <v>1186</v>
      </c>
      <c r="C186" s="128" t="s">
        <v>923</v>
      </c>
      <c r="D186" s="129" t="s">
        <v>1839</v>
      </c>
      <c r="E186" s="128" t="s">
        <v>3</v>
      </c>
      <c r="F186" s="177"/>
      <c r="G186" s="130"/>
      <c r="H186" s="148">
        <v>1500</v>
      </c>
      <c r="I186" s="149">
        <v>1500</v>
      </c>
    </row>
    <row r="187" spans="1:9" x14ac:dyDescent="0.25">
      <c r="A187" s="165">
        <v>45230</v>
      </c>
      <c r="B187" s="127" t="s">
        <v>1186</v>
      </c>
      <c r="C187" s="128" t="s">
        <v>923</v>
      </c>
      <c r="D187" s="129" t="s">
        <v>2178</v>
      </c>
      <c r="E187" s="128" t="s">
        <v>3</v>
      </c>
      <c r="F187" s="177"/>
      <c r="G187" s="130"/>
      <c r="H187" s="148">
        <v>3000</v>
      </c>
      <c r="I187" s="149">
        <v>3000</v>
      </c>
    </row>
    <row r="188" spans="1:9" x14ac:dyDescent="0.25">
      <c r="A188" s="165">
        <v>45230</v>
      </c>
      <c r="B188" s="127" t="s">
        <v>1186</v>
      </c>
      <c r="C188" s="128" t="s">
        <v>923</v>
      </c>
      <c r="D188" s="129" t="s">
        <v>2179</v>
      </c>
      <c r="E188" s="128" t="s">
        <v>3</v>
      </c>
      <c r="F188" s="177"/>
      <c r="G188" s="130"/>
      <c r="H188" s="148">
        <v>5000</v>
      </c>
      <c r="I188" s="149">
        <v>5000</v>
      </c>
    </row>
    <row r="189" spans="1:9" x14ac:dyDescent="0.25">
      <c r="A189" s="165">
        <v>45260</v>
      </c>
      <c r="B189" s="127" t="s">
        <v>1186</v>
      </c>
      <c r="C189" s="128" t="s">
        <v>923</v>
      </c>
      <c r="D189" s="129" t="s">
        <v>2180</v>
      </c>
      <c r="E189" s="128" t="s">
        <v>3</v>
      </c>
      <c r="F189" s="177"/>
      <c r="G189" s="130"/>
      <c r="H189" s="148">
        <v>3000</v>
      </c>
      <c r="I189" s="149">
        <v>3000</v>
      </c>
    </row>
    <row r="190" spans="1:9" x14ac:dyDescent="0.25">
      <c r="A190" s="165">
        <v>45260</v>
      </c>
      <c r="B190" s="127" t="s">
        <v>1186</v>
      </c>
      <c r="C190" s="128" t="s">
        <v>923</v>
      </c>
      <c r="D190" s="129" t="s">
        <v>2181</v>
      </c>
      <c r="E190" s="128" t="s">
        <v>3</v>
      </c>
      <c r="F190" s="177"/>
      <c r="G190" s="130"/>
      <c r="H190" s="148">
        <v>3000</v>
      </c>
      <c r="I190" s="149">
        <v>3000</v>
      </c>
    </row>
    <row r="191" spans="1:9" x14ac:dyDescent="0.25">
      <c r="A191" s="165">
        <v>45260</v>
      </c>
      <c r="B191" s="127" t="s">
        <v>1186</v>
      </c>
      <c r="C191" s="128" t="s">
        <v>923</v>
      </c>
      <c r="D191" s="129" t="s">
        <v>1689</v>
      </c>
      <c r="E191" s="128" t="s">
        <v>3</v>
      </c>
      <c r="F191" s="177"/>
      <c r="G191" s="130"/>
      <c r="H191" s="148">
        <v>3000</v>
      </c>
      <c r="I191" s="149">
        <v>3000</v>
      </c>
    </row>
    <row r="192" spans="1:9" x14ac:dyDescent="0.25">
      <c r="A192" s="165">
        <v>45260</v>
      </c>
      <c r="B192" s="127" t="s">
        <v>1186</v>
      </c>
      <c r="C192" s="128" t="s">
        <v>923</v>
      </c>
      <c r="D192" s="129" t="s">
        <v>2182</v>
      </c>
      <c r="E192" s="128" t="s">
        <v>3</v>
      </c>
      <c r="F192" s="177"/>
      <c r="G192" s="130"/>
      <c r="H192" s="148">
        <v>1500</v>
      </c>
      <c r="I192" s="149">
        <v>1500</v>
      </c>
    </row>
    <row r="193" spans="1:9" x14ac:dyDescent="0.25">
      <c r="A193" s="165">
        <v>45260</v>
      </c>
      <c r="B193" s="127" t="s">
        <v>1186</v>
      </c>
      <c r="C193" s="128" t="s">
        <v>923</v>
      </c>
      <c r="D193" s="129" t="s">
        <v>2183</v>
      </c>
      <c r="E193" s="128" t="s">
        <v>3</v>
      </c>
      <c r="F193" s="177"/>
      <c r="G193" s="130"/>
      <c r="H193" s="148">
        <v>3000</v>
      </c>
      <c r="I193" s="149">
        <v>3000</v>
      </c>
    </row>
    <row r="194" spans="1:9" x14ac:dyDescent="0.25">
      <c r="A194" s="165">
        <v>45260</v>
      </c>
      <c r="B194" s="127" t="s">
        <v>1186</v>
      </c>
      <c r="C194" s="128" t="s">
        <v>923</v>
      </c>
      <c r="D194" s="129" t="s">
        <v>2184</v>
      </c>
      <c r="E194" s="128" t="s">
        <v>3</v>
      </c>
      <c r="F194" s="177"/>
      <c r="G194" s="130"/>
      <c r="H194" s="148">
        <v>5000</v>
      </c>
      <c r="I194" s="149">
        <v>5000</v>
      </c>
    </row>
    <row r="195" spans="1:9" x14ac:dyDescent="0.25">
      <c r="A195" s="165">
        <v>45260</v>
      </c>
      <c r="B195" s="127" t="s">
        <v>1186</v>
      </c>
      <c r="C195" s="128" t="s">
        <v>923</v>
      </c>
      <c r="D195" s="129" t="s">
        <v>2185</v>
      </c>
      <c r="E195" s="128" t="s">
        <v>3</v>
      </c>
      <c r="F195" s="177"/>
      <c r="G195" s="130"/>
      <c r="H195" s="148">
        <v>4000</v>
      </c>
      <c r="I195" s="149">
        <v>4000</v>
      </c>
    </row>
    <row r="196" spans="1:9" x14ac:dyDescent="0.25">
      <c r="A196" s="165">
        <v>45260</v>
      </c>
      <c r="B196" s="127" t="s">
        <v>1186</v>
      </c>
      <c r="C196" s="128" t="s">
        <v>923</v>
      </c>
      <c r="D196" s="129" t="s">
        <v>2186</v>
      </c>
      <c r="E196" s="128" t="s">
        <v>3</v>
      </c>
      <c r="F196" s="177"/>
      <c r="G196" s="130"/>
      <c r="H196" s="148">
        <v>1500</v>
      </c>
      <c r="I196" s="149">
        <v>1500</v>
      </c>
    </row>
    <row r="197" spans="1:9" x14ac:dyDescent="0.25">
      <c r="A197" s="165">
        <v>45260</v>
      </c>
      <c r="B197" s="127" t="s">
        <v>1186</v>
      </c>
      <c r="C197" s="128" t="s">
        <v>923</v>
      </c>
      <c r="D197" s="129" t="s">
        <v>2187</v>
      </c>
      <c r="E197" s="128" t="s">
        <v>3</v>
      </c>
      <c r="F197" s="177"/>
      <c r="G197" s="130"/>
      <c r="H197" s="148">
        <v>2500</v>
      </c>
      <c r="I197" s="149">
        <v>2500</v>
      </c>
    </row>
    <row r="198" spans="1:9" x14ac:dyDescent="0.25">
      <c r="A198" s="165">
        <v>45260</v>
      </c>
      <c r="B198" s="127" t="s">
        <v>1186</v>
      </c>
      <c r="C198" s="128" t="s">
        <v>923</v>
      </c>
      <c r="D198" s="129" t="s">
        <v>2188</v>
      </c>
      <c r="E198" s="128" t="s">
        <v>3</v>
      </c>
      <c r="F198" s="177"/>
      <c r="G198" s="130"/>
      <c r="H198" s="148">
        <v>2000</v>
      </c>
      <c r="I198" s="149">
        <v>2000</v>
      </c>
    </row>
    <row r="199" spans="1:9" x14ac:dyDescent="0.25">
      <c r="A199" s="165">
        <v>45260</v>
      </c>
      <c r="B199" s="127" t="s">
        <v>1186</v>
      </c>
      <c r="C199" s="128" t="s">
        <v>923</v>
      </c>
      <c r="D199" s="129" t="s">
        <v>2189</v>
      </c>
      <c r="E199" s="128" t="s">
        <v>3</v>
      </c>
      <c r="F199" s="177"/>
      <c r="G199" s="130"/>
      <c r="H199" s="148">
        <v>1500</v>
      </c>
      <c r="I199" s="149">
        <v>1500</v>
      </c>
    </row>
    <row r="200" spans="1:9" x14ac:dyDescent="0.25">
      <c r="A200" s="165">
        <v>45260</v>
      </c>
      <c r="B200" s="127" t="s">
        <v>1186</v>
      </c>
      <c r="C200" s="128" t="s">
        <v>923</v>
      </c>
      <c r="D200" s="129" t="s">
        <v>2190</v>
      </c>
      <c r="E200" s="128" t="s">
        <v>3</v>
      </c>
      <c r="F200" s="177"/>
      <c r="G200" s="130"/>
      <c r="H200" s="148">
        <v>2000</v>
      </c>
      <c r="I200" s="149">
        <v>2000</v>
      </c>
    </row>
    <row r="201" spans="1:9" x14ac:dyDescent="0.25">
      <c r="A201" s="165">
        <v>45260</v>
      </c>
      <c r="B201" s="127" t="s">
        <v>1186</v>
      </c>
      <c r="C201" s="128" t="s">
        <v>923</v>
      </c>
      <c r="D201" s="129" t="s">
        <v>2191</v>
      </c>
      <c r="E201" s="128" t="s">
        <v>3</v>
      </c>
      <c r="F201" s="177"/>
      <c r="G201" s="130"/>
      <c r="H201" s="148">
        <v>2000</v>
      </c>
      <c r="I201" s="149">
        <v>2000</v>
      </c>
    </row>
    <row r="202" spans="1:9" x14ac:dyDescent="0.25">
      <c r="A202" s="165">
        <v>45260</v>
      </c>
      <c r="B202" s="127" t="s">
        <v>1186</v>
      </c>
      <c r="C202" s="128" t="s">
        <v>923</v>
      </c>
      <c r="D202" s="129" t="s">
        <v>2192</v>
      </c>
      <c r="E202" s="128" t="s">
        <v>3</v>
      </c>
      <c r="F202" s="177"/>
      <c r="G202" s="130"/>
      <c r="H202" s="148">
        <v>2000</v>
      </c>
      <c r="I202" s="149">
        <v>2000</v>
      </c>
    </row>
    <row r="203" spans="1:9" x14ac:dyDescent="0.25">
      <c r="A203" s="165">
        <v>45260</v>
      </c>
      <c r="B203" s="127" t="s">
        <v>1186</v>
      </c>
      <c r="C203" s="128" t="s">
        <v>923</v>
      </c>
      <c r="D203" s="129" t="s">
        <v>2193</v>
      </c>
      <c r="E203" s="128" t="s">
        <v>3</v>
      </c>
      <c r="F203" s="177"/>
      <c r="G203" s="130"/>
      <c r="H203" s="148">
        <v>3000</v>
      </c>
      <c r="I203" s="149">
        <v>3000</v>
      </c>
    </row>
    <row r="204" spans="1:9" x14ac:dyDescent="0.25">
      <c r="A204" s="165">
        <v>45291</v>
      </c>
      <c r="B204" s="127" t="s">
        <v>1186</v>
      </c>
      <c r="C204" s="128" t="s">
        <v>923</v>
      </c>
      <c r="D204" s="129" t="s">
        <v>2194</v>
      </c>
      <c r="E204" s="128" t="s">
        <v>3</v>
      </c>
      <c r="F204" s="177"/>
      <c r="G204" s="130"/>
      <c r="H204" s="148">
        <v>3000</v>
      </c>
      <c r="I204" s="149">
        <v>3000</v>
      </c>
    </row>
    <row r="205" spans="1:9" x14ac:dyDescent="0.25">
      <c r="A205" s="165">
        <v>45291</v>
      </c>
      <c r="B205" s="127" t="s">
        <v>1186</v>
      </c>
      <c r="C205" s="128" t="s">
        <v>923</v>
      </c>
      <c r="D205" s="129" t="s">
        <v>2195</v>
      </c>
      <c r="E205" s="128" t="s">
        <v>3</v>
      </c>
      <c r="F205" s="177"/>
      <c r="G205" s="130"/>
      <c r="H205" s="148">
        <v>3000</v>
      </c>
      <c r="I205" s="149">
        <v>3000</v>
      </c>
    </row>
    <row r="206" spans="1:9" x14ac:dyDescent="0.25">
      <c r="A206" s="165">
        <v>45291</v>
      </c>
      <c r="B206" s="127" t="s">
        <v>1186</v>
      </c>
      <c r="C206" s="128" t="s">
        <v>923</v>
      </c>
      <c r="D206" s="129" t="s">
        <v>2196</v>
      </c>
      <c r="E206" s="128" t="s">
        <v>3</v>
      </c>
      <c r="F206" s="177"/>
      <c r="G206" s="130"/>
      <c r="H206" s="148">
        <v>1500</v>
      </c>
      <c r="I206" s="149">
        <v>1500</v>
      </c>
    </row>
    <row r="207" spans="1:9" x14ac:dyDescent="0.25">
      <c r="A207" s="165">
        <v>45291</v>
      </c>
      <c r="B207" s="127" t="s">
        <v>1186</v>
      </c>
      <c r="C207" s="128" t="s">
        <v>923</v>
      </c>
      <c r="D207" s="129" t="s">
        <v>2197</v>
      </c>
      <c r="E207" s="128" t="s">
        <v>3</v>
      </c>
      <c r="F207" s="177"/>
      <c r="G207" s="130"/>
      <c r="H207" s="148">
        <v>3000</v>
      </c>
      <c r="I207" s="149">
        <v>3000</v>
      </c>
    </row>
    <row r="208" spans="1:9" x14ac:dyDescent="0.25">
      <c r="A208" s="165">
        <v>45291</v>
      </c>
      <c r="B208" s="127" t="s">
        <v>1186</v>
      </c>
      <c r="C208" s="128" t="s">
        <v>923</v>
      </c>
      <c r="D208" s="129" t="s">
        <v>1135</v>
      </c>
      <c r="E208" s="128" t="s">
        <v>3</v>
      </c>
      <c r="F208" s="177"/>
      <c r="G208" s="130"/>
      <c r="H208" s="148">
        <v>5000</v>
      </c>
      <c r="I208" s="149">
        <v>5000</v>
      </c>
    </row>
    <row r="209" spans="1:9" x14ac:dyDescent="0.25">
      <c r="A209" s="165">
        <v>45291</v>
      </c>
      <c r="B209" s="127" t="s">
        <v>1186</v>
      </c>
      <c r="C209" s="128" t="s">
        <v>923</v>
      </c>
      <c r="D209" s="129" t="s">
        <v>1134</v>
      </c>
      <c r="E209" s="128" t="s">
        <v>3</v>
      </c>
      <c r="F209" s="177"/>
      <c r="G209" s="130"/>
      <c r="H209" s="148">
        <v>4000</v>
      </c>
      <c r="I209" s="149">
        <v>4000</v>
      </c>
    </row>
    <row r="210" spans="1:9" x14ac:dyDescent="0.25">
      <c r="A210" s="165">
        <v>45291</v>
      </c>
      <c r="B210" s="127" t="s">
        <v>1186</v>
      </c>
      <c r="C210" s="128" t="s">
        <v>923</v>
      </c>
      <c r="D210" s="129" t="s">
        <v>1133</v>
      </c>
      <c r="E210" s="128" t="s">
        <v>3</v>
      </c>
      <c r="F210" s="177"/>
      <c r="G210" s="130"/>
      <c r="H210" s="148">
        <v>1500</v>
      </c>
      <c r="I210" s="149">
        <v>1500</v>
      </c>
    </row>
    <row r="211" spans="1:9" x14ac:dyDescent="0.25">
      <c r="A211" s="165">
        <v>45291</v>
      </c>
      <c r="B211" s="127" t="s">
        <v>1186</v>
      </c>
      <c r="C211" s="128" t="s">
        <v>923</v>
      </c>
      <c r="D211" s="129" t="s">
        <v>1587</v>
      </c>
      <c r="E211" s="128" t="s">
        <v>3</v>
      </c>
      <c r="F211" s="177"/>
      <c r="G211" s="130"/>
      <c r="H211" s="148">
        <v>2500</v>
      </c>
      <c r="I211" s="149">
        <v>2500</v>
      </c>
    </row>
    <row r="212" spans="1:9" x14ac:dyDescent="0.25">
      <c r="A212" s="165">
        <v>45291</v>
      </c>
      <c r="B212" s="127" t="s">
        <v>1186</v>
      </c>
      <c r="C212" s="128" t="s">
        <v>923</v>
      </c>
      <c r="D212" s="129" t="s">
        <v>2198</v>
      </c>
      <c r="E212" s="128" t="s">
        <v>3</v>
      </c>
      <c r="F212" s="177"/>
      <c r="G212" s="130"/>
      <c r="H212" s="148">
        <v>2000</v>
      </c>
      <c r="I212" s="149">
        <v>2000</v>
      </c>
    </row>
    <row r="213" spans="1:9" x14ac:dyDescent="0.25">
      <c r="A213" s="165">
        <v>45291</v>
      </c>
      <c r="B213" s="127" t="s">
        <v>1186</v>
      </c>
      <c r="C213" s="128" t="s">
        <v>923</v>
      </c>
      <c r="D213" s="129" t="s">
        <v>2199</v>
      </c>
      <c r="E213" s="128" t="s">
        <v>3</v>
      </c>
      <c r="F213" s="177"/>
      <c r="G213" s="130"/>
      <c r="H213" s="148">
        <v>1500</v>
      </c>
      <c r="I213" s="149">
        <v>1500</v>
      </c>
    </row>
    <row r="214" spans="1:9" x14ac:dyDescent="0.25">
      <c r="A214" s="165">
        <v>45291</v>
      </c>
      <c r="B214" s="127" t="s">
        <v>1186</v>
      </c>
      <c r="C214" s="128" t="s">
        <v>923</v>
      </c>
      <c r="D214" s="129" t="s">
        <v>2200</v>
      </c>
      <c r="E214" s="128" t="s">
        <v>3</v>
      </c>
      <c r="F214" s="177"/>
      <c r="G214" s="130"/>
      <c r="H214" s="148">
        <v>1500</v>
      </c>
      <c r="I214" s="149">
        <v>1500</v>
      </c>
    </row>
    <row r="215" spans="1:9" x14ac:dyDescent="0.25">
      <c r="A215" s="165">
        <v>45291</v>
      </c>
      <c r="B215" s="127" t="s">
        <v>1186</v>
      </c>
      <c r="C215" s="128" t="s">
        <v>923</v>
      </c>
      <c r="D215" s="129" t="s">
        <v>2201</v>
      </c>
      <c r="E215" s="128" t="s">
        <v>3</v>
      </c>
      <c r="F215" s="177"/>
      <c r="G215" s="130"/>
      <c r="H215" s="148">
        <v>5000</v>
      </c>
      <c r="I215" s="149">
        <v>5000</v>
      </c>
    </row>
    <row r="216" spans="1:9" x14ac:dyDescent="0.25">
      <c r="A216" s="165">
        <v>45291</v>
      </c>
      <c r="B216" s="127" t="s">
        <v>1186</v>
      </c>
      <c r="C216" s="128" t="s">
        <v>923</v>
      </c>
      <c r="D216" s="129" t="s">
        <v>2202</v>
      </c>
      <c r="E216" s="128" t="s">
        <v>3</v>
      </c>
      <c r="F216" s="177"/>
      <c r="G216" s="130"/>
      <c r="H216" s="148">
        <v>2000</v>
      </c>
      <c r="I216" s="149">
        <v>2000</v>
      </c>
    </row>
    <row r="217" spans="1:9" x14ac:dyDescent="0.25">
      <c r="A217" s="165">
        <v>45291</v>
      </c>
      <c r="B217" s="127" t="s">
        <v>1186</v>
      </c>
      <c r="C217" s="128" t="s">
        <v>923</v>
      </c>
      <c r="D217" s="129" t="s">
        <v>2203</v>
      </c>
      <c r="E217" s="128" t="s">
        <v>3</v>
      </c>
      <c r="F217" s="177"/>
      <c r="G217" s="130"/>
      <c r="H217" s="148">
        <v>2000</v>
      </c>
      <c r="I217" s="149">
        <v>2000</v>
      </c>
    </row>
    <row r="218" spans="1:9" x14ac:dyDescent="0.25">
      <c r="A218" s="165">
        <v>45291</v>
      </c>
      <c r="B218" s="127" t="s">
        <v>1186</v>
      </c>
      <c r="C218" s="128" t="s">
        <v>923</v>
      </c>
      <c r="D218" s="129" t="s">
        <v>2204</v>
      </c>
      <c r="E218" s="128" t="s">
        <v>3</v>
      </c>
      <c r="F218" s="177"/>
      <c r="G218" s="130"/>
      <c r="H218" s="148">
        <v>3000</v>
      </c>
      <c r="I218" s="149">
        <v>3000</v>
      </c>
    </row>
    <row r="219" spans="1:9" x14ac:dyDescent="0.25">
      <c r="A219" s="165">
        <v>45322</v>
      </c>
      <c r="B219" s="127" t="s">
        <v>1186</v>
      </c>
      <c r="C219" s="128" t="s">
        <v>923</v>
      </c>
      <c r="D219" s="129" t="s">
        <v>2205</v>
      </c>
      <c r="E219" s="128" t="s">
        <v>3</v>
      </c>
      <c r="F219" s="177"/>
      <c r="G219" s="130"/>
      <c r="H219" s="148">
        <v>5000</v>
      </c>
      <c r="I219" s="149">
        <v>5000</v>
      </c>
    </row>
    <row r="220" spans="1:9" x14ac:dyDescent="0.25">
      <c r="A220" s="165">
        <v>45322</v>
      </c>
      <c r="B220" s="127" t="s">
        <v>1186</v>
      </c>
      <c r="C220" s="128" t="s">
        <v>923</v>
      </c>
      <c r="D220" s="129" t="s">
        <v>2206</v>
      </c>
      <c r="E220" s="128" t="s">
        <v>3</v>
      </c>
      <c r="F220" s="177"/>
      <c r="G220" s="130"/>
      <c r="H220" s="148">
        <v>2000</v>
      </c>
      <c r="I220" s="149">
        <v>2000</v>
      </c>
    </row>
    <row r="221" spans="1:9" x14ac:dyDescent="0.25">
      <c r="A221" s="165">
        <v>45322</v>
      </c>
      <c r="B221" s="127" t="s">
        <v>1186</v>
      </c>
      <c r="C221" s="128" t="s">
        <v>923</v>
      </c>
      <c r="D221" s="129" t="s">
        <v>1770</v>
      </c>
      <c r="E221" s="128" t="s">
        <v>3</v>
      </c>
      <c r="F221" s="177"/>
      <c r="G221" s="130"/>
      <c r="H221" s="148">
        <v>3000</v>
      </c>
      <c r="I221" s="149">
        <v>3000</v>
      </c>
    </row>
    <row r="222" spans="1:9" x14ac:dyDescent="0.25">
      <c r="A222" s="165">
        <v>45322</v>
      </c>
      <c r="B222" s="127" t="s">
        <v>1186</v>
      </c>
      <c r="C222" s="128" t="s">
        <v>923</v>
      </c>
      <c r="D222" s="129" t="s">
        <v>1771</v>
      </c>
      <c r="E222" s="128" t="s">
        <v>3</v>
      </c>
      <c r="F222" s="177"/>
      <c r="G222" s="130"/>
      <c r="H222" s="148">
        <v>3000</v>
      </c>
      <c r="I222" s="149">
        <v>3000</v>
      </c>
    </row>
    <row r="223" spans="1:9" x14ac:dyDescent="0.25">
      <c r="A223" s="165">
        <v>45322</v>
      </c>
      <c r="B223" s="127" t="s">
        <v>1186</v>
      </c>
      <c r="C223" s="128" t="s">
        <v>923</v>
      </c>
      <c r="D223" s="129" t="s">
        <v>2207</v>
      </c>
      <c r="E223" s="128" t="s">
        <v>3</v>
      </c>
      <c r="F223" s="177"/>
      <c r="G223" s="130"/>
      <c r="H223" s="148">
        <v>1500</v>
      </c>
      <c r="I223" s="149">
        <v>1500</v>
      </c>
    </row>
    <row r="224" spans="1:9" x14ac:dyDescent="0.25">
      <c r="A224" s="165">
        <v>45322</v>
      </c>
      <c r="B224" s="127" t="s">
        <v>1186</v>
      </c>
      <c r="C224" s="128" t="s">
        <v>923</v>
      </c>
      <c r="D224" s="129" t="s">
        <v>2208</v>
      </c>
      <c r="E224" s="128" t="s">
        <v>3</v>
      </c>
      <c r="F224" s="177"/>
      <c r="G224" s="130"/>
      <c r="H224" s="148">
        <v>3000</v>
      </c>
      <c r="I224" s="149">
        <v>3000</v>
      </c>
    </row>
    <row r="225" spans="1:9" x14ac:dyDescent="0.25">
      <c r="A225" s="165">
        <v>45322</v>
      </c>
      <c r="B225" s="127" t="s">
        <v>1186</v>
      </c>
      <c r="C225" s="128" t="s">
        <v>923</v>
      </c>
      <c r="D225" s="129" t="s">
        <v>2209</v>
      </c>
      <c r="E225" s="128" t="s">
        <v>3</v>
      </c>
      <c r="F225" s="177"/>
      <c r="G225" s="130"/>
      <c r="H225" s="148">
        <v>5000</v>
      </c>
      <c r="I225" s="149">
        <v>5000</v>
      </c>
    </row>
    <row r="226" spans="1:9" x14ac:dyDescent="0.25">
      <c r="A226" s="165">
        <v>45322</v>
      </c>
      <c r="B226" s="127" t="s">
        <v>1186</v>
      </c>
      <c r="C226" s="128" t="s">
        <v>923</v>
      </c>
      <c r="D226" s="129" t="s">
        <v>2210</v>
      </c>
      <c r="E226" s="128" t="s">
        <v>3</v>
      </c>
      <c r="F226" s="177"/>
      <c r="G226" s="130"/>
      <c r="H226" s="148">
        <v>4000</v>
      </c>
      <c r="I226" s="149">
        <v>4000</v>
      </c>
    </row>
    <row r="227" spans="1:9" x14ac:dyDescent="0.25">
      <c r="A227" s="165">
        <v>45322</v>
      </c>
      <c r="B227" s="127" t="s">
        <v>1186</v>
      </c>
      <c r="C227" s="128" t="s">
        <v>923</v>
      </c>
      <c r="D227" s="129" t="s">
        <v>2211</v>
      </c>
      <c r="E227" s="128" t="s">
        <v>3</v>
      </c>
      <c r="F227" s="177"/>
      <c r="G227" s="130"/>
      <c r="H227" s="148">
        <v>1500</v>
      </c>
      <c r="I227" s="149">
        <v>1500</v>
      </c>
    </row>
    <row r="228" spans="1:9" x14ac:dyDescent="0.25">
      <c r="A228" s="165">
        <v>45322</v>
      </c>
      <c r="B228" s="127" t="s">
        <v>1186</v>
      </c>
      <c r="C228" s="128" t="s">
        <v>923</v>
      </c>
      <c r="D228" s="129" t="s">
        <v>2212</v>
      </c>
      <c r="E228" s="128" t="s">
        <v>3</v>
      </c>
      <c r="F228" s="177"/>
      <c r="G228" s="130"/>
      <c r="H228" s="148">
        <v>2500</v>
      </c>
      <c r="I228" s="149">
        <v>2500</v>
      </c>
    </row>
    <row r="229" spans="1:9" x14ac:dyDescent="0.25">
      <c r="A229" s="165">
        <v>45322</v>
      </c>
      <c r="B229" s="127" t="s">
        <v>1186</v>
      </c>
      <c r="C229" s="128" t="s">
        <v>923</v>
      </c>
      <c r="D229" s="129" t="s">
        <v>2213</v>
      </c>
      <c r="E229" s="128" t="s">
        <v>3</v>
      </c>
      <c r="F229" s="177"/>
      <c r="G229" s="130"/>
      <c r="H229" s="148">
        <v>2000</v>
      </c>
      <c r="I229" s="149">
        <v>2000</v>
      </c>
    </row>
    <row r="230" spans="1:9" x14ac:dyDescent="0.25">
      <c r="A230" s="165">
        <v>45322</v>
      </c>
      <c r="B230" s="127" t="s">
        <v>1186</v>
      </c>
      <c r="C230" s="128" t="s">
        <v>923</v>
      </c>
      <c r="D230" s="129" t="s">
        <v>2214</v>
      </c>
      <c r="E230" s="128" t="s">
        <v>3</v>
      </c>
      <c r="F230" s="177"/>
      <c r="G230" s="130"/>
      <c r="H230" s="148">
        <v>1500</v>
      </c>
      <c r="I230" s="149">
        <v>1500</v>
      </c>
    </row>
    <row r="231" spans="1:9" x14ac:dyDescent="0.25">
      <c r="A231" s="165">
        <v>45322</v>
      </c>
      <c r="B231" s="127" t="s">
        <v>1186</v>
      </c>
      <c r="C231" s="128" t="s">
        <v>923</v>
      </c>
      <c r="D231" s="129" t="s">
        <v>2215</v>
      </c>
      <c r="E231" s="128" t="s">
        <v>3</v>
      </c>
      <c r="F231" s="177"/>
      <c r="G231" s="130"/>
      <c r="H231" s="148">
        <v>3000</v>
      </c>
      <c r="I231" s="149">
        <v>3000</v>
      </c>
    </row>
    <row r="232" spans="1:9" x14ac:dyDescent="0.25">
      <c r="A232" s="165">
        <v>45322</v>
      </c>
      <c r="B232" s="127" t="s">
        <v>1186</v>
      </c>
      <c r="C232" s="128" t="s">
        <v>923</v>
      </c>
      <c r="D232" s="129" t="s">
        <v>924</v>
      </c>
      <c r="E232" s="128" t="s">
        <v>3</v>
      </c>
      <c r="F232" s="177"/>
      <c r="G232" s="130"/>
      <c r="H232" s="148">
        <v>2000</v>
      </c>
      <c r="I232" s="149">
        <v>2000</v>
      </c>
    </row>
    <row r="233" spans="1:9" x14ac:dyDescent="0.25">
      <c r="A233" s="165">
        <v>45351</v>
      </c>
      <c r="B233" s="127" t="s">
        <v>1186</v>
      </c>
      <c r="C233" s="128" t="s">
        <v>923</v>
      </c>
      <c r="D233" s="129" t="s">
        <v>2216</v>
      </c>
      <c r="E233" s="128" t="s">
        <v>3</v>
      </c>
      <c r="F233" s="177"/>
      <c r="G233" s="130"/>
      <c r="H233" s="148">
        <v>3000</v>
      </c>
      <c r="I233" s="149">
        <v>3000</v>
      </c>
    </row>
    <row r="234" spans="1:9" x14ac:dyDescent="0.25">
      <c r="A234" s="165">
        <v>45351</v>
      </c>
      <c r="B234" s="127" t="s">
        <v>1186</v>
      </c>
      <c r="C234" s="128" t="s">
        <v>923</v>
      </c>
      <c r="D234" s="129" t="s">
        <v>820</v>
      </c>
      <c r="E234" s="128" t="s">
        <v>3</v>
      </c>
      <c r="F234" s="177"/>
      <c r="G234" s="130"/>
      <c r="H234" s="148">
        <v>3000</v>
      </c>
      <c r="I234" s="149">
        <v>3000</v>
      </c>
    </row>
    <row r="235" spans="1:9" x14ac:dyDescent="0.25">
      <c r="A235" s="165">
        <v>45351</v>
      </c>
      <c r="B235" s="127" t="s">
        <v>1186</v>
      </c>
      <c r="C235" s="128" t="s">
        <v>923</v>
      </c>
      <c r="D235" s="129" t="s">
        <v>2217</v>
      </c>
      <c r="E235" s="128" t="s">
        <v>3</v>
      </c>
      <c r="F235" s="177"/>
      <c r="G235" s="130"/>
      <c r="H235" s="148">
        <v>1500</v>
      </c>
      <c r="I235" s="149">
        <v>1500</v>
      </c>
    </row>
    <row r="236" spans="1:9" x14ac:dyDescent="0.25">
      <c r="A236" s="165">
        <v>45351</v>
      </c>
      <c r="B236" s="127" t="s">
        <v>1186</v>
      </c>
      <c r="C236" s="128" t="s">
        <v>923</v>
      </c>
      <c r="D236" s="129" t="s">
        <v>2218</v>
      </c>
      <c r="E236" s="128" t="s">
        <v>3</v>
      </c>
      <c r="F236" s="177"/>
      <c r="G236" s="130"/>
      <c r="H236" s="148">
        <v>3000</v>
      </c>
      <c r="I236" s="149">
        <v>3000</v>
      </c>
    </row>
    <row r="237" spans="1:9" x14ac:dyDescent="0.25">
      <c r="A237" s="165">
        <v>45351</v>
      </c>
      <c r="B237" s="127" t="s">
        <v>1186</v>
      </c>
      <c r="C237" s="128" t="s">
        <v>923</v>
      </c>
      <c r="D237" s="129" t="s">
        <v>2219</v>
      </c>
      <c r="E237" s="128" t="s">
        <v>3</v>
      </c>
      <c r="F237" s="177"/>
      <c r="G237" s="130"/>
      <c r="H237" s="148">
        <v>5000</v>
      </c>
      <c r="I237" s="149">
        <v>5000</v>
      </c>
    </row>
    <row r="238" spans="1:9" x14ac:dyDescent="0.25">
      <c r="A238" s="165">
        <v>45351</v>
      </c>
      <c r="B238" s="127" t="s">
        <v>1186</v>
      </c>
      <c r="C238" s="128" t="s">
        <v>923</v>
      </c>
      <c r="D238" s="129" t="s">
        <v>2220</v>
      </c>
      <c r="E238" s="128" t="s">
        <v>3</v>
      </c>
      <c r="F238" s="177"/>
      <c r="G238" s="130"/>
      <c r="H238" s="148">
        <v>4000</v>
      </c>
      <c r="I238" s="149">
        <v>4000</v>
      </c>
    </row>
    <row r="239" spans="1:9" x14ac:dyDescent="0.25">
      <c r="A239" s="165">
        <v>45351</v>
      </c>
      <c r="B239" s="127" t="s">
        <v>1186</v>
      </c>
      <c r="C239" s="128" t="s">
        <v>923</v>
      </c>
      <c r="D239" s="129" t="s">
        <v>2221</v>
      </c>
      <c r="E239" s="128" t="s">
        <v>3</v>
      </c>
      <c r="F239" s="177"/>
      <c r="G239" s="130"/>
      <c r="H239" s="148">
        <v>1500</v>
      </c>
      <c r="I239" s="149">
        <v>1500</v>
      </c>
    </row>
    <row r="240" spans="1:9" x14ac:dyDescent="0.25">
      <c r="A240" s="165">
        <v>45351</v>
      </c>
      <c r="B240" s="127" t="s">
        <v>1186</v>
      </c>
      <c r="C240" s="128" t="s">
        <v>923</v>
      </c>
      <c r="D240" s="129" t="s">
        <v>2222</v>
      </c>
      <c r="E240" s="128" t="s">
        <v>3</v>
      </c>
      <c r="F240" s="177"/>
      <c r="G240" s="130"/>
      <c r="H240" s="148">
        <v>2500</v>
      </c>
      <c r="I240" s="149">
        <v>2500</v>
      </c>
    </row>
    <row r="241" spans="1:9" x14ac:dyDescent="0.25">
      <c r="A241" s="165">
        <v>45351</v>
      </c>
      <c r="B241" s="127" t="s">
        <v>1186</v>
      </c>
      <c r="C241" s="128" t="s">
        <v>923</v>
      </c>
      <c r="D241" s="129" t="s">
        <v>2223</v>
      </c>
      <c r="E241" s="128" t="s">
        <v>3</v>
      </c>
      <c r="F241" s="177"/>
      <c r="G241" s="130"/>
      <c r="H241" s="148">
        <v>2000</v>
      </c>
      <c r="I241" s="149">
        <v>2000</v>
      </c>
    </row>
    <row r="242" spans="1:9" x14ac:dyDescent="0.25">
      <c r="A242" s="165">
        <v>45351</v>
      </c>
      <c r="B242" s="127" t="s">
        <v>1186</v>
      </c>
      <c r="C242" s="128" t="s">
        <v>923</v>
      </c>
      <c r="D242" s="129" t="s">
        <v>2224</v>
      </c>
      <c r="E242" s="128" t="s">
        <v>3</v>
      </c>
      <c r="F242" s="177"/>
      <c r="G242" s="130"/>
      <c r="H242" s="148">
        <v>2000</v>
      </c>
      <c r="I242" s="149">
        <v>2000</v>
      </c>
    </row>
    <row r="243" spans="1:9" x14ac:dyDescent="0.25">
      <c r="A243" s="165">
        <v>45351</v>
      </c>
      <c r="B243" s="127" t="s">
        <v>1186</v>
      </c>
      <c r="C243" s="128" t="s">
        <v>923</v>
      </c>
      <c r="D243" s="129" t="s">
        <v>2225</v>
      </c>
      <c r="E243" s="128" t="s">
        <v>3</v>
      </c>
      <c r="F243" s="177"/>
      <c r="G243" s="130"/>
      <c r="H243" s="148">
        <v>5000</v>
      </c>
      <c r="I243" s="149">
        <v>5000</v>
      </c>
    </row>
    <row r="244" spans="1:9" x14ac:dyDescent="0.25">
      <c r="A244" s="165">
        <v>45351</v>
      </c>
      <c r="B244" s="127" t="s">
        <v>1186</v>
      </c>
      <c r="C244" s="128" t="s">
        <v>923</v>
      </c>
      <c r="D244" s="129" t="s">
        <v>2226</v>
      </c>
      <c r="E244" s="128" t="s">
        <v>3</v>
      </c>
      <c r="F244" s="177"/>
      <c r="G244" s="130"/>
      <c r="H244" s="148">
        <v>1500</v>
      </c>
      <c r="I244" s="149">
        <v>1500</v>
      </c>
    </row>
    <row r="245" spans="1:9" x14ac:dyDescent="0.25">
      <c r="A245" s="165">
        <v>45351</v>
      </c>
      <c r="B245" s="127" t="s">
        <v>1186</v>
      </c>
      <c r="C245" s="128" t="s">
        <v>923</v>
      </c>
      <c r="D245" s="129" t="s">
        <v>2227</v>
      </c>
      <c r="E245" s="128" t="s">
        <v>3</v>
      </c>
      <c r="F245" s="177"/>
      <c r="G245" s="130"/>
      <c r="H245" s="148">
        <v>3000</v>
      </c>
      <c r="I245" s="149">
        <v>3000</v>
      </c>
    </row>
    <row r="246" spans="1:9" x14ac:dyDescent="0.25">
      <c r="A246" s="165">
        <v>45351</v>
      </c>
      <c r="B246" s="127" t="s">
        <v>1186</v>
      </c>
      <c r="C246" s="128" t="s">
        <v>923</v>
      </c>
      <c r="D246" s="129" t="s">
        <v>2228</v>
      </c>
      <c r="E246" s="128" t="s">
        <v>3</v>
      </c>
      <c r="F246" s="177"/>
      <c r="G246" s="130"/>
      <c r="H246" s="148">
        <v>2000</v>
      </c>
      <c r="I246" s="149">
        <v>2000</v>
      </c>
    </row>
    <row r="247" spans="1:9" x14ac:dyDescent="0.25">
      <c r="A247" s="165">
        <v>45382</v>
      </c>
      <c r="B247" s="127" t="s">
        <v>1186</v>
      </c>
      <c r="C247" s="128" t="s">
        <v>923</v>
      </c>
      <c r="D247" s="129" t="s">
        <v>2229</v>
      </c>
      <c r="E247" s="128" t="s">
        <v>3</v>
      </c>
      <c r="F247" s="177"/>
      <c r="G247" s="130"/>
      <c r="H247" s="148">
        <v>3000</v>
      </c>
      <c r="I247" s="149">
        <v>3000</v>
      </c>
    </row>
    <row r="248" spans="1:9" x14ac:dyDescent="0.25">
      <c r="A248" s="165">
        <v>45382</v>
      </c>
      <c r="B248" s="127" t="s">
        <v>1186</v>
      </c>
      <c r="C248" s="128" t="s">
        <v>923</v>
      </c>
      <c r="D248" s="129" t="s">
        <v>2230</v>
      </c>
      <c r="E248" s="128" t="s">
        <v>3</v>
      </c>
      <c r="F248" s="177"/>
      <c r="G248" s="130"/>
      <c r="H248" s="148">
        <v>5000</v>
      </c>
      <c r="I248" s="149">
        <v>5000</v>
      </c>
    </row>
    <row r="249" spans="1:9" x14ac:dyDescent="0.25">
      <c r="A249" s="165">
        <v>45382</v>
      </c>
      <c r="B249" s="127" t="s">
        <v>1186</v>
      </c>
      <c r="C249" s="128" t="s">
        <v>923</v>
      </c>
      <c r="D249" s="129" t="s">
        <v>2231</v>
      </c>
      <c r="E249" s="128" t="s">
        <v>3</v>
      </c>
      <c r="F249" s="177"/>
      <c r="G249" s="130"/>
      <c r="H249" s="148">
        <v>4000</v>
      </c>
      <c r="I249" s="149">
        <v>4000</v>
      </c>
    </row>
    <row r="250" spans="1:9" x14ac:dyDescent="0.25">
      <c r="A250" s="165">
        <v>45382</v>
      </c>
      <c r="B250" s="127" t="s">
        <v>1186</v>
      </c>
      <c r="C250" s="128" t="s">
        <v>923</v>
      </c>
      <c r="D250" s="129" t="s">
        <v>2232</v>
      </c>
      <c r="E250" s="128" t="s">
        <v>3</v>
      </c>
      <c r="F250" s="177"/>
      <c r="G250" s="130"/>
      <c r="H250" s="148">
        <v>1500</v>
      </c>
      <c r="I250" s="149">
        <v>1500</v>
      </c>
    </row>
    <row r="251" spans="1:9" x14ac:dyDescent="0.25">
      <c r="A251" s="165">
        <v>45382</v>
      </c>
      <c r="B251" s="127" t="s">
        <v>1186</v>
      </c>
      <c r="C251" s="128" t="s">
        <v>923</v>
      </c>
      <c r="D251" s="129" t="s">
        <v>2233</v>
      </c>
      <c r="E251" s="128" t="s">
        <v>3</v>
      </c>
      <c r="F251" s="177"/>
      <c r="G251" s="130"/>
      <c r="H251" s="148">
        <v>2500</v>
      </c>
      <c r="I251" s="149">
        <v>2500</v>
      </c>
    </row>
    <row r="252" spans="1:9" x14ac:dyDescent="0.25">
      <c r="A252" s="165">
        <v>45382</v>
      </c>
      <c r="B252" s="127" t="s">
        <v>1186</v>
      </c>
      <c r="C252" s="128" t="s">
        <v>923</v>
      </c>
      <c r="D252" s="129" t="s">
        <v>2234</v>
      </c>
      <c r="E252" s="128" t="s">
        <v>3</v>
      </c>
      <c r="F252" s="177"/>
      <c r="G252" s="130"/>
      <c r="H252" s="148">
        <v>2000</v>
      </c>
      <c r="I252" s="149">
        <v>2000</v>
      </c>
    </row>
    <row r="253" spans="1:9" x14ac:dyDescent="0.25">
      <c r="A253" s="165">
        <v>45382</v>
      </c>
      <c r="B253" s="127" t="s">
        <v>1186</v>
      </c>
      <c r="C253" s="128" t="s">
        <v>923</v>
      </c>
      <c r="D253" s="129" t="s">
        <v>2235</v>
      </c>
      <c r="E253" s="128" t="s">
        <v>3</v>
      </c>
      <c r="F253" s="177"/>
      <c r="G253" s="130"/>
      <c r="H253" s="148">
        <v>1500</v>
      </c>
      <c r="I253" s="149">
        <v>1500</v>
      </c>
    </row>
    <row r="254" spans="1:9" x14ac:dyDescent="0.25">
      <c r="A254" s="165">
        <v>45382</v>
      </c>
      <c r="B254" s="127" t="s">
        <v>1186</v>
      </c>
      <c r="C254" s="128" t="s">
        <v>923</v>
      </c>
      <c r="D254" s="129" t="s">
        <v>2113</v>
      </c>
      <c r="E254" s="128" t="s">
        <v>3</v>
      </c>
      <c r="F254" s="177"/>
      <c r="G254" s="130"/>
      <c r="H254" s="148">
        <v>1500</v>
      </c>
      <c r="I254" s="149">
        <v>1500</v>
      </c>
    </row>
    <row r="255" spans="1:9" x14ac:dyDescent="0.25">
      <c r="A255" s="165">
        <v>45382</v>
      </c>
      <c r="B255" s="127" t="s">
        <v>1186</v>
      </c>
      <c r="C255" s="128" t="s">
        <v>923</v>
      </c>
      <c r="D255" s="129" t="s">
        <v>2236</v>
      </c>
      <c r="E255" s="128" t="s">
        <v>3</v>
      </c>
      <c r="F255" s="177"/>
      <c r="G255" s="130"/>
      <c r="H255" s="148">
        <v>5000</v>
      </c>
      <c r="I255" s="149">
        <v>5000</v>
      </c>
    </row>
    <row r="256" spans="1:9" x14ac:dyDescent="0.25">
      <c r="A256" s="165">
        <v>45382</v>
      </c>
      <c r="B256" s="127" t="s">
        <v>1186</v>
      </c>
      <c r="C256" s="128" t="s">
        <v>923</v>
      </c>
      <c r="D256" s="129" t="s">
        <v>2237</v>
      </c>
      <c r="E256" s="128" t="s">
        <v>3</v>
      </c>
      <c r="F256" s="177"/>
      <c r="G256" s="130"/>
      <c r="H256" s="148">
        <v>2000</v>
      </c>
      <c r="I256" s="149">
        <v>2000</v>
      </c>
    </row>
    <row r="257" spans="1:9" x14ac:dyDescent="0.25">
      <c r="A257" s="165">
        <v>45382</v>
      </c>
      <c r="B257" s="127" t="s">
        <v>1186</v>
      </c>
      <c r="C257" s="128" t="s">
        <v>923</v>
      </c>
      <c r="D257" s="129" t="s">
        <v>2238</v>
      </c>
      <c r="E257" s="128" t="s">
        <v>3</v>
      </c>
      <c r="F257" s="177"/>
      <c r="G257" s="130"/>
      <c r="H257" s="148">
        <v>2000</v>
      </c>
      <c r="I257" s="149">
        <v>2000</v>
      </c>
    </row>
    <row r="258" spans="1:9" x14ac:dyDescent="0.25">
      <c r="A258" s="165">
        <v>45382</v>
      </c>
      <c r="B258" s="127" t="s">
        <v>1186</v>
      </c>
      <c r="C258" s="128" t="s">
        <v>923</v>
      </c>
      <c r="D258" s="129" t="s">
        <v>2239</v>
      </c>
      <c r="E258" s="128" t="s">
        <v>3</v>
      </c>
      <c r="F258" s="177"/>
      <c r="G258" s="130"/>
      <c r="H258" s="148">
        <v>3000</v>
      </c>
      <c r="I258" s="149">
        <v>3000</v>
      </c>
    </row>
    <row r="259" spans="1:9" x14ac:dyDescent="0.25">
      <c r="A259" s="165">
        <v>45382</v>
      </c>
      <c r="B259" s="127" t="s">
        <v>1186</v>
      </c>
      <c r="C259" s="128" t="s">
        <v>923</v>
      </c>
      <c r="D259" s="129" t="s">
        <v>2240</v>
      </c>
      <c r="E259" s="128" t="s">
        <v>3</v>
      </c>
      <c r="F259" s="177"/>
      <c r="G259" s="130"/>
      <c r="H259" s="148">
        <v>1500</v>
      </c>
      <c r="I259" s="149">
        <v>1500</v>
      </c>
    </row>
    <row r="260" spans="1:9" x14ac:dyDescent="0.25">
      <c r="A260" s="165">
        <v>45382</v>
      </c>
      <c r="B260" s="127" t="s">
        <v>1186</v>
      </c>
      <c r="C260" s="128" t="s">
        <v>923</v>
      </c>
      <c r="D260" s="129" t="s">
        <v>2241</v>
      </c>
      <c r="E260" s="128" t="s">
        <v>3</v>
      </c>
      <c r="F260" s="177"/>
      <c r="G260" s="130"/>
      <c r="H260" s="148">
        <v>3000</v>
      </c>
      <c r="I260" s="149">
        <v>3000</v>
      </c>
    </row>
    <row r="261" spans="1:9" x14ac:dyDescent="0.25">
      <c r="A261" s="165">
        <v>45382</v>
      </c>
      <c r="B261" s="127" t="s">
        <v>1186</v>
      </c>
      <c r="C261" s="128" t="s">
        <v>923</v>
      </c>
      <c r="D261" s="129" t="s">
        <v>2242</v>
      </c>
      <c r="E261" s="128" t="s">
        <v>3</v>
      </c>
      <c r="F261" s="177"/>
      <c r="G261" s="130"/>
      <c r="H261" s="148">
        <v>3000</v>
      </c>
      <c r="I261" s="149">
        <v>3000</v>
      </c>
    </row>
    <row r="262" spans="1:9" x14ac:dyDescent="0.25">
      <c r="A262" s="131"/>
      <c r="B262" s="132" t="s">
        <v>471</v>
      </c>
      <c r="C262" s="133" t="s">
        <v>3</v>
      </c>
      <c r="D262" s="134" t="s">
        <v>3</v>
      </c>
      <c r="E262" s="133" t="s">
        <v>3</v>
      </c>
      <c r="F262" s="131"/>
      <c r="G262" s="135"/>
      <c r="H262" s="150">
        <f>SUM(H10:H261)</f>
        <v>1023290</v>
      </c>
      <c r="I262" s="150">
        <f>SUM(I10:I261)</f>
        <v>1023290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FA46-5A83-449C-808B-A3F61616BE29}">
  <dimension ref="A1:I66"/>
  <sheetViews>
    <sheetView topLeftCell="A46" workbookViewId="0">
      <selection activeCell="F79" sqref="F79"/>
    </sheetView>
  </sheetViews>
  <sheetFormatPr defaultRowHeight="15" x14ac:dyDescent="0.25"/>
  <cols>
    <col min="1" max="1" width="9.28515625" bestFit="1" customWidth="1"/>
    <col min="2" max="2" width="10.7109375" bestFit="1" customWidth="1"/>
    <col min="3" max="3" width="11.5703125" bestFit="1" customWidth="1"/>
    <col min="4" max="4" width="7.42578125" bestFit="1" customWidth="1"/>
    <col min="5" max="5" width="6.140625" bestFit="1" customWidth="1"/>
    <col min="6" max="6" width="8.28515625" bestFit="1" customWidth="1"/>
    <col min="7" max="7" width="5.42578125" bestFit="1" customWidth="1"/>
    <col min="8" max="9" width="11.42578125" style="17" bestFit="1" customWidth="1"/>
  </cols>
  <sheetData>
    <row r="1" spans="1:9" ht="15.75" x14ac:dyDescent="0.25">
      <c r="A1" s="266" t="s">
        <v>301</v>
      </c>
      <c r="B1" s="266"/>
      <c r="C1" s="266"/>
      <c r="D1" s="1"/>
      <c r="E1" s="1"/>
      <c r="F1" s="1"/>
      <c r="G1" s="1"/>
      <c r="H1" s="145"/>
    </row>
    <row r="2" spans="1:9" x14ac:dyDescent="0.25">
      <c r="A2" s="267" t="s">
        <v>302</v>
      </c>
      <c r="B2" s="267"/>
      <c r="C2" s="267"/>
      <c r="D2" s="1"/>
      <c r="E2" s="1"/>
      <c r="F2" s="1"/>
      <c r="G2" s="1"/>
      <c r="H2" s="145"/>
    </row>
    <row r="3" spans="1:9" x14ac:dyDescent="0.25">
      <c r="A3" s="268" t="s">
        <v>303</v>
      </c>
      <c r="B3" s="268"/>
      <c r="C3" s="268"/>
      <c r="D3" s="1"/>
      <c r="E3" s="1"/>
      <c r="F3" s="1"/>
      <c r="G3" s="1"/>
      <c r="H3" s="145"/>
    </row>
    <row r="4" spans="1:9" ht="15.75" x14ac:dyDescent="0.25">
      <c r="A4" s="269" t="s">
        <v>1208</v>
      </c>
      <c r="B4" s="269"/>
      <c r="C4" s="269"/>
      <c r="D4" s="1"/>
      <c r="E4" s="1"/>
      <c r="F4" s="1"/>
      <c r="G4" s="1"/>
      <c r="H4" s="145"/>
    </row>
    <row r="5" spans="1:9" x14ac:dyDescent="0.25">
      <c r="A5" s="267" t="s">
        <v>2</v>
      </c>
      <c r="B5" s="267"/>
      <c r="C5" s="267"/>
      <c r="D5" s="1"/>
      <c r="E5" s="1"/>
      <c r="F5" s="1"/>
      <c r="G5" s="1"/>
      <c r="H5" s="145"/>
    </row>
    <row r="6" spans="1:9" x14ac:dyDescent="0.25">
      <c r="A6" s="267" t="s">
        <v>3</v>
      </c>
      <c r="B6" s="267"/>
      <c r="C6" s="267"/>
      <c r="D6" s="1"/>
      <c r="E6" s="1"/>
      <c r="F6" s="1"/>
      <c r="G6" s="1"/>
      <c r="H6" s="145"/>
    </row>
    <row r="7" spans="1:9" x14ac:dyDescent="0.25">
      <c r="A7" s="267" t="s">
        <v>3</v>
      </c>
      <c r="B7" s="267"/>
      <c r="C7" s="267"/>
      <c r="D7" s="1"/>
      <c r="E7" s="1"/>
      <c r="F7" s="1"/>
      <c r="G7" s="1"/>
      <c r="H7" s="145"/>
    </row>
    <row r="8" spans="1:9" x14ac:dyDescent="0.25">
      <c r="A8" s="270" t="s">
        <v>1897</v>
      </c>
      <c r="B8" s="270"/>
      <c r="C8" s="270"/>
      <c r="D8" s="1"/>
      <c r="E8" s="1"/>
      <c r="F8" s="1"/>
      <c r="G8" s="1"/>
      <c r="H8" s="145"/>
      <c r="I8" s="145"/>
    </row>
    <row r="9" spans="1:9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1208</v>
      </c>
    </row>
    <row r="10" spans="1:9" x14ac:dyDescent="0.25">
      <c r="A10" s="164">
        <v>44652</v>
      </c>
      <c r="B10" s="122" t="s">
        <v>1186</v>
      </c>
      <c r="C10" s="123" t="s">
        <v>923</v>
      </c>
      <c r="D10" s="124" t="s">
        <v>323</v>
      </c>
      <c r="E10" s="123" t="s">
        <v>3</v>
      </c>
      <c r="F10" s="176"/>
      <c r="G10" s="125"/>
      <c r="H10" s="146">
        <v>4470</v>
      </c>
      <c r="I10" s="147">
        <v>4470</v>
      </c>
    </row>
    <row r="11" spans="1:9" x14ac:dyDescent="0.25">
      <c r="A11" s="165">
        <v>44652</v>
      </c>
      <c r="B11" s="127" t="s">
        <v>1186</v>
      </c>
      <c r="C11" s="128" t="s">
        <v>923</v>
      </c>
      <c r="D11" s="129" t="s">
        <v>324</v>
      </c>
      <c r="E11" s="128" t="s">
        <v>3</v>
      </c>
      <c r="F11" s="177"/>
      <c r="G11" s="130"/>
      <c r="H11" s="148">
        <v>3994</v>
      </c>
      <c r="I11" s="149">
        <v>3994</v>
      </c>
    </row>
    <row r="12" spans="1:9" x14ac:dyDescent="0.25">
      <c r="A12" s="165">
        <v>44652</v>
      </c>
      <c r="B12" s="127" t="s">
        <v>1186</v>
      </c>
      <c r="C12" s="128" t="s">
        <v>923</v>
      </c>
      <c r="D12" s="129" t="s">
        <v>325</v>
      </c>
      <c r="E12" s="128" t="s">
        <v>3</v>
      </c>
      <c r="F12" s="177"/>
      <c r="G12" s="130"/>
      <c r="H12" s="148">
        <v>14754</v>
      </c>
      <c r="I12" s="149">
        <v>14754</v>
      </c>
    </row>
    <row r="13" spans="1:9" x14ac:dyDescent="0.25">
      <c r="A13" s="165">
        <v>44652</v>
      </c>
      <c r="B13" s="127" t="s">
        <v>1186</v>
      </c>
      <c r="C13" s="128" t="s">
        <v>923</v>
      </c>
      <c r="D13" s="129" t="s">
        <v>326</v>
      </c>
      <c r="E13" s="128" t="s">
        <v>3</v>
      </c>
      <c r="F13" s="177"/>
      <c r="G13" s="130"/>
      <c r="H13" s="148">
        <v>8456</v>
      </c>
      <c r="I13" s="149">
        <v>8456</v>
      </c>
    </row>
    <row r="14" spans="1:9" x14ac:dyDescent="0.25">
      <c r="A14" s="165">
        <v>44652</v>
      </c>
      <c r="B14" s="127" t="s">
        <v>1186</v>
      </c>
      <c r="C14" s="128" t="s">
        <v>923</v>
      </c>
      <c r="D14" s="129" t="s">
        <v>327</v>
      </c>
      <c r="E14" s="128" t="s">
        <v>3</v>
      </c>
      <c r="F14" s="177"/>
      <c r="G14" s="130"/>
      <c r="H14" s="148">
        <v>17326</v>
      </c>
      <c r="I14" s="149">
        <v>17326</v>
      </c>
    </row>
    <row r="15" spans="1:9" x14ac:dyDescent="0.25">
      <c r="A15" s="165">
        <v>44652</v>
      </c>
      <c r="B15" s="127" t="s">
        <v>1186</v>
      </c>
      <c r="C15" s="128" t="s">
        <v>923</v>
      </c>
      <c r="D15" s="129" t="s">
        <v>328</v>
      </c>
      <c r="E15" s="128" t="s">
        <v>3</v>
      </c>
      <c r="F15" s="177"/>
      <c r="G15" s="130"/>
      <c r="H15" s="148">
        <v>9531</v>
      </c>
      <c r="I15" s="149">
        <v>9531</v>
      </c>
    </row>
    <row r="16" spans="1:9" x14ac:dyDescent="0.25">
      <c r="A16" s="165">
        <v>44652</v>
      </c>
      <c r="B16" s="127" t="s">
        <v>1186</v>
      </c>
      <c r="C16" s="128" t="s">
        <v>923</v>
      </c>
      <c r="D16" s="129" t="s">
        <v>329</v>
      </c>
      <c r="E16" s="128" t="s">
        <v>3</v>
      </c>
      <c r="F16" s="177"/>
      <c r="G16" s="130"/>
      <c r="H16" s="148">
        <v>10594</v>
      </c>
      <c r="I16" s="149">
        <v>10594</v>
      </c>
    </row>
    <row r="17" spans="1:9" x14ac:dyDescent="0.25">
      <c r="A17" s="165">
        <v>44652</v>
      </c>
      <c r="B17" s="127" t="s">
        <v>1186</v>
      </c>
      <c r="C17" s="128" t="s">
        <v>923</v>
      </c>
      <c r="D17" s="129" t="s">
        <v>330</v>
      </c>
      <c r="E17" s="128" t="s">
        <v>3</v>
      </c>
      <c r="F17" s="177"/>
      <c r="G17" s="130"/>
      <c r="H17" s="148">
        <v>12377</v>
      </c>
      <c r="I17" s="149">
        <v>12377</v>
      </c>
    </row>
    <row r="18" spans="1:9" x14ac:dyDescent="0.25">
      <c r="A18" s="165">
        <v>44652</v>
      </c>
      <c r="B18" s="127" t="s">
        <v>1186</v>
      </c>
      <c r="C18" s="128" t="s">
        <v>923</v>
      </c>
      <c r="D18" s="129" t="s">
        <v>331</v>
      </c>
      <c r="E18" s="128" t="s">
        <v>3</v>
      </c>
      <c r="F18" s="177"/>
      <c r="G18" s="130"/>
      <c r="H18" s="148">
        <v>22820</v>
      </c>
      <c r="I18" s="149">
        <v>22820</v>
      </c>
    </row>
    <row r="19" spans="1:9" x14ac:dyDescent="0.25">
      <c r="A19" s="165">
        <v>44652</v>
      </c>
      <c r="B19" s="127" t="s">
        <v>1186</v>
      </c>
      <c r="C19" s="128" t="s">
        <v>923</v>
      </c>
      <c r="D19" s="129" t="s">
        <v>332</v>
      </c>
      <c r="E19" s="128" t="s">
        <v>3</v>
      </c>
      <c r="F19" s="177"/>
      <c r="G19" s="130"/>
      <c r="H19" s="148">
        <v>6298</v>
      </c>
      <c r="I19" s="149">
        <v>6298</v>
      </c>
    </row>
    <row r="20" spans="1:9" x14ac:dyDescent="0.25">
      <c r="A20" s="165">
        <v>44652</v>
      </c>
      <c r="B20" s="127" t="s">
        <v>1186</v>
      </c>
      <c r="C20" s="128" t="s">
        <v>923</v>
      </c>
      <c r="D20" s="129" t="s">
        <v>333</v>
      </c>
      <c r="E20" s="128" t="s">
        <v>3</v>
      </c>
      <c r="F20" s="177"/>
      <c r="G20" s="130"/>
      <c r="H20" s="148">
        <v>16354</v>
      </c>
      <c r="I20" s="149">
        <v>16354</v>
      </c>
    </row>
    <row r="21" spans="1:9" x14ac:dyDescent="0.25">
      <c r="A21" s="165">
        <v>44652</v>
      </c>
      <c r="B21" s="127" t="s">
        <v>1186</v>
      </c>
      <c r="C21" s="128" t="s">
        <v>923</v>
      </c>
      <c r="D21" s="129" t="s">
        <v>334</v>
      </c>
      <c r="E21" s="128" t="s">
        <v>3</v>
      </c>
      <c r="F21" s="177"/>
      <c r="G21" s="130"/>
      <c r="H21" s="148">
        <v>13280</v>
      </c>
      <c r="I21" s="149">
        <v>13280</v>
      </c>
    </row>
    <row r="22" spans="1:9" x14ac:dyDescent="0.25">
      <c r="A22" s="165">
        <v>44652</v>
      </c>
      <c r="B22" s="127" t="s">
        <v>1186</v>
      </c>
      <c r="C22" s="128" t="s">
        <v>923</v>
      </c>
      <c r="D22" s="129" t="s">
        <v>335</v>
      </c>
      <c r="E22" s="128" t="s">
        <v>3</v>
      </c>
      <c r="F22" s="177"/>
      <c r="G22" s="130"/>
      <c r="H22" s="148">
        <v>4482</v>
      </c>
      <c r="I22" s="149">
        <v>4482</v>
      </c>
    </row>
    <row r="23" spans="1:9" x14ac:dyDescent="0.25">
      <c r="A23" s="165">
        <v>44652</v>
      </c>
      <c r="B23" s="127" t="s">
        <v>1186</v>
      </c>
      <c r="C23" s="128" t="s">
        <v>923</v>
      </c>
      <c r="D23" s="129" t="s">
        <v>336</v>
      </c>
      <c r="E23" s="128" t="s">
        <v>3</v>
      </c>
      <c r="F23" s="177"/>
      <c r="G23" s="130"/>
      <c r="H23" s="148">
        <v>2815</v>
      </c>
      <c r="I23" s="149">
        <v>2815</v>
      </c>
    </row>
    <row r="24" spans="1:9" x14ac:dyDescent="0.25">
      <c r="A24" s="165">
        <v>44681</v>
      </c>
      <c r="B24" s="127" t="s">
        <v>1186</v>
      </c>
      <c r="C24" s="128" t="s">
        <v>923</v>
      </c>
      <c r="D24" s="129" t="s">
        <v>401</v>
      </c>
      <c r="E24" s="128" t="s">
        <v>3</v>
      </c>
      <c r="F24" s="177"/>
      <c r="G24" s="130"/>
      <c r="H24" s="148">
        <v>4789</v>
      </c>
      <c r="I24" s="149">
        <v>4789</v>
      </c>
    </row>
    <row r="25" spans="1:9" x14ac:dyDescent="0.25">
      <c r="A25" s="165">
        <v>44681</v>
      </c>
      <c r="B25" s="127" t="s">
        <v>1186</v>
      </c>
      <c r="C25" s="128" t="s">
        <v>923</v>
      </c>
      <c r="D25" s="129" t="s">
        <v>402</v>
      </c>
      <c r="E25" s="128" t="s">
        <v>3</v>
      </c>
      <c r="F25" s="177"/>
      <c r="G25" s="130"/>
      <c r="H25" s="148">
        <v>4482</v>
      </c>
      <c r="I25" s="149">
        <v>4482</v>
      </c>
    </row>
    <row r="26" spans="1:9" x14ac:dyDescent="0.25">
      <c r="A26" s="165">
        <v>44711</v>
      </c>
      <c r="B26" s="127" t="s">
        <v>1186</v>
      </c>
      <c r="C26" s="128" t="s">
        <v>923</v>
      </c>
      <c r="D26" s="129" t="s">
        <v>819</v>
      </c>
      <c r="E26" s="128" t="s">
        <v>3</v>
      </c>
      <c r="F26" s="177"/>
      <c r="G26" s="130"/>
      <c r="H26" s="148">
        <v>9001</v>
      </c>
      <c r="I26" s="149">
        <v>9001</v>
      </c>
    </row>
    <row r="27" spans="1:9" x14ac:dyDescent="0.25">
      <c r="A27" s="165">
        <v>44712</v>
      </c>
      <c r="B27" s="127" t="s">
        <v>1186</v>
      </c>
      <c r="C27" s="128" t="s">
        <v>923</v>
      </c>
      <c r="D27" s="129" t="s">
        <v>827</v>
      </c>
      <c r="E27" s="128" t="s">
        <v>3</v>
      </c>
      <c r="F27" s="177"/>
      <c r="G27" s="130"/>
      <c r="H27" s="148">
        <v>1900</v>
      </c>
      <c r="I27" s="149">
        <v>1900</v>
      </c>
    </row>
    <row r="28" spans="1:9" x14ac:dyDescent="0.25">
      <c r="A28" s="165">
        <v>44742</v>
      </c>
      <c r="B28" s="127" t="s">
        <v>1186</v>
      </c>
      <c r="C28" s="128" t="s">
        <v>923</v>
      </c>
      <c r="D28" s="129" t="s">
        <v>1419</v>
      </c>
      <c r="E28" s="128" t="s">
        <v>3</v>
      </c>
      <c r="F28" s="177"/>
      <c r="G28" s="130"/>
      <c r="H28" s="148">
        <v>9755</v>
      </c>
      <c r="I28" s="149">
        <v>9755</v>
      </c>
    </row>
    <row r="29" spans="1:9" x14ac:dyDescent="0.25">
      <c r="A29" s="165">
        <v>44742</v>
      </c>
      <c r="B29" s="127" t="s">
        <v>1186</v>
      </c>
      <c r="C29" s="128" t="s">
        <v>923</v>
      </c>
      <c r="D29" s="129" t="s">
        <v>1420</v>
      </c>
      <c r="E29" s="128" t="s">
        <v>3</v>
      </c>
      <c r="F29" s="177"/>
      <c r="G29" s="130"/>
      <c r="H29" s="148">
        <v>2000</v>
      </c>
      <c r="I29" s="149">
        <v>2000</v>
      </c>
    </row>
    <row r="30" spans="1:9" x14ac:dyDescent="0.25">
      <c r="A30" s="165">
        <v>44773</v>
      </c>
      <c r="B30" s="127" t="s">
        <v>1186</v>
      </c>
      <c r="C30" s="128" t="s">
        <v>923</v>
      </c>
      <c r="D30" s="129" t="s">
        <v>1213</v>
      </c>
      <c r="E30" s="128" t="s">
        <v>3</v>
      </c>
      <c r="F30" s="177"/>
      <c r="G30" s="130"/>
      <c r="H30" s="148">
        <v>8981</v>
      </c>
      <c r="I30" s="149">
        <v>8981</v>
      </c>
    </row>
    <row r="31" spans="1:9" x14ac:dyDescent="0.25">
      <c r="A31" s="165">
        <v>44773</v>
      </c>
      <c r="B31" s="127" t="s">
        <v>1186</v>
      </c>
      <c r="C31" s="128" t="s">
        <v>923</v>
      </c>
      <c r="D31" s="129" t="s">
        <v>1421</v>
      </c>
      <c r="E31" s="128" t="s">
        <v>3</v>
      </c>
      <c r="F31" s="177"/>
      <c r="G31" s="130"/>
      <c r="H31" s="148">
        <v>8837</v>
      </c>
      <c r="I31" s="149">
        <v>8837</v>
      </c>
    </row>
    <row r="32" spans="1:9" x14ac:dyDescent="0.25">
      <c r="A32" s="165">
        <v>44804</v>
      </c>
      <c r="B32" s="127" t="s">
        <v>1186</v>
      </c>
      <c r="C32" s="128" t="s">
        <v>923</v>
      </c>
      <c r="D32" s="129" t="s">
        <v>1422</v>
      </c>
      <c r="E32" s="128" t="s">
        <v>3</v>
      </c>
      <c r="F32" s="177"/>
      <c r="G32" s="130"/>
      <c r="H32" s="148">
        <v>8722</v>
      </c>
      <c r="I32" s="149">
        <v>8722</v>
      </c>
    </row>
    <row r="33" spans="1:9" x14ac:dyDescent="0.25">
      <c r="A33" s="165">
        <v>44834</v>
      </c>
      <c r="B33" s="127" t="s">
        <v>1186</v>
      </c>
      <c r="C33" s="128" t="s">
        <v>923</v>
      </c>
      <c r="D33" s="129" t="s">
        <v>1423</v>
      </c>
      <c r="E33" s="128" t="s">
        <v>3</v>
      </c>
      <c r="F33" s="177"/>
      <c r="G33" s="130"/>
      <c r="H33" s="148">
        <v>10167</v>
      </c>
      <c r="I33" s="149">
        <v>10167</v>
      </c>
    </row>
    <row r="34" spans="1:9" x14ac:dyDescent="0.25">
      <c r="A34" s="165">
        <v>44834</v>
      </c>
      <c r="B34" s="127" t="s">
        <v>1186</v>
      </c>
      <c r="C34" s="128" t="s">
        <v>923</v>
      </c>
      <c r="D34" s="129" t="s">
        <v>1424</v>
      </c>
      <c r="E34" s="128" t="s">
        <v>3</v>
      </c>
      <c r="F34" s="177"/>
      <c r="G34" s="130"/>
      <c r="H34" s="148">
        <v>1000</v>
      </c>
      <c r="I34" s="149">
        <v>1000</v>
      </c>
    </row>
    <row r="35" spans="1:9" x14ac:dyDescent="0.25">
      <c r="A35" s="165">
        <v>44865</v>
      </c>
      <c r="B35" s="127" t="s">
        <v>1186</v>
      </c>
      <c r="C35" s="128" t="s">
        <v>923</v>
      </c>
      <c r="D35" s="129" t="s">
        <v>1425</v>
      </c>
      <c r="E35" s="128" t="s">
        <v>3</v>
      </c>
      <c r="F35" s="177"/>
      <c r="G35" s="130"/>
      <c r="H35" s="148">
        <v>9076</v>
      </c>
      <c r="I35" s="149">
        <v>9076</v>
      </c>
    </row>
    <row r="36" spans="1:9" x14ac:dyDescent="0.25">
      <c r="A36" s="165">
        <v>44865</v>
      </c>
      <c r="B36" s="127" t="s">
        <v>1186</v>
      </c>
      <c r="C36" s="128" t="s">
        <v>923</v>
      </c>
      <c r="D36" s="129" t="s">
        <v>1426</v>
      </c>
      <c r="E36" s="128" t="s">
        <v>3</v>
      </c>
      <c r="F36" s="177"/>
      <c r="G36" s="130"/>
      <c r="H36" s="148">
        <v>4520</v>
      </c>
      <c r="I36" s="149">
        <v>4520</v>
      </c>
    </row>
    <row r="37" spans="1:9" x14ac:dyDescent="0.25">
      <c r="A37" s="165">
        <v>44895</v>
      </c>
      <c r="B37" s="127" t="s">
        <v>1186</v>
      </c>
      <c r="C37" s="128" t="s">
        <v>923</v>
      </c>
      <c r="D37" s="129" t="s">
        <v>1427</v>
      </c>
      <c r="E37" s="128" t="s">
        <v>3</v>
      </c>
      <c r="F37" s="177"/>
      <c r="G37" s="130"/>
      <c r="H37" s="148">
        <v>13878</v>
      </c>
      <c r="I37" s="149">
        <v>13878</v>
      </c>
    </row>
    <row r="38" spans="1:9" x14ac:dyDescent="0.25">
      <c r="A38" s="165">
        <v>44895</v>
      </c>
      <c r="B38" s="127" t="s">
        <v>1186</v>
      </c>
      <c r="C38" s="128" t="s">
        <v>923</v>
      </c>
      <c r="D38" s="129" t="s">
        <v>1428</v>
      </c>
      <c r="E38" s="128" t="s">
        <v>3</v>
      </c>
      <c r="F38" s="177"/>
      <c r="G38" s="130"/>
      <c r="H38" s="148">
        <v>7358</v>
      </c>
      <c r="I38" s="149">
        <v>7358</v>
      </c>
    </row>
    <row r="39" spans="1:9" x14ac:dyDescent="0.25">
      <c r="A39" s="165">
        <v>44926</v>
      </c>
      <c r="B39" s="127" t="s">
        <v>1186</v>
      </c>
      <c r="C39" s="128" t="s">
        <v>923</v>
      </c>
      <c r="D39" s="129" t="s">
        <v>1429</v>
      </c>
      <c r="E39" s="128" t="s">
        <v>3</v>
      </c>
      <c r="F39" s="177"/>
      <c r="G39" s="130"/>
      <c r="H39" s="148">
        <v>14650</v>
      </c>
      <c r="I39" s="149">
        <v>14650</v>
      </c>
    </row>
    <row r="40" spans="1:9" x14ac:dyDescent="0.25">
      <c r="A40" s="165">
        <v>44926</v>
      </c>
      <c r="B40" s="127" t="s">
        <v>1186</v>
      </c>
      <c r="C40" s="128" t="s">
        <v>923</v>
      </c>
      <c r="D40" s="129" t="s">
        <v>916</v>
      </c>
      <c r="E40" s="128" t="s">
        <v>3</v>
      </c>
      <c r="F40" s="177"/>
      <c r="G40" s="130"/>
      <c r="H40" s="148">
        <v>4297</v>
      </c>
      <c r="I40" s="149">
        <v>4297</v>
      </c>
    </row>
    <row r="41" spans="1:9" x14ac:dyDescent="0.25">
      <c r="A41" s="165">
        <v>44926</v>
      </c>
      <c r="B41" s="127" t="s">
        <v>1186</v>
      </c>
      <c r="C41" s="128" t="s">
        <v>923</v>
      </c>
      <c r="D41" s="129" t="s">
        <v>917</v>
      </c>
      <c r="E41" s="128" t="s">
        <v>3</v>
      </c>
      <c r="F41" s="177"/>
      <c r="G41" s="130"/>
      <c r="H41" s="148">
        <v>3972</v>
      </c>
      <c r="I41" s="149">
        <v>3972</v>
      </c>
    </row>
    <row r="42" spans="1:9" x14ac:dyDescent="0.25">
      <c r="A42" s="165">
        <v>44957</v>
      </c>
      <c r="B42" s="127" t="s">
        <v>1186</v>
      </c>
      <c r="C42" s="128" t="s">
        <v>923</v>
      </c>
      <c r="D42" s="129" t="s">
        <v>1430</v>
      </c>
      <c r="E42" s="128" t="s">
        <v>3</v>
      </c>
      <c r="F42" s="177"/>
      <c r="G42" s="130"/>
      <c r="H42" s="148">
        <v>4631</v>
      </c>
      <c r="I42" s="149">
        <v>4631</v>
      </c>
    </row>
    <row r="43" spans="1:9" x14ac:dyDescent="0.25">
      <c r="A43" s="165">
        <v>44970</v>
      </c>
      <c r="B43" s="127" t="s">
        <v>1186</v>
      </c>
      <c r="C43" s="128" t="s">
        <v>923</v>
      </c>
      <c r="D43" s="129" t="s">
        <v>1019</v>
      </c>
      <c r="E43" s="128" t="s">
        <v>3</v>
      </c>
      <c r="F43" s="177"/>
      <c r="G43" s="130"/>
      <c r="H43" s="148">
        <v>10361</v>
      </c>
      <c r="I43" s="149">
        <v>10361</v>
      </c>
    </row>
    <row r="44" spans="1:9" x14ac:dyDescent="0.25">
      <c r="A44" s="165">
        <v>44985</v>
      </c>
      <c r="B44" s="127" t="s">
        <v>1186</v>
      </c>
      <c r="C44" s="128" t="s">
        <v>923</v>
      </c>
      <c r="D44" s="129" t="s">
        <v>1431</v>
      </c>
      <c r="E44" s="128" t="s">
        <v>3</v>
      </c>
      <c r="F44" s="177"/>
      <c r="G44" s="130"/>
      <c r="H44" s="148">
        <v>12698</v>
      </c>
      <c r="I44" s="149">
        <v>12698</v>
      </c>
    </row>
    <row r="45" spans="1:9" x14ac:dyDescent="0.25">
      <c r="A45" s="165">
        <v>45016</v>
      </c>
      <c r="B45" s="127" t="s">
        <v>1186</v>
      </c>
      <c r="C45" s="128" t="s">
        <v>923</v>
      </c>
      <c r="D45" s="129" t="s">
        <v>1432</v>
      </c>
      <c r="E45" s="128" t="s">
        <v>3</v>
      </c>
      <c r="F45" s="177"/>
      <c r="G45" s="130"/>
      <c r="H45" s="148">
        <v>14990</v>
      </c>
      <c r="I45" s="149">
        <v>14990</v>
      </c>
    </row>
    <row r="46" spans="1:9" x14ac:dyDescent="0.25">
      <c r="A46" s="165">
        <v>45016</v>
      </c>
      <c r="B46" s="127" t="s">
        <v>1186</v>
      </c>
      <c r="C46" s="128" t="s">
        <v>923</v>
      </c>
      <c r="D46" s="129" t="s">
        <v>1433</v>
      </c>
      <c r="E46" s="128" t="s">
        <v>3</v>
      </c>
      <c r="F46" s="177"/>
      <c r="G46" s="130"/>
      <c r="H46" s="148">
        <v>2500</v>
      </c>
      <c r="I46" s="149">
        <v>2500</v>
      </c>
    </row>
    <row r="47" spans="1:9" x14ac:dyDescent="0.25">
      <c r="A47" s="165">
        <v>45046</v>
      </c>
      <c r="B47" s="127" t="s">
        <v>1186</v>
      </c>
      <c r="C47" s="128" t="s">
        <v>923</v>
      </c>
      <c r="D47" s="129" t="s">
        <v>643</v>
      </c>
      <c r="E47" s="128" t="s">
        <v>3</v>
      </c>
      <c r="F47" s="177"/>
      <c r="G47" s="130"/>
      <c r="H47" s="148">
        <v>15446</v>
      </c>
      <c r="I47" s="149">
        <v>15446</v>
      </c>
    </row>
    <row r="48" spans="1:9" x14ac:dyDescent="0.25">
      <c r="A48" s="165">
        <v>45061</v>
      </c>
      <c r="B48" s="127" t="s">
        <v>1186</v>
      </c>
      <c r="C48" s="128" t="s">
        <v>923</v>
      </c>
      <c r="D48" s="129" t="s">
        <v>736</v>
      </c>
      <c r="E48" s="128" t="s">
        <v>3</v>
      </c>
      <c r="F48" s="177"/>
      <c r="G48" s="130"/>
      <c r="H48" s="148">
        <v>9415</v>
      </c>
      <c r="I48" s="149">
        <v>9415</v>
      </c>
    </row>
    <row r="49" spans="1:9" x14ac:dyDescent="0.25">
      <c r="A49" s="165">
        <v>45077</v>
      </c>
      <c r="B49" s="127" t="s">
        <v>1186</v>
      </c>
      <c r="C49" s="128" t="s">
        <v>923</v>
      </c>
      <c r="D49" s="129" t="s">
        <v>1211</v>
      </c>
      <c r="E49" s="128" t="s">
        <v>3</v>
      </c>
      <c r="F49" s="177"/>
      <c r="G49" s="130"/>
      <c r="H49" s="148">
        <v>10038</v>
      </c>
      <c r="I49" s="149">
        <v>10038</v>
      </c>
    </row>
    <row r="50" spans="1:9" x14ac:dyDescent="0.25">
      <c r="A50" s="165">
        <v>45107</v>
      </c>
      <c r="B50" s="127" t="s">
        <v>1186</v>
      </c>
      <c r="C50" s="128" t="s">
        <v>923</v>
      </c>
      <c r="D50" s="129" t="s">
        <v>1201</v>
      </c>
      <c r="E50" s="128" t="s">
        <v>3</v>
      </c>
      <c r="F50" s="177"/>
      <c r="G50" s="130"/>
      <c r="H50" s="148">
        <v>16830</v>
      </c>
      <c r="I50" s="149">
        <v>16830</v>
      </c>
    </row>
    <row r="51" spans="1:9" x14ac:dyDescent="0.25">
      <c r="A51" s="165">
        <v>45114</v>
      </c>
      <c r="B51" s="127" t="s">
        <v>1186</v>
      </c>
      <c r="C51" s="128" t="s">
        <v>923</v>
      </c>
      <c r="D51" s="129" t="s">
        <v>1744</v>
      </c>
      <c r="E51" s="128" t="s">
        <v>3</v>
      </c>
      <c r="F51" s="177"/>
      <c r="G51" s="130"/>
      <c r="H51" s="148">
        <v>500</v>
      </c>
      <c r="I51" s="149">
        <v>500</v>
      </c>
    </row>
    <row r="52" spans="1:9" x14ac:dyDescent="0.25">
      <c r="A52" s="165">
        <v>45138</v>
      </c>
      <c r="B52" s="127" t="s">
        <v>1186</v>
      </c>
      <c r="C52" s="128" t="s">
        <v>923</v>
      </c>
      <c r="D52" s="129" t="s">
        <v>2243</v>
      </c>
      <c r="E52" s="128" t="s">
        <v>3</v>
      </c>
      <c r="F52" s="177"/>
      <c r="G52" s="130"/>
      <c r="H52" s="148">
        <v>10486</v>
      </c>
      <c r="I52" s="149">
        <v>10486</v>
      </c>
    </row>
    <row r="53" spans="1:9" x14ac:dyDescent="0.25">
      <c r="A53" s="165">
        <v>45169</v>
      </c>
      <c r="B53" s="127" t="s">
        <v>1186</v>
      </c>
      <c r="C53" s="128" t="s">
        <v>923</v>
      </c>
      <c r="D53" s="129" t="s">
        <v>2244</v>
      </c>
      <c r="E53" s="128" t="s">
        <v>3</v>
      </c>
      <c r="F53" s="177"/>
      <c r="G53" s="130"/>
      <c r="H53" s="148">
        <v>13840</v>
      </c>
      <c r="I53" s="149">
        <v>13840</v>
      </c>
    </row>
    <row r="54" spans="1:9" x14ac:dyDescent="0.25">
      <c r="A54" s="165">
        <v>45169</v>
      </c>
      <c r="B54" s="127" t="s">
        <v>1186</v>
      </c>
      <c r="C54" s="128" t="s">
        <v>923</v>
      </c>
      <c r="D54" s="129" t="s">
        <v>2245</v>
      </c>
      <c r="E54" s="128" t="s">
        <v>3</v>
      </c>
      <c r="F54" s="177"/>
      <c r="G54" s="130"/>
      <c r="H54" s="148">
        <v>2000</v>
      </c>
      <c r="I54" s="149">
        <v>2000</v>
      </c>
    </row>
    <row r="55" spans="1:9" x14ac:dyDescent="0.25">
      <c r="A55" s="165">
        <v>45199</v>
      </c>
      <c r="B55" s="127" t="s">
        <v>1186</v>
      </c>
      <c r="C55" s="128" t="s">
        <v>923</v>
      </c>
      <c r="D55" s="129" t="s">
        <v>2246</v>
      </c>
      <c r="E55" s="128" t="s">
        <v>3</v>
      </c>
      <c r="F55" s="177"/>
      <c r="G55" s="130"/>
      <c r="H55" s="148">
        <v>11320</v>
      </c>
      <c r="I55" s="149">
        <v>11320</v>
      </c>
    </row>
    <row r="56" spans="1:9" x14ac:dyDescent="0.25">
      <c r="A56" s="165">
        <v>45199</v>
      </c>
      <c r="B56" s="127" t="s">
        <v>1186</v>
      </c>
      <c r="C56" s="128" t="s">
        <v>923</v>
      </c>
      <c r="D56" s="129" t="s">
        <v>2247</v>
      </c>
      <c r="E56" s="128" t="s">
        <v>3</v>
      </c>
      <c r="F56" s="177"/>
      <c r="G56" s="130"/>
      <c r="H56" s="148">
        <v>2600</v>
      </c>
      <c r="I56" s="149">
        <v>2600</v>
      </c>
    </row>
    <row r="57" spans="1:9" x14ac:dyDescent="0.25">
      <c r="A57" s="165">
        <v>45230</v>
      </c>
      <c r="B57" s="127" t="s">
        <v>1186</v>
      </c>
      <c r="C57" s="128" t="s">
        <v>923</v>
      </c>
      <c r="D57" s="129" t="s">
        <v>1871</v>
      </c>
      <c r="E57" s="128" t="s">
        <v>3</v>
      </c>
      <c r="F57" s="177"/>
      <c r="G57" s="130"/>
      <c r="H57" s="148">
        <v>11698</v>
      </c>
      <c r="I57" s="149">
        <v>11698</v>
      </c>
    </row>
    <row r="58" spans="1:9" x14ac:dyDescent="0.25">
      <c r="A58" s="165">
        <v>45260</v>
      </c>
      <c r="B58" s="127" t="s">
        <v>1186</v>
      </c>
      <c r="C58" s="128" t="s">
        <v>923</v>
      </c>
      <c r="D58" s="129" t="s">
        <v>2248</v>
      </c>
      <c r="E58" s="128" t="s">
        <v>3</v>
      </c>
      <c r="F58" s="177"/>
      <c r="G58" s="130"/>
      <c r="H58" s="148">
        <v>12381</v>
      </c>
      <c r="I58" s="149">
        <v>12381</v>
      </c>
    </row>
    <row r="59" spans="1:9" x14ac:dyDescent="0.25">
      <c r="A59" s="165">
        <v>45290</v>
      </c>
      <c r="B59" s="127" t="s">
        <v>1186</v>
      </c>
      <c r="C59" s="128" t="s">
        <v>923</v>
      </c>
      <c r="D59" s="129" t="s">
        <v>2249</v>
      </c>
      <c r="E59" s="128" t="s">
        <v>3</v>
      </c>
      <c r="F59" s="177"/>
      <c r="G59" s="130"/>
      <c r="H59" s="148">
        <v>9979</v>
      </c>
      <c r="I59" s="149">
        <v>9979</v>
      </c>
    </row>
    <row r="60" spans="1:9" x14ac:dyDescent="0.25">
      <c r="A60" s="165">
        <v>45291</v>
      </c>
      <c r="B60" s="127" t="s">
        <v>1186</v>
      </c>
      <c r="C60" s="128" t="s">
        <v>923</v>
      </c>
      <c r="D60" s="129" t="s">
        <v>2250</v>
      </c>
      <c r="E60" s="128" t="s">
        <v>3</v>
      </c>
      <c r="F60" s="177"/>
      <c r="G60" s="130"/>
      <c r="H60" s="148">
        <v>5549</v>
      </c>
      <c r="I60" s="149">
        <v>5549</v>
      </c>
    </row>
    <row r="61" spans="1:9" x14ac:dyDescent="0.25">
      <c r="A61" s="165">
        <v>45291</v>
      </c>
      <c r="B61" s="127" t="s">
        <v>1186</v>
      </c>
      <c r="C61" s="128" t="s">
        <v>923</v>
      </c>
      <c r="D61" s="129" t="s">
        <v>2251</v>
      </c>
      <c r="E61" s="128" t="s">
        <v>3</v>
      </c>
      <c r="F61" s="177"/>
      <c r="G61" s="130"/>
      <c r="H61" s="148">
        <v>14842</v>
      </c>
      <c r="I61" s="149">
        <v>14842</v>
      </c>
    </row>
    <row r="62" spans="1:9" x14ac:dyDescent="0.25">
      <c r="A62" s="165">
        <v>45321</v>
      </c>
      <c r="B62" s="127" t="s">
        <v>1186</v>
      </c>
      <c r="C62" s="128" t="s">
        <v>923</v>
      </c>
      <c r="D62" s="129" t="s">
        <v>2252</v>
      </c>
      <c r="E62" s="128" t="s">
        <v>3</v>
      </c>
      <c r="F62" s="177"/>
      <c r="G62" s="130"/>
      <c r="H62" s="148">
        <v>19530</v>
      </c>
      <c r="I62" s="149">
        <v>19530</v>
      </c>
    </row>
    <row r="63" spans="1:9" x14ac:dyDescent="0.25">
      <c r="A63" s="165">
        <v>45322</v>
      </c>
      <c r="B63" s="127" t="s">
        <v>1186</v>
      </c>
      <c r="C63" s="128" t="s">
        <v>923</v>
      </c>
      <c r="D63" s="129" t="s">
        <v>2126</v>
      </c>
      <c r="E63" s="128" t="s">
        <v>3</v>
      </c>
      <c r="F63" s="177"/>
      <c r="G63" s="130"/>
      <c r="H63" s="148">
        <v>13980</v>
      </c>
      <c r="I63" s="149">
        <v>13980</v>
      </c>
    </row>
    <row r="64" spans="1:9" x14ac:dyDescent="0.25">
      <c r="A64" s="165">
        <v>45351</v>
      </c>
      <c r="B64" s="127" t="s">
        <v>1186</v>
      </c>
      <c r="C64" s="128" t="s">
        <v>923</v>
      </c>
      <c r="D64" s="129" t="s">
        <v>2253</v>
      </c>
      <c r="E64" s="128" t="s">
        <v>3</v>
      </c>
      <c r="F64" s="177"/>
      <c r="G64" s="130"/>
      <c r="H64" s="148">
        <v>12530</v>
      </c>
      <c r="I64" s="149">
        <v>12530</v>
      </c>
    </row>
    <row r="65" spans="1:9" x14ac:dyDescent="0.25">
      <c r="A65" s="165">
        <v>45382</v>
      </c>
      <c r="B65" s="127" t="s">
        <v>1186</v>
      </c>
      <c r="C65" s="128" t="s">
        <v>923</v>
      </c>
      <c r="D65" s="129" t="s">
        <v>2254</v>
      </c>
      <c r="E65" s="128" t="s">
        <v>3</v>
      </c>
      <c r="F65" s="177"/>
      <c r="G65" s="130"/>
      <c r="H65" s="148">
        <v>14747</v>
      </c>
      <c r="I65" s="149">
        <v>14747</v>
      </c>
    </row>
    <row r="66" spans="1:9" x14ac:dyDescent="0.25">
      <c r="A66" s="131"/>
      <c r="B66" s="132" t="s">
        <v>471</v>
      </c>
      <c r="C66" s="133" t="s">
        <v>3</v>
      </c>
      <c r="D66" s="134" t="s">
        <v>3</v>
      </c>
      <c r="E66" s="133" t="s">
        <v>3</v>
      </c>
      <c r="F66" s="131"/>
      <c r="G66" s="135"/>
      <c r="H66" s="150">
        <f>SUM(H10:H65)</f>
        <v>527827</v>
      </c>
      <c r="I66" s="150">
        <f>SUM(I10:I65)</f>
        <v>527827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D7ED-2046-42B8-9E82-FCEEFAA287C3}">
  <dimension ref="A1:O117"/>
  <sheetViews>
    <sheetView topLeftCell="A106" workbookViewId="0">
      <selection activeCell="C133" sqref="C133"/>
    </sheetView>
  </sheetViews>
  <sheetFormatPr defaultRowHeight="15" x14ac:dyDescent="0.25"/>
  <cols>
    <col min="7" max="7" width="9.5703125" bestFit="1" customWidth="1"/>
    <col min="8" max="9" width="11.42578125" style="17" bestFit="1" customWidth="1"/>
    <col min="15" max="15" width="57.28515625" customWidth="1"/>
  </cols>
  <sheetData>
    <row r="1" spans="1:9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</row>
    <row r="2" spans="1:9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</row>
    <row r="3" spans="1:9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</row>
    <row r="4" spans="1:9" ht="15.75" x14ac:dyDescent="0.25">
      <c r="A4" s="269" t="s">
        <v>1210</v>
      </c>
      <c r="B4" s="269"/>
      <c r="C4" s="269"/>
      <c r="D4" s="1"/>
      <c r="E4" s="1"/>
      <c r="F4" s="1"/>
      <c r="G4" s="1"/>
      <c r="H4" s="145"/>
      <c r="I4" s="145"/>
    </row>
    <row r="5" spans="1:9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</row>
    <row r="6" spans="1:9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</row>
    <row r="7" spans="1:9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</row>
    <row r="8" spans="1:9" x14ac:dyDescent="0.25">
      <c r="A8" s="270" t="s">
        <v>1897</v>
      </c>
      <c r="B8" s="270"/>
      <c r="C8" s="270"/>
      <c r="D8" s="1"/>
      <c r="E8" s="1"/>
      <c r="F8" s="1"/>
      <c r="G8" s="1"/>
      <c r="H8" s="145"/>
      <c r="I8" s="145"/>
    </row>
    <row r="9" spans="1:9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1210</v>
      </c>
    </row>
    <row r="10" spans="1:9" x14ac:dyDescent="0.25">
      <c r="A10" s="164">
        <v>44652</v>
      </c>
      <c r="B10" s="122" t="s">
        <v>1186</v>
      </c>
      <c r="C10" s="123" t="s">
        <v>923</v>
      </c>
      <c r="D10" s="124" t="s">
        <v>318</v>
      </c>
      <c r="E10" s="123" t="s">
        <v>3</v>
      </c>
      <c r="F10" s="176"/>
      <c r="G10" s="125"/>
      <c r="H10" s="146">
        <v>13000</v>
      </c>
      <c r="I10" s="147">
        <v>13000</v>
      </c>
    </row>
    <row r="11" spans="1:9" x14ac:dyDescent="0.25">
      <c r="A11" s="165">
        <v>44652</v>
      </c>
      <c r="B11" s="127" t="s">
        <v>1186</v>
      </c>
      <c r="C11" s="128" t="s">
        <v>923</v>
      </c>
      <c r="D11" s="129" t="s">
        <v>346</v>
      </c>
      <c r="E11" s="128" t="s">
        <v>3</v>
      </c>
      <c r="F11" s="177"/>
      <c r="G11" s="130"/>
      <c r="H11" s="148">
        <v>13090</v>
      </c>
      <c r="I11" s="149">
        <v>13090</v>
      </c>
    </row>
    <row r="12" spans="1:9" x14ac:dyDescent="0.25">
      <c r="A12" s="165">
        <v>44652</v>
      </c>
      <c r="B12" s="127" t="s">
        <v>1186</v>
      </c>
      <c r="C12" s="128" t="s">
        <v>923</v>
      </c>
      <c r="D12" s="129" t="s">
        <v>347</v>
      </c>
      <c r="E12" s="128" t="s">
        <v>3</v>
      </c>
      <c r="F12" s="177"/>
      <c r="G12" s="130"/>
      <c r="H12" s="148">
        <v>6400</v>
      </c>
      <c r="I12" s="149">
        <v>6400</v>
      </c>
    </row>
    <row r="13" spans="1:9" x14ac:dyDescent="0.25">
      <c r="A13" s="165">
        <v>44652</v>
      </c>
      <c r="B13" s="127" t="s">
        <v>1186</v>
      </c>
      <c r="C13" s="128" t="s">
        <v>923</v>
      </c>
      <c r="D13" s="129" t="s">
        <v>322</v>
      </c>
      <c r="E13" s="128" t="s">
        <v>3</v>
      </c>
      <c r="F13" s="177"/>
      <c r="G13" s="130"/>
      <c r="H13" s="148">
        <v>12007</v>
      </c>
      <c r="I13" s="149">
        <v>12007</v>
      </c>
    </row>
    <row r="14" spans="1:9" x14ac:dyDescent="0.25">
      <c r="A14" s="165">
        <v>44652</v>
      </c>
      <c r="B14" s="127" t="s">
        <v>1186</v>
      </c>
      <c r="C14" s="128" t="s">
        <v>923</v>
      </c>
      <c r="D14" s="129" t="s">
        <v>338</v>
      </c>
      <c r="E14" s="128" t="s">
        <v>3</v>
      </c>
      <c r="F14" s="177"/>
      <c r="G14" s="130"/>
      <c r="H14" s="148">
        <v>2200</v>
      </c>
      <c r="I14" s="149">
        <v>2200</v>
      </c>
    </row>
    <row r="15" spans="1:9" x14ac:dyDescent="0.25">
      <c r="A15" s="165">
        <v>44652</v>
      </c>
      <c r="B15" s="127" t="s">
        <v>1186</v>
      </c>
      <c r="C15" s="128" t="s">
        <v>923</v>
      </c>
      <c r="D15" s="129" t="s">
        <v>339</v>
      </c>
      <c r="E15" s="128" t="s">
        <v>3</v>
      </c>
      <c r="F15" s="177"/>
      <c r="G15" s="130"/>
      <c r="H15" s="148">
        <v>2950</v>
      </c>
      <c r="I15" s="149">
        <v>2950</v>
      </c>
    </row>
    <row r="16" spans="1:9" x14ac:dyDescent="0.25">
      <c r="A16" s="165">
        <v>44652</v>
      </c>
      <c r="B16" s="127" t="s">
        <v>1186</v>
      </c>
      <c r="C16" s="128" t="s">
        <v>923</v>
      </c>
      <c r="D16" s="129" t="s">
        <v>348</v>
      </c>
      <c r="E16" s="128" t="s">
        <v>3</v>
      </c>
      <c r="F16" s="177"/>
      <c r="G16" s="130"/>
      <c r="H16" s="148">
        <v>2600</v>
      </c>
      <c r="I16" s="149">
        <v>2600</v>
      </c>
    </row>
    <row r="17" spans="1:9" x14ac:dyDescent="0.25">
      <c r="A17" s="165">
        <v>44652</v>
      </c>
      <c r="B17" s="127" t="s">
        <v>1186</v>
      </c>
      <c r="C17" s="128" t="s">
        <v>923</v>
      </c>
      <c r="D17" s="129" t="s">
        <v>340</v>
      </c>
      <c r="E17" s="128" t="s">
        <v>3</v>
      </c>
      <c r="F17" s="177"/>
      <c r="G17" s="130"/>
      <c r="H17" s="148">
        <v>3050</v>
      </c>
      <c r="I17" s="149">
        <v>3050</v>
      </c>
    </row>
    <row r="18" spans="1:9" x14ac:dyDescent="0.25">
      <c r="A18" s="165">
        <v>44652</v>
      </c>
      <c r="B18" s="127" t="s">
        <v>1186</v>
      </c>
      <c r="C18" s="128" t="s">
        <v>923</v>
      </c>
      <c r="D18" s="129" t="s">
        <v>341</v>
      </c>
      <c r="E18" s="128" t="s">
        <v>3</v>
      </c>
      <c r="F18" s="177"/>
      <c r="G18" s="130"/>
      <c r="H18" s="148">
        <v>8990</v>
      </c>
      <c r="I18" s="149">
        <v>8990</v>
      </c>
    </row>
    <row r="19" spans="1:9" x14ac:dyDescent="0.25">
      <c r="A19" s="165">
        <v>44652</v>
      </c>
      <c r="B19" s="127" t="s">
        <v>1186</v>
      </c>
      <c r="C19" s="128" t="s">
        <v>923</v>
      </c>
      <c r="D19" s="129" t="s">
        <v>349</v>
      </c>
      <c r="E19" s="128" t="s">
        <v>3</v>
      </c>
      <c r="F19" s="177"/>
      <c r="G19" s="130"/>
      <c r="H19" s="148">
        <v>3200</v>
      </c>
      <c r="I19" s="149">
        <v>3200</v>
      </c>
    </row>
    <row r="20" spans="1:9" x14ac:dyDescent="0.25">
      <c r="A20" s="165">
        <v>44652</v>
      </c>
      <c r="B20" s="127" t="s">
        <v>1186</v>
      </c>
      <c r="C20" s="128" t="s">
        <v>923</v>
      </c>
      <c r="D20" s="129" t="s">
        <v>576</v>
      </c>
      <c r="E20" s="128" t="s">
        <v>3</v>
      </c>
      <c r="F20" s="177"/>
      <c r="G20" s="130"/>
      <c r="H20" s="148">
        <v>2800</v>
      </c>
      <c r="I20" s="149">
        <v>2800</v>
      </c>
    </row>
    <row r="21" spans="1:9" x14ac:dyDescent="0.25">
      <c r="A21" s="165">
        <v>44652</v>
      </c>
      <c r="B21" s="127" t="s">
        <v>1186</v>
      </c>
      <c r="C21" s="128" t="s">
        <v>923</v>
      </c>
      <c r="D21" s="129" t="s">
        <v>350</v>
      </c>
      <c r="E21" s="128" t="s">
        <v>3</v>
      </c>
      <c r="F21" s="177"/>
      <c r="G21" s="130"/>
      <c r="H21" s="148">
        <v>4350</v>
      </c>
      <c r="I21" s="149">
        <v>4350</v>
      </c>
    </row>
    <row r="22" spans="1:9" x14ac:dyDescent="0.25">
      <c r="A22" s="165">
        <v>44652</v>
      </c>
      <c r="B22" s="127" t="s">
        <v>1186</v>
      </c>
      <c r="C22" s="128" t="s">
        <v>923</v>
      </c>
      <c r="D22" s="129" t="s">
        <v>578</v>
      </c>
      <c r="E22" s="128" t="s">
        <v>3</v>
      </c>
      <c r="F22" s="177"/>
      <c r="G22" s="130"/>
      <c r="H22" s="148">
        <v>5850</v>
      </c>
      <c r="I22" s="149">
        <v>5850</v>
      </c>
    </row>
    <row r="23" spans="1:9" x14ac:dyDescent="0.25">
      <c r="A23" s="165">
        <v>44652</v>
      </c>
      <c r="B23" s="127" t="s">
        <v>1186</v>
      </c>
      <c r="C23" s="128" t="s">
        <v>923</v>
      </c>
      <c r="D23" s="129" t="s">
        <v>354</v>
      </c>
      <c r="E23" s="128" t="s">
        <v>3</v>
      </c>
      <c r="F23" s="177"/>
      <c r="G23" s="130"/>
      <c r="H23" s="148">
        <v>3400</v>
      </c>
      <c r="I23" s="149">
        <v>3400</v>
      </c>
    </row>
    <row r="24" spans="1:9" x14ac:dyDescent="0.25">
      <c r="A24" s="165">
        <v>44652</v>
      </c>
      <c r="B24" s="127" t="s">
        <v>1186</v>
      </c>
      <c r="C24" s="128" t="s">
        <v>923</v>
      </c>
      <c r="D24" s="129" t="s">
        <v>351</v>
      </c>
      <c r="E24" s="128" t="s">
        <v>3</v>
      </c>
      <c r="F24" s="177"/>
      <c r="G24" s="130"/>
      <c r="H24" s="148">
        <v>2200</v>
      </c>
      <c r="I24" s="149">
        <v>2200</v>
      </c>
    </row>
    <row r="25" spans="1:9" x14ac:dyDescent="0.25">
      <c r="A25" s="165">
        <v>44652</v>
      </c>
      <c r="B25" s="127" t="s">
        <v>1186</v>
      </c>
      <c r="C25" s="128" t="s">
        <v>923</v>
      </c>
      <c r="D25" s="129" t="s">
        <v>361</v>
      </c>
      <c r="E25" s="128" t="s">
        <v>3</v>
      </c>
      <c r="F25" s="177"/>
      <c r="G25" s="130"/>
      <c r="H25" s="148">
        <v>6400</v>
      </c>
      <c r="I25" s="149">
        <v>6400</v>
      </c>
    </row>
    <row r="26" spans="1:9" x14ac:dyDescent="0.25">
      <c r="A26" s="165">
        <v>44652</v>
      </c>
      <c r="B26" s="127" t="s">
        <v>1186</v>
      </c>
      <c r="C26" s="128" t="s">
        <v>923</v>
      </c>
      <c r="D26" s="129" t="s">
        <v>389</v>
      </c>
      <c r="E26" s="128" t="s">
        <v>3</v>
      </c>
      <c r="F26" s="177"/>
      <c r="G26" s="130"/>
      <c r="H26" s="148">
        <v>6200</v>
      </c>
      <c r="I26" s="149">
        <v>6200</v>
      </c>
    </row>
    <row r="27" spans="1:9" x14ac:dyDescent="0.25">
      <c r="A27" s="165">
        <v>44652</v>
      </c>
      <c r="B27" s="127" t="s">
        <v>1186</v>
      </c>
      <c r="C27" s="128" t="s">
        <v>923</v>
      </c>
      <c r="D27" s="129" t="s">
        <v>362</v>
      </c>
      <c r="E27" s="128" t="s">
        <v>3</v>
      </c>
      <c r="F27" s="177"/>
      <c r="G27" s="130"/>
      <c r="H27" s="148">
        <v>5860</v>
      </c>
      <c r="I27" s="149">
        <v>5860</v>
      </c>
    </row>
    <row r="28" spans="1:9" x14ac:dyDescent="0.25">
      <c r="A28" s="165">
        <v>44652</v>
      </c>
      <c r="B28" s="127" t="s">
        <v>1186</v>
      </c>
      <c r="C28" s="128" t="s">
        <v>923</v>
      </c>
      <c r="D28" s="129" t="s">
        <v>390</v>
      </c>
      <c r="E28" s="128" t="s">
        <v>3</v>
      </c>
      <c r="F28" s="177"/>
      <c r="G28" s="130"/>
      <c r="H28" s="148">
        <v>7565</v>
      </c>
      <c r="I28" s="149">
        <v>7565</v>
      </c>
    </row>
    <row r="29" spans="1:9" x14ac:dyDescent="0.25">
      <c r="A29" s="165">
        <v>44652</v>
      </c>
      <c r="B29" s="127" t="s">
        <v>1186</v>
      </c>
      <c r="C29" s="128" t="s">
        <v>923</v>
      </c>
      <c r="D29" s="129" t="s">
        <v>363</v>
      </c>
      <c r="E29" s="128" t="s">
        <v>3</v>
      </c>
      <c r="F29" s="177"/>
      <c r="G29" s="130"/>
      <c r="H29" s="148">
        <v>9984</v>
      </c>
      <c r="I29" s="149">
        <v>9984</v>
      </c>
    </row>
    <row r="30" spans="1:9" x14ac:dyDescent="0.25">
      <c r="A30" s="165">
        <v>44652</v>
      </c>
      <c r="B30" s="127" t="s">
        <v>1186</v>
      </c>
      <c r="C30" s="128" t="s">
        <v>923</v>
      </c>
      <c r="D30" s="129" t="s">
        <v>391</v>
      </c>
      <c r="E30" s="128" t="s">
        <v>3</v>
      </c>
      <c r="F30" s="177"/>
      <c r="G30" s="130"/>
      <c r="H30" s="148">
        <v>7645</v>
      </c>
      <c r="I30" s="149">
        <v>7645</v>
      </c>
    </row>
    <row r="31" spans="1:9" x14ac:dyDescent="0.25">
      <c r="A31" s="165">
        <v>44652</v>
      </c>
      <c r="B31" s="127" t="s">
        <v>1186</v>
      </c>
      <c r="C31" s="128" t="s">
        <v>923</v>
      </c>
      <c r="D31" s="129" t="s">
        <v>605</v>
      </c>
      <c r="E31" s="128" t="s">
        <v>3</v>
      </c>
      <c r="F31" s="177"/>
      <c r="G31" s="130"/>
      <c r="H31" s="148">
        <v>6755</v>
      </c>
      <c r="I31" s="149">
        <v>6755</v>
      </c>
    </row>
    <row r="32" spans="1:9" x14ac:dyDescent="0.25">
      <c r="A32" s="165">
        <v>44652</v>
      </c>
      <c r="B32" s="127" t="s">
        <v>1186</v>
      </c>
      <c r="C32" s="128" t="s">
        <v>923</v>
      </c>
      <c r="D32" s="129" t="s">
        <v>392</v>
      </c>
      <c r="E32" s="128" t="s">
        <v>3</v>
      </c>
      <c r="F32" s="177"/>
      <c r="G32" s="130"/>
      <c r="H32" s="148">
        <v>8390</v>
      </c>
      <c r="I32" s="149">
        <v>8390</v>
      </c>
    </row>
    <row r="33" spans="1:9" x14ac:dyDescent="0.25">
      <c r="A33" s="165">
        <v>44652</v>
      </c>
      <c r="B33" s="127" t="s">
        <v>1186</v>
      </c>
      <c r="C33" s="128" t="s">
        <v>923</v>
      </c>
      <c r="D33" s="129" t="s">
        <v>608</v>
      </c>
      <c r="E33" s="128" t="s">
        <v>3</v>
      </c>
      <c r="F33" s="177"/>
      <c r="G33" s="130"/>
      <c r="H33" s="148">
        <v>9100</v>
      </c>
      <c r="I33" s="149">
        <v>9100</v>
      </c>
    </row>
    <row r="34" spans="1:9" x14ac:dyDescent="0.25">
      <c r="A34" s="165">
        <v>44652</v>
      </c>
      <c r="B34" s="127" t="s">
        <v>1186</v>
      </c>
      <c r="C34" s="128" t="s">
        <v>923</v>
      </c>
      <c r="D34" s="129" t="s">
        <v>393</v>
      </c>
      <c r="E34" s="128" t="s">
        <v>3</v>
      </c>
      <c r="F34" s="177"/>
      <c r="G34" s="130"/>
      <c r="H34" s="148">
        <v>6720</v>
      </c>
      <c r="I34" s="149">
        <v>6720</v>
      </c>
    </row>
    <row r="35" spans="1:9" x14ac:dyDescent="0.25">
      <c r="A35" s="165">
        <v>44652</v>
      </c>
      <c r="B35" s="127" t="s">
        <v>1186</v>
      </c>
      <c r="C35" s="128" t="s">
        <v>923</v>
      </c>
      <c r="D35" s="129" t="s">
        <v>611</v>
      </c>
      <c r="E35" s="128" t="s">
        <v>3</v>
      </c>
      <c r="F35" s="177"/>
      <c r="G35" s="130"/>
      <c r="H35" s="148">
        <v>6870</v>
      </c>
      <c r="I35" s="149">
        <v>6870</v>
      </c>
    </row>
    <row r="36" spans="1:9" x14ac:dyDescent="0.25">
      <c r="A36" s="165">
        <v>44652</v>
      </c>
      <c r="B36" s="127" t="s">
        <v>1186</v>
      </c>
      <c r="C36" s="128" t="s">
        <v>923</v>
      </c>
      <c r="D36" s="129" t="s">
        <v>394</v>
      </c>
      <c r="E36" s="128" t="s">
        <v>3</v>
      </c>
      <c r="F36" s="177"/>
      <c r="G36" s="130"/>
      <c r="H36" s="148">
        <v>8800</v>
      </c>
      <c r="I36" s="149">
        <v>8800</v>
      </c>
    </row>
    <row r="37" spans="1:9" x14ac:dyDescent="0.25">
      <c r="A37" s="165">
        <v>44652</v>
      </c>
      <c r="B37" s="127" t="s">
        <v>1186</v>
      </c>
      <c r="C37" s="128" t="s">
        <v>923</v>
      </c>
      <c r="D37" s="129" t="s">
        <v>614</v>
      </c>
      <c r="E37" s="128" t="s">
        <v>3</v>
      </c>
      <c r="F37" s="177"/>
      <c r="G37" s="130"/>
      <c r="H37" s="148">
        <v>2240</v>
      </c>
      <c r="I37" s="149">
        <v>2240</v>
      </c>
    </row>
    <row r="38" spans="1:9" x14ac:dyDescent="0.25">
      <c r="A38" s="165">
        <v>44652</v>
      </c>
      <c r="B38" s="127" t="s">
        <v>1186</v>
      </c>
      <c r="C38" s="128" t="s">
        <v>923</v>
      </c>
      <c r="D38" s="129" t="s">
        <v>395</v>
      </c>
      <c r="E38" s="128" t="s">
        <v>3</v>
      </c>
      <c r="F38" s="177"/>
      <c r="G38" s="130"/>
      <c r="H38" s="148">
        <v>1980</v>
      </c>
      <c r="I38" s="149">
        <v>1980</v>
      </c>
    </row>
    <row r="39" spans="1:9" x14ac:dyDescent="0.25">
      <c r="A39" s="165">
        <v>44652</v>
      </c>
      <c r="B39" s="127" t="s">
        <v>1186</v>
      </c>
      <c r="C39" s="128" t="s">
        <v>923</v>
      </c>
      <c r="D39" s="129" t="s">
        <v>617</v>
      </c>
      <c r="E39" s="128" t="s">
        <v>3</v>
      </c>
      <c r="F39" s="177"/>
      <c r="G39" s="130"/>
      <c r="H39" s="148">
        <v>2680</v>
      </c>
      <c r="I39" s="149">
        <v>2680</v>
      </c>
    </row>
    <row r="40" spans="1:9" x14ac:dyDescent="0.25">
      <c r="A40" s="165">
        <v>44652</v>
      </c>
      <c r="B40" s="127" t="s">
        <v>1186</v>
      </c>
      <c r="C40" s="128" t="s">
        <v>923</v>
      </c>
      <c r="D40" s="129" t="s">
        <v>396</v>
      </c>
      <c r="E40" s="128" t="s">
        <v>3</v>
      </c>
      <c r="F40" s="177"/>
      <c r="G40" s="130"/>
      <c r="H40" s="148">
        <v>2460</v>
      </c>
      <c r="I40" s="149">
        <v>2460</v>
      </c>
    </row>
    <row r="41" spans="1:9" x14ac:dyDescent="0.25">
      <c r="A41" s="165">
        <v>44652</v>
      </c>
      <c r="B41" s="127" t="s">
        <v>1186</v>
      </c>
      <c r="C41" s="128" t="s">
        <v>923</v>
      </c>
      <c r="D41" s="129" t="s">
        <v>620</v>
      </c>
      <c r="E41" s="128" t="s">
        <v>3</v>
      </c>
      <c r="F41" s="177"/>
      <c r="G41" s="130"/>
      <c r="H41" s="148">
        <v>2930</v>
      </c>
      <c r="I41" s="149">
        <v>2930</v>
      </c>
    </row>
    <row r="42" spans="1:9" x14ac:dyDescent="0.25">
      <c r="A42" s="165">
        <v>44652</v>
      </c>
      <c r="B42" s="127" t="s">
        <v>1186</v>
      </c>
      <c r="C42" s="128" t="s">
        <v>923</v>
      </c>
      <c r="D42" s="129" t="s">
        <v>397</v>
      </c>
      <c r="E42" s="128" t="s">
        <v>3</v>
      </c>
      <c r="F42" s="177"/>
      <c r="G42" s="130"/>
      <c r="H42" s="148">
        <v>3255</v>
      </c>
      <c r="I42" s="149">
        <v>3255</v>
      </c>
    </row>
    <row r="43" spans="1:9" x14ac:dyDescent="0.25">
      <c r="A43" s="165">
        <v>44652</v>
      </c>
      <c r="B43" s="127" t="s">
        <v>1186</v>
      </c>
      <c r="C43" s="128" t="s">
        <v>923</v>
      </c>
      <c r="D43" s="129" t="s">
        <v>364</v>
      </c>
      <c r="E43" s="128" t="s">
        <v>3</v>
      </c>
      <c r="F43" s="177"/>
      <c r="G43" s="130"/>
      <c r="H43" s="148">
        <v>3140</v>
      </c>
      <c r="I43" s="149">
        <v>3140</v>
      </c>
    </row>
    <row r="44" spans="1:9" x14ac:dyDescent="0.25">
      <c r="A44" s="165">
        <v>44652</v>
      </c>
      <c r="B44" s="127" t="s">
        <v>1186</v>
      </c>
      <c r="C44" s="128" t="s">
        <v>923</v>
      </c>
      <c r="D44" s="129" t="s">
        <v>398</v>
      </c>
      <c r="E44" s="128" t="s">
        <v>3</v>
      </c>
      <c r="F44" s="177"/>
      <c r="G44" s="130"/>
      <c r="H44" s="148">
        <v>2210</v>
      </c>
      <c r="I44" s="149">
        <v>2210</v>
      </c>
    </row>
    <row r="45" spans="1:9" x14ac:dyDescent="0.25">
      <c r="A45" s="165">
        <v>44652</v>
      </c>
      <c r="B45" s="127" t="s">
        <v>1186</v>
      </c>
      <c r="C45" s="128" t="s">
        <v>923</v>
      </c>
      <c r="D45" s="129" t="s">
        <v>365</v>
      </c>
      <c r="E45" s="128" t="s">
        <v>3</v>
      </c>
      <c r="F45" s="177"/>
      <c r="G45" s="130"/>
      <c r="H45" s="148">
        <v>2050</v>
      </c>
      <c r="I45" s="149">
        <v>2050</v>
      </c>
    </row>
    <row r="46" spans="1:9" x14ac:dyDescent="0.25">
      <c r="A46" s="165">
        <v>44652</v>
      </c>
      <c r="B46" s="127" t="s">
        <v>1186</v>
      </c>
      <c r="C46" s="128" t="s">
        <v>923</v>
      </c>
      <c r="D46" s="129" t="s">
        <v>399</v>
      </c>
      <c r="E46" s="128" t="s">
        <v>3</v>
      </c>
      <c r="F46" s="177"/>
      <c r="G46" s="130"/>
      <c r="H46" s="148">
        <v>2650</v>
      </c>
      <c r="I46" s="149">
        <v>2650</v>
      </c>
    </row>
    <row r="47" spans="1:9" x14ac:dyDescent="0.25">
      <c r="A47" s="165">
        <v>44652</v>
      </c>
      <c r="B47" s="127" t="s">
        <v>1186</v>
      </c>
      <c r="C47" s="128" t="s">
        <v>923</v>
      </c>
      <c r="D47" s="129" t="s">
        <v>366</v>
      </c>
      <c r="E47" s="128" t="s">
        <v>3</v>
      </c>
      <c r="F47" s="177"/>
      <c r="G47" s="130"/>
      <c r="H47" s="148">
        <v>2750</v>
      </c>
      <c r="I47" s="149">
        <v>2750</v>
      </c>
    </row>
    <row r="48" spans="1:9" x14ac:dyDescent="0.25">
      <c r="A48" s="165">
        <v>44652</v>
      </c>
      <c r="B48" s="127" t="s">
        <v>1186</v>
      </c>
      <c r="C48" s="128" t="s">
        <v>923</v>
      </c>
      <c r="D48" s="129" t="s">
        <v>628</v>
      </c>
      <c r="E48" s="128" t="s">
        <v>3</v>
      </c>
      <c r="F48" s="177"/>
      <c r="G48" s="130"/>
      <c r="H48" s="148">
        <v>2980</v>
      </c>
      <c r="I48" s="149">
        <v>2980</v>
      </c>
    </row>
    <row r="49" spans="1:9" x14ac:dyDescent="0.25">
      <c r="A49" s="165">
        <v>44681</v>
      </c>
      <c r="B49" s="127" t="s">
        <v>1186</v>
      </c>
      <c r="C49" s="128" t="s">
        <v>923</v>
      </c>
      <c r="D49" s="129" t="s">
        <v>759</v>
      </c>
      <c r="E49" s="128" t="s">
        <v>3</v>
      </c>
      <c r="F49" s="177"/>
      <c r="G49" s="130"/>
      <c r="H49" s="148">
        <v>6600</v>
      </c>
      <c r="I49" s="149">
        <v>6600</v>
      </c>
    </row>
    <row r="50" spans="1:9" x14ac:dyDescent="0.25">
      <c r="A50" s="165">
        <v>44681</v>
      </c>
      <c r="B50" s="127" t="s">
        <v>1186</v>
      </c>
      <c r="C50" s="128" t="s">
        <v>923</v>
      </c>
      <c r="D50" s="129" t="s">
        <v>761</v>
      </c>
      <c r="E50" s="128" t="s">
        <v>3</v>
      </c>
      <c r="F50" s="177"/>
      <c r="G50" s="130"/>
      <c r="H50" s="148">
        <v>2490</v>
      </c>
      <c r="I50" s="149">
        <v>2490</v>
      </c>
    </row>
    <row r="51" spans="1:9" x14ac:dyDescent="0.25">
      <c r="A51" s="165">
        <v>44686</v>
      </c>
      <c r="B51" s="127" t="s">
        <v>1186</v>
      </c>
      <c r="C51" s="128" t="s">
        <v>923</v>
      </c>
      <c r="D51" s="129" t="s">
        <v>772</v>
      </c>
      <c r="E51" s="128" t="s">
        <v>3</v>
      </c>
      <c r="F51" s="177"/>
      <c r="G51" s="130"/>
      <c r="H51" s="148">
        <v>3500</v>
      </c>
      <c r="I51" s="149">
        <v>3500</v>
      </c>
    </row>
    <row r="52" spans="1:9" x14ac:dyDescent="0.25">
      <c r="A52" s="165">
        <v>44711</v>
      </c>
      <c r="B52" s="127" t="s">
        <v>1186</v>
      </c>
      <c r="C52" s="128" t="s">
        <v>923</v>
      </c>
      <c r="D52" s="129" t="s">
        <v>823</v>
      </c>
      <c r="E52" s="128" t="s">
        <v>3</v>
      </c>
      <c r="F52" s="177"/>
      <c r="G52" s="130"/>
      <c r="H52" s="148">
        <v>6480</v>
      </c>
      <c r="I52" s="149">
        <v>6480</v>
      </c>
    </row>
    <row r="53" spans="1:9" x14ac:dyDescent="0.25">
      <c r="A53" s="165">
        <v>44712</v>
      </c>
      <c r="B53" s="127" t="s">
        <v>1186</v>
      </c>
      <c r="C53" s="128" t="s">
        <v>923</v>
      </c>
      <c r="D53" s="129" t="s">
        <v>829</v>
      </c>
      <c r="E53" s="128" t="s">
        <v>3</v>
      </c>
      <c r="F53" s="177"/>
      <c r="G53" s="130"/>
      <c r="H53" s="148">
        <v>2360</v>
      </c>
      <c r="I53" s="149">
        <v>2360</v>
      </c>
    </row>
    <row r="54" spans="1:9" x14ac:dyDescent="0.25">
      <c r="A54" s="165">
        <v>44713</v>
      </c>
      <c r="B54" s="127" t="s">
        <v>1186</v>
      </c>
      <c r="C54" s="128" t="s">
        <v>923</v>
      </c>
      <c r="D54" s="129" t="s">
        <v>835</v>
      </c>
      <c r="E54" s="128" t="s">
        <v>3</v>
      </c>
      <c r="F54" s="177"/>
      <c r="G54" s="130"/>
      <c r="H54" s="148">
        <v>3750</v>
      </c>
      <c r="I54" s="149">
        <v>3750</v>
      </c>
    </row>
    <row r="55" spans="1:9" x14ac:dyDescent="0.25">
      <c r="A55" s="165">
        <v>44742</v>
      </c>
      <c r="B55" s="127" t="s">
        <v>1186</v>
      </c>
      <c r="C55" s="128" t="s">
        <v>923</v>
      </c>
      <c r="D55" s="129" t="s">
        <v>684</v>
      </c>
      <c r="E55" s="128" t="s">
        <v>3</v>
      </c>
      <c r="F55" s="177"/>
      <c r="G55" s="130"/>
      <c r="H55" s="148">
        <v>7860</v>
      </c>
      <c r="I55" s="149">
        <v>7860</v>
      </c>
    </row>
    <row r="56" spans="1:9" x14ac:dyDescent="0.25">
      <c r="A56" s="165">
        <v>44742</v>
      </c>
      <c r="B56" s="127" t="s">
        <v>1186</v>
      </c>
      <c r="C56" s="128" t="s">
        <v>923</v>
      </c>
      <c r="D56" s="129" t="s">
        <v>1393</v>
      </c>
      <c r="E56" s="128" t="s">
        <v>3</v>
      </c>
      <c r="F56" s="177"/>
      <c r="G56" s="130"/>
      <c r="H56" s="148">
        <v>2610</v>
      </c>
      <c r="I56" s="149">
        <v>2610</v>
      </c>
    </row>
    <row r="57" spans="1:9" x14ac:dyDescent="0.25">
      <c r="A57" s="165">
        <v>44773</v>
      </c>
      <c r="B57" s="127" t="s">
        <v>1186</v>
      </c>
      <c r="C57" s="128" t="s">
        <v>923</v>
      </c>
      <c r="D57" s="129" t="s">
        <v>1394</v>
      </c>
      <c r="E57" s="128" t="s">
        <v>3</v>
      </c>
      <c r="F57" s="177"/>
      <c r="G57" s="130"/>
      <c r="H57" s="148">
        <v>8650</v>
      </c>
      <c r="I57" s="149">
        <v>8650</v>
      </c>
    </row>
    <row r="58" spans="1:9" x14ac:dyDescent="0.25">
      <c r="A58" s="165">
        <v>44773</v>
      </c>
      <c r="B58" s="127" t="s">
        <v>1186</v>
      </c>
      <c r="C58" s="128" t="s">
        <v>923</v>
      </c>
      <c r="D58" s="129" t="s">
        <v>594</v>
      </c>
      <c r="E58" s="128" t="s">
        <v>3</v>
      </c>
      <c r="F58" s="177"/>
      <c r="G58" s="130"/>
      <c r="H58" s="148">
        <v>2950</v>
      </c>
      <c r="I58" s="149">
        <v>2950</v>
      </c>
    </row>
    <row r="59" spans="1:9" x14ac:dyDescent="0.25">
      <c r="A59" s="165">
        <v>44775</v>
      </c>
      <c r="B59" s="127" t="s">
        <v>1186</v>
      </c>
      <c r="C59" s="128" t="s">
        <v>923</v>
      </c>
      <c r="D59" s="129" t="s">
        <v>1395</v>
      </c>
      <c r="E59" s="128" t="s">
        <v>3</v>
      </c>
      <c r="F59" s="177"/>
      <c r="G59" s="130"/>
      <c r="H59" s="148">
        <v>2750</v>
      </c>
      <c r="I59" s="149">
        <v>2750</v>
      </c>
    </row>
    <row r="60" spans="1:9" x14ac:dyDescent="0.25">
      <c r="A60" s="165">
        <v>44777</v>
      </c>
      <c r="B60" s="127" t="s">
        <v>1186</v>
      </c>
      <c r="C60" s="128" t="s">
        <v>923</v>
      </c>
      <c r="D60" s="129" t="s">
        <v>1396</v>
      </c>
      <c r="E60" s="128" t="s">
        <v>3</v>
      </c>
      <c r="F60" s="177"/>
      <c r="G60" s="130"/>
      <c r="H60" s="148">
        <v>3900</v>
      </c>
      <c r="I60" s="149">
        <v>3900</v>
      </c>
    </row>
    <row r="61" spans="1:9" x14ac:dyDescent="0.25">
      <c r="A61" s="165">
        <v>44804</v>
      </c>
      <c r="B61" s="127" t="s">
        <v>1186</v>
      </c>
      <c r="C61" s="128" t="s">
        <v>923</v>
      </c>
      <c r="D61" s="129" t="s">
        <v>1397</v>
      </c>
      <c r="E61" s="128" t="s">
        <v>3</v>
      </c>
      <c r="F61" s="177"/>
      <c r="G61" s="130"/>
      <c r="H61" s="148">
        <v>9210</v>
      </c>
      <c r="I61" s="149">
        <v>9210</v>
      </c>
    </row>
    <row r="62" spans="1:9" x14ac:dyDescent="0.25">
      <c r="A62" s="165">
        <v>44804</v>
      </c>
      <c r="B62" s="127" t="s">
        <v>1186</v>
      </c>
      <c r="C62" s="128" t="s">
        <v>923</v>
      </c>
      <c r="D62" s="129" t="s">
        <v>1398</v>
      </c>
      <c r="E62" s="128" t="s">
        <v>3</v>
      </c>
      <c r="F62" s="177"/>
      <c r="G62" s="130"/>
      <c r="H62" s="148">
        <v>2700</v>
      </c>
      <c r="I62" s="149">
        <v>2700</v>
      </c>
    </row>
    <row r="63" spans="1:9" x14ac:dyDescent="0.25">
      <c r="A63" s="165">
        <v>44809</v>
      </c>
      <c r="B63" s="127" t="s">
        <v>1186</v>
      </c>
      <c r="C63" s="128" t="s">
        <v>923</v>
      </c>
      <c r="D63" s="129" t="s">
        <v>1399</v>
      </c>
      <c r="E63" s="128" t="s">
        <v>3</v>
      </c>
      <c r="F63" s="177"/>
      <c r="G63" s="130"/>
      <c r="H63" s="148">
        <v>1900</v>
      </c>
      <c r="I63" s="149">
        <v>1900</v>
      </c>
    </row>
    <row r="64" spans="1:9" x14ac:dyDescent="0.25">
      <c r="A64" s="165">
        <v>44834</v>
      </c>
      <c r="B64" s="127" t="s">
        <v>1186</v>
      </c>
      <c r="C64" s="128" t="s">
        <v>923</v>
      </c>
      <c r="D64" s="129" t="s">
        <v>871</v>
      </c>
      <c r="E64" s="128" t="s">
        <v>3</v>
      </c>
      <c r="F64" s="177"/>
      <c r="G64" s="130"/>
      <c r="H64" s="148">
        <v>8670</v>
      </c>
      <c r="I64" s="149">
        <v>8670</v>
      </c>
    </row>
    <row r="65" spans="1:9" x14ac:dyDescent="0.25">
      <c r="A65" s="165">
        <v>44834</v>
      </c>
      <c r="B65" s="127" t="s">
        <v>1186</v>
      </c>
      <c r="C65" s="128" t="s">
        <v>923</v>
      </c>
      <c r="D65" s="129" t="s">
        <v>1400</v>
      </c>
      <c r="E65" s="128" t="s">
        <v>3</v>
      </c>
      <c r="F65" s="177"/>
      <c r="G65" s="130"/>
      <c r="H65" s="148">
        <v>2420</v>
      </c>
      <c r="I65" s="149">
        <v>2420</v>
      </c>
    </row>
    <row r="66" spans="1:9" x14ac:dyDescent="0.25">
      <c r="A66" s="165">
        <v>44865</v>
      </c>
      <c r="B66" s="127" t="s">
        <v>1186</v>
      </c>
      <c r="C66" s="128" t="s">
        <v>923</v>
      </c>
      <c r="D66" s="129" t="s">
        <v>1401</v>
      </c>
      <c r="E66" s="128" t="s">
        <v>3</v>
      </c>
      <c r="F66" s="177"/>
      <c r="G66" s="130"/>
      <c r="H66" s="148">
        <v>6690</v>
      </c>
      <c r="I66" s="149">
        <v>6690</v>
      </c>
    </row>
    <row r="67" spans="1:9" x14ac:dyDescent="0.25">
      <c r="A67" s="165">
        <v>44865</v>
      </c>
      <c r="B67" s="127" t="s">
        <v>1186</v>
      </c>
      <c r="C67" s="128" t="s">
        <v>923</v>
      </c>
      <c r="D67" s="129" t="s">
        <v>1402</v>
      </c>
      <c r="E67" s="128" t="s">
        <v>3</v>
      </c>
      <c r="F67" s="177"/>
      <c r="G67" s="130"/>
      <c r="H67" s="148">
        <v>2150</v>
      </c>
      <c r="I67" s="149">
        <v>2150</v>
      </c>
    </row>
    <row r="68" spans="1:9" x14ac:dyDescent="0.25">
      <c r="A68" s="165">
        <v>44870</v>
      </c>
      <c r="B68" s="127" t="s">
        <v>1186</v>
      </c>
      <c r="C68" s="128" t="s">
        <v>923</v>
      </c>
      <c r="D68" s="129" t="s">
        <v>1403</v>
      </c>
      <c r="E68" s="128" t="s">
        <v>3</v>
      </c>
      <c r="F68" s="177"/>
      <c r="G68" s="130"/>
      <c r="H68" s="148">
        <v>2050</v>
      </c>
      <c r="I68" s="149">
        <v>2050</v>
      </c>
    </row>
    <row r="69" spans="1:9" x14ac:dyDescent="0.25">
      <c r="A69" s="165">
        <v>44872</v>
      </c>
      <c r="B69" s="127" t="s">
        <v>1186</v>
      </c>
      <c r="C69" s="128" t="s">
        <v>923</v>
      </c>
      <c r="D69" s="129" t="s">
        <v>896</v>
      </c>
      <c r="E69" s="128" t="s">
        <v>3</v>
      </c>
      <c r="F69" s="177"/>
      <c r="G69" s="130"/>
      <c r="H69" s="148">
        <v>1800</v>
      </c>
      <c r="I69" s="149">
        <v>1800</v>
      </c>
    </row>
    <row r="70" spans="1:9" x14ac:dyDescent="0.25">
      <c r="A70" s="165">
        <v>44895</v>
      </c>
      <c r="B70" s="127" t="s">
        <v>1186</v>
      </c>
      <c r="C70" s="128" t="s">
        <v>923</v>
      </c>
      <c r="D70" s="129" t="s">
        <v>1229</v>
      </c>
      <c r="E70" s="128" t="s">
        <v>3</v>
      </c>
      <c r="F70" s="177"/>
      <c r="G70" s="130"/>
      <c r="H70" s="148">
        <v>9340</v>
      </c>
      <c r="I70" s="149">
        <v>9340</v>
      </c>
    </row>
    <row r="71" spans="1:9" x14ac:dyDescent="0.25">
      <c r="A71" s="165">
        <v>44895</v>
      </c>
      <c r="B71" s="127" t="s">
        <v>1186</v>
      </c>
      <c r="C71" s="128" t="s">
        <v>923</v>
      </c>
      <c r="D71" s="129" t="s">
        <v>1404</v>
      </c>
      <c r="E71" s="128" t="s">
        <v>3</v>
      </c>
      <c r="F71" s="177"/>
      <c r="G71" s="130"/>
      <c r="H71" s="148">
        <v>2160</v>
      </c>
      <c r="I71" s="149">
        <v>2160</v>
      </c>
    </row>
    <row r="72" spans="1:9" x14ac:dyDescent="0.25">
      <c r="A72" s="165">
        <v>44898</v>
      </c>
      <c r="B72" s="127" t="s">
        <v>1186</v>
      </c>
      <c r="C72" s="128" t="s">
        <v>923</v>
      </c>
      <c r="D72" s="129" t="s">
        <v>1405</v>
      </c>
      <c r="E72" s="128" t="s">
        <v>3</v>
      </c>
      <c r="F72" s="177"/>
      <c r="G72" s="130"/>
      <c r="H72" s="148">
        <v>2200</v>
      </c>
      <c r="I72" s="149">
        <v>2200</v>
      </c>
    </row>
    <row r="73" spans="1:9" x14ac:dyDescent="0.25">
      <c r="A73" s="165">
        <v>44925</v>
      </c>
      <c r="B73" s="127" t="s">
        <v>1186</v>
      </c>
      <c r="C73" s="128" t="s">
        <v>923</v>
      </c>
      <c r="D73" s="129" t="s">
        <v>1406</v>
      </c>
      <c r="E73" s="128" t="s">
        <v>3</v>
      </c>
      <c r="F73" s="177"/>
      <c r="G73" s="130"/>
      <c r="H73" s="148">
        <v>2650</v>
      </c>
      <c r="I73" s="149">
        <v>2650</v>
      </c>
    </row>
    <row r="74" spans="1:9" x14ac:dyDescent="0.25">
      <c r="A74" s="165">
        <v>44926</v>
      </c>
      <c r="B74" s="127" t="s">
        <v>1186</v>
      </c>
      <c r="C74" s="128" t="s">
        <v>923</v>
      </c>
      <c r="D74" s="129" t="s">
        <v>918</v>
      </c>
      <c r="E74" s="128" t="s">
        <v>3</v>
      </c>
      <c r="F74" s="177"/>
      <c r="G74" s="130"/>
      <c r="H74" s="148">
        <v>6600</v>
      </c>
      <c r="I74" s="149">
        <v>6600</v>
      </c>
    </row>
    <row r="75" spans="1:9" x14ac:dyDescent="0.25">
      <c r="A75" s="165">
        <v>44926</v>
      </c>
      <c r="B75" s="127" t="s">
        <v>1186</v>
      </c>
      <c r="C75" s="128" t="s">
        <v>923</v>
      </c>
      <c r="D75" s="129" t="s">
        <v>1028</v>
      </c>
      <c r="E75" s="128" t="s">
        <v>3</v>
      </c>
      <c r="F75" s="177"/>
      <c r="G75" s="130"/>
      <c r="H75" s="148">
        <v>2005</v>
      </c>
      <c r="I75" s="149">
        <v>2005</v>
      </c>
    </row>
    <row r="76" spans="1:9" x14ac:dyDescent="0.25">
      <c r="A76" s="165">
        <v>44929</v>
      </c>
      <c r="B76" s="127" t="s">
        <v>1186</v>
      </c>
      <c r="C76" s="128" t="s">
        <v>923</v>
      </c>
      <c r="D76" s="129" t="s">
        <v>1407</v>
      </c>
      <c r="E76" s="128" t="s">
        <v>3</v>
      </c>
      <c r="F76" s="177"/>
      <c r="G76" s="130"/>
      <c r="H76" s="148">
        <v>2500</v>
      </c>
      <c r="I76" s="149">
        <v>2500</v>
      </c>
    </row>
    <row r="77" spans="1:9" x14ac:dyDescent="0.25">
      <c r="A77" s="165">
        <v>44957</v>
      </c>
      <c r="B77" s="127" t="s">
        <v>1186</v>
      </c>
      <c r="C77" s="128" t="s">
        <v>923</v>
      </c>
      <c r="D77" s="129" t="s">
        <v>1408</v>
      </c>
      <c r="E77" s="128" t="s">
        <v>3</v>
      </c>
      <c r="F77" s="177"/>
      <c r="G77" s="130"/>
      <c r="H77" s="148">
        <v>7130</v>
      </c>
      <c r="I77" s="149">
        <v>7130</v>
      </c>
    </row>
    <row r="78" spans="1:9" x14ac:dyDescent="0.25">
      <c r="A78" s="165">
        <v>44957</v>
      </c>
      <c r="B78" s="127" t="s">
        <v>1186</v>
      </c>
      <c r="C78" s="128" t="s">
        <v>923</v>
      </c>
      <c r="D78" s="129" t="s">
        <v>944</v>
      </c>
      <c r="E78" s="128" t="s">
        <v>3</v>
      </c>
      <c r="F78" s="177"/>
      <c r="G78" s="130"/>
      <c r="H78" s="148">
        <v>2650</v>
      </c>
      <c r="I78" s="149">
        <v>2650</v>
      </c>
    </row>
    <row r="79" spans="1:9" x14ac:dyDescent="0.25">
      <c r="A79" s="165">
        <v>44981</v>
      </c>
      <c r="B79" s="127" t="s">
        <v>1186</v>
      </c>
      <c r="C79" s="128" t="s">
        <v>923</v>
      </c>
      <c r="D79" s="129" t="s">
        <v>1409</v>
      </c>
      <c r="E79" s="128" t="s">
        <v>3</v>
      </c>
      <c r="F79" s="177"/>
      <c r="G79" s="130"/>
      <c r="H79" s="148">
        <v>1700</v>
      </c>
      <c r="I79" s="149">
        <v>1700</v>
      </c>
    </row>
    <row r="80" spans="1:9" x14ac:dyDescent="0.25">
      <c r="A80" s="165">
        <v>44985</v>
      </c>
      <c r="B80" s="127" t="s">
        <v>1186</v>
      </c>
      <c r="C80" s="128" t="s">
        <v>923</v>
      </c>
      <c r="D80" s="129" t="s">
        <v>1410</v>
      </c>
      <c r="E80" s="128" t="s">
        <v>3</v>
      </c>
      <c r="F80" s="177"/>
      <c r="G80" s="130"/>
      <c r="H80" s="148">
        <v>8420</v>
      </c>
      <c r="I80" s="149">
        <v>8420</v>
      </c>
    </row>
    <row r="81" spans="1:9" x14ac:dyDescent="0.25">
      <c r="A81" s="165">
        <v>44985</v>
      </c>
      <c r="B81" s="127" t="s">
        <v>1186</v>
      </c>
      <c r="C81" s="128" t="s">
        <v>923</v>
      </c>
      <c r="D81" s="129" t="s">
        <v>1411</v>
      </c>
      <c r="E81" s="128" t="s">
        <v>3</v>
      </c>
      <c r="F81" s="177"/>
      <c r="G81" s="130"/>
      <c r="H81" s="148">
        <v>2970</v>
      </c>
      <c r="I81" s="149">
        <v>2970</v>
      </c>
    </row>
    <row r="82" spans="1:9" x14ac:dyDescent="0.25">
      <c r="A82" s="165">
        <v>44985</v>
      </c>
      <c r="B82" s="127" t="s">
        <v>1186</v>
      </c>
      <c r="C82" s="128" t="s">
        <v>923</v>
      </c>
      <c r="D82" s="129" t="s">
        <v>1412</v>
      </c>
      <c r="E82" s="128" t="s">
        <v>3</v>
      </c>
      <c r="F82" s="177"/>
      <c r="G82" s="130"/>
      <c r="H82" s="148">
        <v>7600</v>
      </c>
      <c r="I82" s="149">
        <v>7600</v>
      </c>
    </row>
    <row r="83" spans="1:9" x14ac:dyDescent="0.25">
      <c r="A83" s="165">
        <v>45016</v>
      </c>
      <c r="B83" s="127" t="s">
        <v>1186</v>
      </c>
      <c r="C83" s="128" t="s">
        <v>923</v>
      </c>
      <c r="D83" s="129" t="s">
        <v>1413</v>
      </c>
      <c r="E83" s="128" t="s">
        <v>3</v>
      </c>
      <c r="F83" s="177"/>
      <c r="G83" s="130"/>
      <c r="H83" s="148">
        <v>9000</v>
      </c>
      <c r="I83" s="149">
        <v>9000</v>
      </c>
    </row>
    <row r="84" spans="1:9" x14ac:dyDescent="0.25">
      <c r="A84" s="165">
        <v>45016</v>
      </c>
      <c r="B84" s="127" t="s">
        <v>1186</v>
      </c>
      <c r="C84" s="128" t="s">
        <v>923</v>
      </c>
      <c r="D84" s="129" t="s">
        <v>1414</v>
      </c>
      <c r="E84" s="128" t="s">
        <v>3</v>
      </c>
      <c r="F84" s="177"/>
      <c r="G84" s="130"/>
      <c r="H84" s="148">
        <v>2850</v>
      </c>
      <c r="I84" s="149">
        <v>2850</v>
      </c>
    </row>
    <row r="85" spans="1:9" x14ac:dyDescent="0.25">
      <c r="A85" s="165">
        <v>45017</v>
      </c>
      <c r="B85" s="127" t="s">
        <v>1186</v>
      </c>
      <c r="C85" s="128" t="s">
        <v>923</v>
      </c>
      <c r="D85" s="129" t="s">
        <v>482</v>
      </c>
      <c r="E85" s="128" t="s">
        <v>3</v>
      </c>
      <c r="F85" s="177"/>
      <c r="G85" s="130"/>
      <c r="H85" s="148">
        <v>2650</v>
      </c>
      <c r="I85" s="149">
        <v>2650</v>
      </c>
    </row>
    <row r="86" spans="1:9" x14ac:dyDescent="0.25">
      <c r="A86" s="165">
        <v>45033</v>
      </c>
      <c r="B86" s="127" t="s">
        <v>1186</v>
      </c>
      <c r="C86" s="128" t="s">
        <v>923</v>
      </c>
      <c r="D86" s="129" t="s">
        <v>576</v>
      </c>
      <c r="E86" s="128" t="s">
        <v>3</v>
      </c>
      <c r="F86" s="177"/>
      <c r="G86" s="130"/>
      <c r="H86" s="148">
        <v>2650</v>
      </c>
      <c r="I86" s="149">
        <v>2650</v>
      </c>
    </row>
    <row r="87" spans="1:9" x14ac:dyDescent="0.25">
      <c r="A87" s="165">
        <v>45046</v>
      </c>
      <c r="B87" s="127" t="s">
        <v>1186</v>
      </c>
      <c r="C87" s="128" t="s">
        <v>923</v>
      </c>
      <c r="D87" s="129" t="s">
        <v>371</v>
      </c>
      <c r="E87" s="128" t="s">
        <v>3</v>
      </c>
      <c r="F87" s="177"/>
      <c r="G87" s="130"/>
      <c r="H87" s="148">
        <v>2750</v>
      </c>
      <c r="I87" s="149">
        <v>2750</v>
      </c>
    </row>
    <row r="88" spans="1:9" x14ac:dyDescent="0.25">
      <c r="A88" s="165">
        <v>45077</v>
      </c>
      <c r="B88" s="127" t="s">
        <v>1186</v>
      </c>
      <c r="C88" s="128" t="s">
        <v>923</v>
      </c>
      <c r="D88" s="129" t="s">
        <v>1415</v>
      </c>
      <c r="E88" s="128" t="s">
        <v>3</v>
      </c>
      <c r="F88" s="177"/>
      <c r="G88" s="130"/>
      <c r="H88" s="148">
        <v>4260</v>
      </c>
      <c r="I88" s="149">
        <v>4260</v>
      </c>
    </row>
    <row r="89" spans="1:9" x14ac:dyDescent="0.25">
      <c r="A89" s="165">
        <v>45093</v>
      </c>
      <c r="B89" s="127" t="s">
        <v>1186</v>
      </c>
      <c r="C89" s="128" t="s">
        <v>923</v>
      </c>
      <c r="D89" s="129" t="s">
        <v>1416</v>
      </c>
      <c r="E89" s="128" t="s">
        <v>3</v>
      </c>
      <c r="F89" s="177"/>
      <c r="G89" s="130"/>
      <c r="H89" s="148">
        <v>2990</v>
      </c>
      <c r="I89" s="149">
        <v>2990</v>
      </c>
    </row>
    <row r="90" spans="1:9" x14ac:dyDescent="0.25">
      <c r="A90" s="165">
        <v>45093</v>
      </c>
      <c r="B90" s="127" t="s">
        <v>1186</v>
      </c>
      <c r="C90" s="128" t="s">
        <v>923</v>
      </c>
      <c r="D90" s="129" t="s">
        <v>1417</v>
      </c>
      <c r="E90" s="128" t="s">
        <v>3</v>
      </c>
      <c r="F90" s="177"/>
      <c r="G90" s="130"/>
      <c r="H90" s="148">
        <v>9900</v>
      </c>
      <c r="I90" s="149">
        <v>9900</v>
      </c>
    </row>
    <row r="91" spans="1:9" x14ac:dyDescent="0.25">
      <c r="A91" s="165">
        <v>45098</v>
      </c>
      <c r="B91" s="127" t="s">
        <v>247</v>
      </c>
      <c r="C91" s="128" t="s">
        <v>923</v>
      </c>
      <c r="D91" s="129" t="s">
        <v>1418</v>
      </c>
      <c r="E91" s="128" t="s">
        <v>3</v>
      </c>
      <c r="F91" s="177"/>
      <c r="G91" s="130"/>
      <c r="H91" s="148">
        <v>8291</v>
      </c>
      <c r="I91" s="149">
        <v>8291</v>
      </c>
    </row>
    <row r="92" spans="1:9" x14ac:dyDescent="0.25">
      <c r="A92" s="165">
        <v>45107</v>
      </c>
      <c r="B92" s="127" t="s">
        <v>1186</v>
      </c>
      <c r="C92" s="128" t="s">
        <v>923</v>
      </c>
      <c r="D92" s="129" t="s">
        <v>1937</v>
      </c>
      <c r="E92" s="128" t="s">
        <v>3</v>
      </c>
      <c r="F92" s="177"/>
      <c r="G92" s="130"/>
      <c r="H92" s="148">
        <v>3175</v>
      </c>
      <c r="I92" s="149">
        <v>3175</v>
      </c>
    </row>
    <row r="93" spans="1:9" x14ac:dyDescent="0.25">
      <c r="A93" s="165">
        <v>45107</v>
      </c>
      <c r="B93" s="127" t="s">
        <v>1186</v>
      </c>
      <c r="C93" s="128" t="s">
        <v>923</v>
      </c>
      <c r="D93" s="129" t="s">
        <v>2022</v>
      </c>
      <c r="E93" s="128" t="s">
        <v>3</v>
      </c>
      <c r="F93" s="177"/>
      <c r="G93" s="130"/>
      <c r="H93" s="148">
        <v>11260</v>
      </c>
      <c r="I93" s="149">
        <v>11260</v>
      </c>
    </row>
    <row r="94" spans="1:9" x14ac:dyDescent="0.25">
      <c r="A94" s="165">
        <v>45123</v>
      </c>
      <c r="B94" s="127" t="s">
        <v>1186</v>
      </c>
      <c r="C94" s="128" t="s">
        <v>923</v>
      </c>
      <c r="D94" s="129" t="s">
        <v>2081</v>
      </c>
      <c r="E94" s="128" t="s">
        <v>3</v>
      </c>
      <c r="F94" s="177"/>
      <c r="G94" s="130"/>
      <c r="H94" s="148">
        <v>13190</v>
      </c>
      <c r="I94" s="149">
        <v>13190</v>
      </c>
    </row>
    <row r="95" spans="1:9" x14ac:dyDescent="0.25">
      <c r="A95" s="165">
        <v>45123</v>
      </c>
      <c r="B95" s="127" t="s">
        <v>1186</v>
      </c>
      <c r="C95" s="128" t="s">
        <v>923</v>
      </c>
      <c r="D95" s="129" t="s">
        <v>2083</v>
      </c>
      <c r="E95" s="128" t="s">
        <v>3</v>
      </c>
      <c r="F95" s="177"/>
      <c r="G95" s="130"/>
      <c r="H95" s="148">
        <v>2480</v>
      </c>
      <c r="I95" s="149">
        <v>2480</v>
      </c>
    </row>
    <row r="96" spans="1:9" x14ac:dyDescent="0.25">
      <c r="A96" s="165">
        <v>45138</v>
      </c>
      <c r="B96" s="127" t="s">
        <v>1186</v>
      </c>
      <c r="C96" s="128" t="s">
        <v>923</v>
      </c>
      <c r="D96" s="129" t="s">
        <v>997</v>
      </c>
      <c r="E96" s="128" t="s">
        <v>3</v>
      </c>
      <c r="F96" s="177"/>
      <c r="G96" s="130"/>
      <c r="H96" s="148">
        <v>3480</v>
      </c>
      <c r="I96" s="149">
        <v>3480</v>
      </c>
    </row>
    <row r="97" spans="1:9" x14ac:dyDescent="0.25">
      <c r="A97" s="165">
        <v>45138</v>
      </c>
      <c r="B97" s="127" t="s">
        <v>1186</v>
      </c>
      <c r="C97" s="128" t="s">
        <v>923</v>
      </c>
      <c r="D97" s="129" t="s">
        <v>1612</v>
      </c>
      <c r="E97" s="128" t="s">
        <v>3</v>
      </c>
      <c r="F97" s="177"/>
      <c r="G97" s="130"/>
      <c r="H97" s="148">
        <v>3190</v>
      </c>
      <c r="I97" s="149">
        <v>3190</v>
      </c>
    </row>
    <row r="98" spans="1:9" x14ac:dyDescent="0.25">
      <c r="A98" s="165">
        <v>45138</v>
      </c>
      <c r="B98" s="127" t="s">
        <v>1186</v>
      </c>
      <c r="C98" s="128" t="s">
        <v>923</v>
      </c>
      <c r="D98" s="129" t="s">
        <v>2255</v>
      </c>
      <c r="E98" s="128" t="s">
        <v>3</v>
      </c>
      <c r="F98" s="177"/>
      <c r="G98" s="130"/>
      <c r="H98" s="148">
        <v>2950</v>
      </c>
      <c r="I98" s="149">
        <v>2950</v>
      </c>
    </row>
    <row r="99" spans="1:9" x14ac:dyDescent="0.25">
      <c r="A99" s="165">
        <v>45154</v>
      </c>
      <c r="B99" s="127" t="s">
        <v>1186</v>
      </c>
      <c r="C99" s="128" t="s">
        <v>923</v>
      </c>
      <c r="D99" s="129" t="s">
        <v>1217</v>
      </c>
      <c r="E99" s="128" t="s">
        <v>3</v>
      </c>
      <c r="F99" s="177"/>
      <c r="G99" s="130"/>
      <c r="H99" s="148">
        <v>2750</v>
      </c>
      <c r="I99" s="149">
        <v>2750</v>
      </c>
    </row>
    <row r="100" spans="1:9" x14ac:dyDescent="0.25">
      <c r="A100" s="165">
        <v>45169</v>
      </c>
      <c r="B100" s="127" t="s">
        <v>1186</v>
      </c>
      <c r="C100" s="128" t="s">
        <v>923</v>
      </c>
      <c r="D100" s="129" t="s">
        <v>2256</v>
      </c>
      <c r="E100" s="128" t="s">
        <v>3</v>
      </c>
      <c r="F100" s="177"/>
      <c r="G100" s="130"/>
      <c r="H100" s="148">
        <v>2895</v>
      </c>
      <c r="I100" s="149">
        <v>2895</v>
      </c>
    </row>
    <row r="101" spans="1:9" x14ac:dyDescent="0.25">
      <c r="A101" s="165">
        <v>45169</v>
      </c>
      <c r="B101" s="127" t="s">
        <v>1186</v>
      </c>
      <c r="C101" s="128" t="s">
        <v>923</v>
      </c>
      <c r="D101" s="129" t="s">
        <v>1618</v>
      </c>
      <c r="E101" s="128" t="s">
        <v>3</v>
      </c>
      <c r="F101" s="177"/>
      <c r="G101" s="130"/>
      <c r="H101" s="148">
        <v>2400</v>
      </c>
      <c r="I101" s="149">
        <v>2400</v>
      </c>
    </row>
    <row r="102" spans="1:9" x14ac:dyDescent="0.25">
      <c r="A102" s="165">
        <v>45186</v>
      </c>
      <c r="B102" s="127" t="s">
        <v>1186</v>
      </c>
      <c r="C102" s="128" t="s">
        <v>923</v>
      </c>
      <c r="D102" s="129" t="s">
        <v>2257</v>
      </c>
      <c r="E102" s="128" t="s">
        <v>3</v>
      </c>
      <c r="F102" s="177"/>
      <c r="G102" s="130"/>
      <c r="H102" s="148">
        <v>3200</v>
      </c>
      <c r="I102" s="149">
        <v>3200</v>
      </c>
    </row>
    <row r="103" spans="1:9" x14ac:dyDescent="0.25">
      <c r="A103" s="165">
        <v>45199</v>
      </c>
      <c r="B103" s="127" t="s">
        <v>1186</v>
      </c>
      <c r="C103" s="128" t="s">
        <v>923</v>
      </c>
      <c r="D103" s="129" t="s">
        <v>1430</v>
      </c>
      <c r="E103" s="128" t="s">
        <v>3</v>
      </c>
      <c r="F103" s="177"/>
      <c r="G103" s="130"/>
      <c r="H103" s="148">
        <v>3480</v>
      </c>
      <c r="I103" s="149">
        <v>3480</v>
      </c>
    </row>
    <row r="104" spans="1:9" x14ac:dyDescent="0.25">
      <c r="A104" s="165">
        <v>45199</v>
      </c>
      <c r="B104" s="127" t="s">
        <v>1186</v>
      </c>
      <c r="C104" s="128" t="s">
        <v>923</v>
      </c>
      <c r="D104" s="129" t="s">
        <v>1623</v>
      </c>
      <c r="E104" s="128" t="s">
        <v>3</v>
      </c>
      <c r="F104" s="177"/>
      <c r="G104" s="130"/>
      <c r="H104" s="148">
        <v>2960</v>
      </c>
      <c r="I104" s="149">
        <v>2960</v>
      </c>
    </row>
    <row r="105" spans="1:9" x14ac:dyDescent="0.25">
      <c r="A105" s="165">
        <v>45230</v>
      </c>
      <c r="B105" s="127" t="s">
        <v>1186</v>
      </c>
      <c r="C105" s="128" t="s">
        <v>923</v>
      </c>
      <c r="D105" s="129" t="s">
        <v>2258</v>
      </c>
      <c r="E105" s="128" t="s">
        <v>3</v>
      </c>
      <c r="F105" s="177"/>
      <c r="G105" s="130"/>
      <c r="H105" s="148">
        <v>6984</v>
      </c>
      <c r="I105" s="149">
        <v>6984</v>
      </c>
    </row>
    <row r="106" spans="1:9" x14ac:dyDescent="0.25">
      <c r="A106" s="165">
        <v>45230</v>
      </c>
      <c r="B106" s="127" t="s">
        <v>1186</v>
      </c>
      <c r="C106" s="128" t="s">
        <v>923</v>
      </c>
      <c r="D106" s="129" t="s">
        <v>2259</v>
      </c>
      <c r="E106" s="128" t="s">
        <v>3</v>
      </c>
      <c r="F106" s="177"/>
      <c r="G106" s="130"/>
      <c r="H106" s="148">
        <v>2940</v>
      </c>
      <c r="I106" s="149">
        <v>2940</v>
      </c>
    </row>
    <row r="107" spans="1:9" x14ac:dyDescent="0.25">
      <c r="A107" s="165">
        <v>45260</v>
      </c>
      <c r="B107" s="127" t="s">
        <v>1186</v>
      </c>
      <c r="C107" s="128" t="s">
        <v>923</v>
      </c>
      <c r="D107" s="129" t="s">
        <v>2260</v>
      </c>
      <c r="E107" s="128" t="s">
        <v>3</v>
      </c>
      <c r="F107" s="177"/>
      <c r="G107" s="130"/>
      <c r="H107" s="148">
        <v>8440</v>
      </c>
      <c r="I107" s="149">
        <v>8440</v>
      </c>
    </row>
    <row r="108" spans="1:9" x14ac:dyDescent="0.25">
      <c r="A108" s="165">
        <v>45260</v>
      </c>
      <c r="B108" s="127" t="s">
        <v>1186</v>
      </c>
      <c r="C108" s="128" t="s">
        <v>923</v>
      </c>
      <c r="D108" s="129" t="s">
        <v>2261</v>
      </c>
      <c r="E108" s="128" t="s">
        <v>3</v>
      </c>
      <c r="F108" s="177"/>
      <c r="G108" s="130"/>
      <c r="H108" s="148">
        <v>3184</v>
      </c>
      <c r="I108" s="149">
        <v>3184</v>
      </c>
    </row>
    <row r="109" spans="1:9" x14ac:dyDescent="0.25">
      <c r="A109" s="165">
        <v>45291</v>
      </c>
      <c r="B109" s="127" t="s">
        <v>1186</v>
      </c>
      <c r="C109" s="128" t="s">
        <v>923</v>
      </c>
      <c r="D109" s="129" t="s">
        <v>2262</v>
      </c>
      <c r="E109" s="128" t="s">
        <v>3</v>
      </c>
      <c r="F109" s="177"/>
      <c r="G109" s="130"/>
      <c r="H109" s="148">
        <v>9489</v>
      </c>
      <c r="I109" s="149">
        <v>9489</v>
      </c>
    </row>
    <row r="110" spans="1:9" x14ac:dyDescent="0.25">
      <c r="A110" s="165">
        <v>45291</v>
      </c>
      <c r="B110" s="127" t="s">
        <v>1186</v>
      </c>
      <c r="C110" s="128" t="s">
        <v>923</v>
      </c>
      <c r="D110" s="129" t="s">
        <v>2263</v>
      </c>
      <c r="E110" s="128" t="s">
        <v>3</v>
      </c>
      <c r="F110" s="177"/>
      <c r="G110" s="130"/>
      <c r="H110" s="148">
        <v>3350</v>
      </c>
      <c r="I110" s="149">
        <v>3350</v>
      </c>
    </row>
    <row r="111" spans="1:9" x14ac:dyDescent="0.25">
      <c r="A111" s="165">
        <v>45322</v>
      </c>
      <c r="B111" s="127" t="s">
        <v>1186</v>
      </c>
      <c r="C111" s="128" t="s">
        <v>923</v>
      </c>
      <c r="D111" s="129" t="s">
        <v>2264</v>
      </c>
      <c r="E111" s="128" t="s">
        <v>3</v>
      </c>
      <c r="F111" s="177"/>
      <c r="G111" s="130"/>
      <c r="H111" s="148">
        <v>9980</v>
      </c>
      <c r="I111" s="149">
        <v>9980</v>
      </c>
    </row>
    <row r="112" spans="1:9" x14ac:dyDescent="0.25">
      <c r="A112" s="165">
        <v>45322</v>
      </c>
      <c r="B112" s="127" t="s">
        <v>1186</v>
      </c>
      <c r="C112" s="128" t="s">
        <v>923</v>
      </c>
      <c r="D112" s="129" t="s">
        <v>2265</v>
      </c>
      <c r="E112" s="128" t="s">
        <v>3</v>
      </c>
      <c r="F112" s="177"/>
      <c r="G112" s="130"/>
      <c r="H112" s="148">
        <v>3865</v>
      </c>
      <c r="I112" s="149">
        <v>3865</v>
      </c>
    </row>
    <row r="113" spans="1:15" x14ac:dyDescent="0.25">
      <c r="A113" s="165">
        <v>45351</v>
      </c>
      <c r="B113" s="127" t="s">
        <v>1186</v>
      </c>
      <c r="C113" s="128" t="s">
        <v>923</v>
      </c>
      <c r="D113" s="129" t="s">
        <v>2266</v>
      </c>
      <c r="E113" s="128" t="s">
        <v>3</v>
      </c>
      <c r="F113" s="177"/>
      <c r="G113" s="130"/>
      <c r="H113" s="148">
        <v>9430</v>
      </c>
      <c r="I113" s="149">
        <v>9430</v>
      </c>
    </row>
    <row r="114" spans="1:15" x14ac:dyDescent="0.25">
      <c r="A114" s="165">
        <v>45351</v>
      </c>
      <c r="B114" s="127" t="s">
        <v>1186</v>
      </c>
      <c r="C114" s="128" t="s">
        <v>923</v>
      </c>
      <c r="D114" s="129" t="s">
        <v>2267</v>
      </c>
      <c r="E114" s="128" t="s">
        <v>3</v>
      </c>
      <c r="F114" s="177"/>
      <c r="G114" s="130"/>
      <c r="H114" s="148">
        <v>3189</v>
      </c>
      <c r="I114" s="149">
        <v>3189</v>
      </c>
    </row>
    <row r="115" spans="1:15" x14ac:dyDescent="0.25">
      <c r="A115" s="165">
        <v>45382</v>
      </c>
      <c r="B115" s="127" t="s">
        <v>1186</v>
      </c>
      <c r="C115" s="128" t="s">
        <v>923</v>
      </c>
      <c r="D115" s="129" t="s">
        <v>2268</v>
      </c>
      <c r="E115" s="128" t="s">
        <v>3</v>
      </c>
      <c r="F115" s="177"/>
      <c r="G115" s="130"/>
      <c r="H115" s="148">
        <v>8490</v>
      </c>
      <c r="I115" s="149">
        <v>8490</v>
      </c>
    </row>
    <row r="116" spans="1:15" x14ac:dyDescent="0.25">
      <c r="A116" s="165">
        <v>45382</v>
      </c>
      <c r="B116" s="127" t="s">
        <v>1186</v>
      </c>
      <c r="C116" s="128" t="s">
        <v>923</v>
      </c>
      <c r="D116" s="129" t="s">
        <v>2269</v>
      </c>
      <c r="E116" s="128" t="s">
        <v>3</v>
      </c>
      <c r="F116" s="177"/>
      <c r="G116" s="130"/>
      <c r="H116" s="148">
        <v>3280</v>
      </c>
      <c r="I116" s="149">
        <v>3280</v>
      </c>
      <c r="O116" s="222"/>
    </row>
    <row r="117" spans="1:15" x14ac:dyDescent="0.25">
      <c r="A117" s="131"/>
      <c r="B117" s="132" t="s">
        <v>471</v>
      </c>
      <c r="C117" s="133" t="s">
        <v>3</v>
      </c>
      <c r="D117" s="134" t="s">
        <v>3</v>
      </c>
      <c r="E117" s="133" t="s">
        <v>3</v>
      </c>
      <c r="F117" s="131"/>
      <c r="G117" s="135"/>
      <c r="H117" s="150">
        <f>SUM(H10:H116)</f>
        <v>532488</v>
      </c>
      <c r="I117" s="150">
        <f>SUM(I10:I116)</f>
        <v>532488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2ADB-4FC6-4BEF-8AD1-0FC501B0A053}">
  <dimension ref="A1:I15"/>
  <sheetViews>
    <sheetView workbookViewId="0">
      <selection activeCell="I31" sqref="I31"/>
    </sheetView>
  </sheetViews>
  <sheetFormatPr defaultRowHeight="15" x14ac:dyDescent="0.25"/>
  <cols>
    <col min="1" max="1" width="9" bestFit="1" customWidth="1"/>
    <col min="2" max="2" width="35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140625" style="26" bestFit="1" customWidth="1"/>
  </cols>
  <sheetData>
    <row r="1" spans="1:9" ht="15.75" x14ac:dyDescent="0.25">
      <c r="A1" s="266" t="s">
        <v>301</v>
      </c>
      <c r="B1" s="266"/>
      <c r="C1" s="266"/>
      <c r="D1" s="1"/>
      <c r="E1" s="1"/>
      <c r="F1" s="1"/>
      <c r="G1" s="1"/>
      <c r="H1" s="92"/>
      <c r="I1" s="92"/>
    </row>
    <row r="2" spans="1:9" x14ac:dyDescent="0.25">
      <c r="A2" s="270" t="s">
        <v>302</v>
      </c>
      <c r="B2" s="270"/>
      <c r="C2" s="270"/>
      <c r="D2" s="1"/>
      <c r="E2" s="1"/>
      <c r="F2" s="1"/>
      <c r="G2" s="1"/>
      <c r="H2" s="92"/>
      <c r="I2" s="92"/>
    </row>
    <row r="3" spans="1:9" x14ac:dyDescent="0.25">
      <c r="A3" s="271" t="s">
        <v>303</v>
      </c>
      <c r="B3" s="271"/>
      <c r="C3" s="271"/>
      <c r="D3" s="1"/>
      <c r="E3" s="1"/>
      <c r="F3" s="1"/>
      <c r="G3" s="1"/>
      <c r="H3" s="92"/>
      <c r="I3" s="92"/>
    </row>
    <row r="4" spans="1:9" ht="15.75" x14ac:dyDescent="0.25">
      <c r="A4" s="269" t="s">
        <v>1497</v>
      </c>
      <c r="B4" s="269"/>
      <c r="C4" s="269"/>
      <c r="D4" s="1"/>
      <c r="E4" s="1"/>
      <c r="F4" s="1"/>
      <c r="G4" s="1"/>
      <c r="H4" s="92"/>
      <c r="I4" s="92"/>
    </row>
    <row r="5" spans="1:9" x14ac:dyDescent="0.25">
      <c r="A5" s="270" t="s">
        <v>2</v>
      </c>
      <c r="B5" s="270"/>
      <c r="C5" s="270"/>
      <c r="D5" s="1"/>
      <c r="E5" s="1"/>
      <c r="F5" s="1"/>
      <c r="G5" s="1"/>
      <c r="H5" s="92"/>
      <c r="I5" s="92"/>
    </row>
    <row r="6" spans="1:9" x14ac:dyDescent="0.25">
      <c r="A6" s="270" t="s">
        <v>3</v>
      </c>
      <c r="B6" s="270"/>
      <c r="C6" s="270"/>
      <c r="D6" s="1"/>
      <c r="E6" s="1"/>
      <c r="F6" s="1"/>
      <c r="G6" s="1"/>
      <c r="H6" s="92"/>
      <c r="I6" s="92"/>
    </row>
    <row r="7" spans="1:9" x14ac:dyDescent="0.25">
      <c r="A7" s="270" t="s">
        <v>3</v>
      </c>
      <c r="B7" s="270"/>
      <c r="C7" s="270"/>
      <c r="D7" s="1"/>
      <c r="E7" s="1"/>
      <c r="F7" s="1"/>
      <c r="G7" s="1"/>
      <c r="H7" s="92"/>
      <c r="I7" s="92"/>
    </row>
    <row r="8" spans="1:9" x14ac:dyDescent="0.25">
      <c r="A8" s="270" t="s">
        <v>1498</v>
      </c>
      <c r="B8" s="270"/>
      <c r="C8" s="270"/>
      <c r="D8" s="1"/>
      <c r="E8" s="1"/>
      <c r="F8" s="1"/>
      <c r="G8" s="1"/>
      <c r="H8" s="92"/>
      <c r="I8" s="92"/>
    </row>
    <row r="9" spans="1:9" ht="48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36" t="s">
        <v>478</v>
      </c>
      <c r="I9" s="136" t="s">
        <v>1497</v>
      </c>
    </row>
    <row r="10" spans="1:9" x14ac:dyDescent="0.25">
      <c r="A10" s="164">
        <v>45079</v>
      </c>
      <c r="B10" s="122" t="s">
        <v>247</v>
      </c>
      <c r="C10" s="123" t="s">
        <v>923</v>
      </c>
      <c r="D10" s="124" t="s">
        <v>1499</v>
      </c>
      <c r="E10" s="123" t="s">
        <v>3</v>
      </c>
      <c r="F10" s="176"/>
      <c r="G10" s="125"/>
      <c r="H10" s="137">
        <v>69000</v>
      </c>
      <c r="I10" s="138">
        <v>69000</v>
      </c>
    </row>
    <row r="11" spans="1:9" x14ac:dyDescent="0.25">
      <c r="A11" s="165">
        <v>45089</v>
      </c>
      <c r="B11" s="127" t="s">
        <v>247</v>
      </c>
      <c r="C11" s="128" t="s">
        <v>923</v>
      </c>
      <c r="D11" s="129" t="s">
        <v>1378</v>
      </c>
      <c r="E11" s="128" t="s">
        <v>3</v>
      </c>
      <c r="F11" s="177"/>
      <c r="G11" s="130"/>
      <c r="H11" s="139">
        <v>23600</v>
      </c>
      <c r="I11" s="140">
        <v>23600</v>
      </c>
    </row>
    <row r="12" spans="1:9" x14ac:dyDescent="0.25">
      <c r="A12" s="165">
        <v>45091</v>
      </c>
      <c r="B12" s="127" t="s">
        <v>247</v>
      </c>
      <c r="C12" s="128" t="s">
        <v>940</v>
      </c>
      <c r="D12" s="129" t="s">
        <v>338</v>
      </c>
      <c r="E12" s="128" t="s">
        <v>3</v>
      </c>
      <c r="F12" s="177"/>
      <c r="G12" s="130"/>
      <c r="H12" s="139">
        <v>-22626</v>
      </c>
      <c r="I12" s="140">
        <v>-22626</v>
      </c>
    </row>
    <row r="13" spans="1:9" x14ac:dyDescent="0.25">
      <c r="A13" s="165">
        <v>45094</v>
      </c>
      <c r="B13" s="127" t="s">
        <v>247</v>
      </c>
      <c r="C13" s="128" t="s">
        <v>923</v>
      </c>
      <c r="D13" s="129" t="s">
        <v>1199</v>
      </c>
      <c r="E13" s="128" t="s">
        <v>3</v>
      </c>
      <c r="F13" s="177"/>
      <c r="G13" s="130"/>
      <c r="H13" s="139">
        <v>262500</v>
      </c>
      <c r="I13" s="140">
        <v>262500</v>
      </c>
    </row>
    <row r="14" spans="1:9" x14ac:dyDescent="0.25">
      <c r="A14" s="165">
        <v>45098</v>
      </c>
      <c r="B14" s="127" t="s">
        <v>247</v>
      </c>
      <c r="C14" s="128" t="s">
        <v>923</v>
      </c>
      <c r="D14" s="129" t="s">
        <v>1439</v>
      </c>
      <c r="E14" s="128" t="s">
        <v>3</v>
      </c>
      <c r="F14" s="177"/>
      <c r="G14" s="130"/>
      <c r="H14" s="139">
        <v>18375</v>
      </c>
      <c r="I14" s="140">
        <v>18375</v>
      </c>
    </row>
    <row r="15" spans="1:9" x14ac:dyDescent="0.25">
      <c r="A15" s="131"/>
      <c r="B15" s="132" t="s">
        <v>471</v>
      </c>
      <c r="C15" s="133" t="s">
        <v>3</v>
      </c>
      <c r="D15" s="134" t="s">
        <v>3</v>
      </c>
      <c r="E15" s="133" t="s">
        <v>3</v>
      </c>
      <c r="F15" s="131"/>
      <c r="G15" s="135"/>
      <c r="H15" s="141">
        <f>SUM(H10:H14)</f>
        <v>350849</v>
      </c>
      <c r="I15" s="141">
        <f>SUM(I10:I14)</f>
        <v>350849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DED2-362A-42B7-8127-6C18E98E650B}">
  <sheetPr codeName="Sheet24"/>
  <dimension ref="A1:I17"/>
  <sheetViews>
    <sheetView workbookViewId="0">
      <selection activeCell="L26" sqref="L26"/>
    </sheetView>
  </sheetViews>
  <sheetFormatPr defaultRowHeight="15" x14ac:dyDescent="0.25"/>
  <cols>
    <col min="1" max="1" width="8.42578125" bestFit="1" customWidth="1"/>
    <col min="2" max="2" width="28.710937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2.42578125" style="17" bestFit="1" customWidth="1"/>
  </cols>
  <sheetData>
    <row r="1" spans="1:9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</row>
    <row r="2" spans="1:9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</row>
    <row r="3" spans="1:9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</row>
    <row r="4" spans="1:9" ht="15.75" x14ac:dyDescent="0.25">
      <c r="A4" s="269" t="s">
        <v>1647</v>
      </c>
      <c r="B4" s="269"/>
      <c r="C4" s="269"/>
      <c r="D4" s="1"/>
      <c r="E4" s="1"/>
      <c r="F4" s="1"/>
      <c r="G4" s="1"/>
      <c r="H4" s="145"/>
      <c r="I4" s="145"/>
    </row>
    <row r="5" spans="1:9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</row>
    <row r="6" spans="1:9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</row>
    <row r="7" spans="1:9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</row>
    <row r="8" spans="1:9" x14ac:dyDescent="0.25">
      <c r="A8" s="270" t="s">
        <v>1648</v>
      </c>
      <c r="B8" s="270"/>
      <c r="C8" s="270"/>
      <c r="D8" s="1"/>
      <c r="E8" s="1"/>
      <c r="F8" s="1"/>
      <c r="G8" s="1"/>
      <c r="H8" s="145"/>
      <c r="I8" s="145"/>
    </row>
    <row r="9" spans="1:9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1647</v>
      </c>
    </row>
    <row r="10" spans="1:9" x14ac:dyDescent="0.25">
      <c r="A10" s="164">
        <v>45120</v>
      </c>
      <c r="B10" s="122" t="s">
        <v>1649</v>
      </c>
      <c r="C10" s="123" t="s">
        <v>923</v>
      </c>
      <c r="D10" s="124" t="s">
        <v>1650</v>
      </c>
      <c r="E10" s="123" t="s">
        <v>3</v>
      </c>
      <c r="F10" s="176"/>
      <c r="G10" s="125"/>
      <c r="H10" s="146">
        <v>900000</v>
      </c>
      <c r="I10" s="147">
        <v>900000</v>
      </c>
    </row>
    <row r="11" spans="1:9" x14ac:dyDescent="0.25">
      <c r="A11" s="165">
        <v>45120</v>
      </c>
      <c r="B11" s="127" t="s">
        <v>1649</v>
      </c>
      <c r="C11" s="128" t="s">
        <v>923</v>
      </c>
      <c r="D11" s="129" t="s">
        <v>1651</v>
      </c>
      <c r="E11" s="128" t="s">
        <v>3</v>
      </c>
      <c r="F11" s="177"/>
      <c r="G11" s="130"/>
      <c r="H11" s="148">
        <v>901500</v>
      </c>
      <c r="I11" s="149">
        <v>901500</v>
      </c>
    </row>
    <row r="12" spans="1:9" x14ac:dyDescent="0.25">
      <c r="A12" s="165">
        <v>45132</v>
      </c>
      <c r="B12" s="127" t="s">
        <v>1649</v>
      </c>
      <c r="C12" s="128" t="s">
        <v>923</v>
      </c>
      <c r="D12" s="129" t="s">
        <v>1652</v>
      </c>
      <c r="E12" s="128" t="s">
        <v>3</v>
      </c>
      <c r="F12" s="177"/>
      <c r="G12" s="130"/>
      <c r="H12" s="148">
        <v>4248000</v>
      </c>
      <c r="I12" s="149">
        <v>4248000</v>
      </c>
    </row>
    <row r="13" spans="1:9" x14ac:dyDescent="0.25">
      <c r="A13" s="165">
        <v>45132</v>
      </c>
      <c r="B13" s="127" t="s">
        <v>1649</v>
      </c>
      <c r="C13" s="128" t="s">
        <v>923</v>
      </c>
      <c r="D13" s="129" t="s">
        <v>993</v>
      </c>
      <c r="E13" s="128" t="s">
        <v>3</v>
      </c>
      <c r="F13" s="177"/>
      <c r="G13" s="130"/>
      <c r="H13" s="148">
        <v>35400</v>
      </c>
      <c r="I13" s="149">
        <v>35400</v>
      </c>
    </row>
    <row r="14" spans="1:9" x14ac:dyDescent="0.25">
      <c r="A14" s="165">
        <v>45132</v>
      </c>
      <c r="B14" s="127" t="s">
        <v>1649</v>
      </c>
      <c r="C14" s="128" t="s">
        <v>923</v>
      </c>
      <c r="D14" s="129" t="s">
        <v>1653</v>
      </c>
      <c r="E14" s="128" t="s">
        <v>3</v>
      </c>
      <c r="F14" s="177"/>
      <c r="G14" s="130"/>
      <c r="H14" s="148">
        <v>11800</v>
      </c>
      <c r="I14" s="149">
        <v>11800</v>
      </c>
    </row>
    <row r="15" spans="1:9" x14ac:dyDescent="0.25">
      <c r="A15" s="165">
        <v>45132</v>
      </c>
      <c r="B15" s="127" t="s">
        <v>1649</v>
      </c>
      <c r="C15" s="128" t="s">
        <v>923</v>
      </c>
      <c r="D15" s="129" t="s">
        <v>1017</v>
      </c>
      <c r="E15" s="128" t="s">
        <v>3</v>
      </c>
      <c r="F15" s="177"/>
      <c r="G15" s="130"/>
      <c r="H15" s="148">
        <v>25960</v>
      </c>
      <c r="I15" s="149">
        <v>25960</v>
      </c>
    </row>
    <row r="16" spans="1:9" x14ac:dyDescent="0.25">
      <c r="A16" s="165">
        <v>45132</v>
      </c>
      <c r="B16" s="127" t="s">
        <v>1649</v>
      </c>
      <c r="C16" s="128" t="s">
        <v>923</v>
      </c>
      <c r="D16" s="129" t="s">
        <v>1277</v>
      </c>
      <c r="E16" s="128" t="s">
        <v>3</v>
      </c>
      <c r="F16" s="177"/>
      <c r="G16" s="130"/>
      <c r="H16" s="148">
        <v>1062</v>
      </c>
      <c r="I16" s="149">
        <v>1062</v>
      </c>
    </row>
    <row r="17" spans="1:9" x14ac:dyDescent="0.25">
      <c r="A17" s="131"/>
      <c r="B17" s="132" t="s">
        <v>471</v>
      </c>
      <c r="C17" s="133" t="s">
        <v>3</v>
      </c>
      <c r="D17" s="134" t="s">
        <v>3</v>
      </c>
      <c r="E17" s="133" t="s">
        <v>3</v>
      </c>
      <c r="F17" s="131"/>
      <c r="G17" s="135"/>
      <c r="H17" s="150">
        <f>SUM(H10:H16)</f>
        <v>6123722</v>
      </c>
      <c r="I17" s="167">
        <v>6123722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CFBC8-AEC7-49B0-AF0C-31A842DD3D97}">
  <dimension ref="A1:I13"/>
  <sheetViews>
    <sheetView workbookViewId="0">
      <selection activeCell="C18" sqref="C18"/>
    </sheetView>
  </sheetViews>
  <sheetFormatPr defaultRowHeight="15" x14ac:dyDescent="0.25"/>
  <cols>
    <col min="1" max="1" width="8.42578125" bestFit="1" customWidth="1"/>
    <col min="2" max="2" width="28.710937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8" width="12.5703125" style="17" bestFit="1" customWidth="1"/>
    <col min="9" max="9" width="12.140625" style="17" bestFit="1" customWidth="1"/>
  </cols>
  <sheetData>
    <row r="1" spans="1:9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</row>
    <row r="2" spans="1:9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</row>
    <row r="3" spans="1:9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</row>
    <row r="4" spans="1:9" ht="15.75" x14ac:dyDescent="0.25">
      <c r="A4" s="269" t="s">
        <v>1872</v>
      </c>
      <c r="B4" s="269"/>
      <c r="C4" s="269"/>
      <c r="D4" s="1"/>
      <c r="E4" s="1"/>
      <c r="F4" s="1"/>
      <c r="G4" s="1"/>
      <c r="H4" s="145"/>
      <c r="I4" s="145"/>
    </row>
    <row r="5" spans="1:9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</row>
    <row r="6" spans="1:9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</row>
    <row r="7" spans="1:9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</row>
    <row r="8" spans="1:9" x14ac:dyDescent="0.25">
      <c r="A8" s="270" t="s">
        <v>1873</v>
      </c>
      <c r="B8" s="270"/>
      <c r="C8" s="270"/>
      <c r="D8" s="1"/>
      <c r="E8" s="1"/>
      <c r="F8" s="1"/>
      <c r="G8" s="1"/>
      <c r="H8" s="145"/>
      <c r="I8" s="145"/>
    </row>
    <row r="9" spans="1:9" ht="48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1872</v>
      </c>
    </row>
    <row r="10" spans="1:9" x14ac:dyDescent="0.25">
      <c r="A10" s="164">
        <v>45135</v>
      </c>
      <c r="B10" s="122" t="s">
        <v>1649</v>
      </c>
      <c r="C10" s="123" t="s">
        <v>923</v>
      </c>
      <c r="D10" s="124" t="s">
        <v>1424</v>
      </c>
      <c r="E10" s="123" t="s">
        <v>3</v>
      </c>
      <c r="F10" s="176"/>
      <c r="G10" s="125"/>
      <c r="H10" s="137">
        <f>SUM(I10)</f>
        <v>11165</v>
      </c>
      <c r="I10" s="138">
        <v>11165</v>
      </c>
    </row>
    <row r="11" spans="1:9" x14ac:dyDescent="0.25">
      <c r="A11" s="165">
        <v>45135</v>
      </c>
      <c r="B11" s="127" t="s">
        <v>1649</v>
      </c>
      <c r="C11" s="128" t="s">
        <v>923</v>
      </c>
      <c r="D11" s="129" t="s">
        <v>1611</v>
      </c>
      <c r="E11" s="128" t="s">
        <v>3</v>
      </c>
      <c r="F11" s="177"/>
      <c r="G11" s="130"/>
      <c r="H11" s="137">
        <f>SUM(I11)</f>
        <v>619049</v>
      </c>
      <c r="I11" s="140">
        <v>619049</v>
      </c>
    </row>
    <row r="12" spans="1:9" x14ac:dyDescent="0.25">
      <c r="A12" s="165">
        <v>45372</v>
      </c>
      <c r="B12" s="127" t="s">
        <v>1645</v>
      </c>
      <c r="C12" s="128" t="s">
        <v>923</v>
      </c>
      <c r="D12" s="129" t="s">
        <v>2108</v>
      </c>
      <c r="E12" s="128" t="s">
        <v>3</v>
      </c>
      <c r="F12" s="177"/>
      <c r="G12" s="130"/>
      <c r="H12" s="139">
        <v>534632</v>
      </c>
      <c r="I12" s="140">
        <v>534632</v>
      </c>
    </row>
    <row r="13" spans="1:9" x14ac:dyDescent="0.25">
      <c r="A13" s="131"/>
      <c r="B13" s="132" t="s">
        <v>471</v>
      </c>
      <c r="C13" s="133" t="s">
        <v>3</v>
      </c>
      <c r="D13" s="134" t="s">
        <v>3</v>
      </c>
      <c r="E13" s="133" t="s">
        <v>3</v>
      </c>
      <c r="F13" s="131"/>
      <c r="G13" s="135"/>
      <c r="H13" s="141">
        <f>SUM(H10:H12)</f>
        <v>1164846</v>
      </c>
      <c r="I13" s="141">
        <f>SUM(I10:I12)</f>
        <v>1164846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F90A-C27D-4965-8239-2B582BCB4778}">
  <dimension ref="A1:E16"/>
  <sheetViews>
    <sheetView workbookViewId="0">
      <selection activeCell="C25" sqref="C25"/>
    </sheetView>
  </sheetViews>
  <sheetFormatPr defaultRowHeight="15" x14ac:dyDescent="0.25"/>
  <cols>
    <col min="1" max="1" width="34.42578125" bestFit="1" customWidth="1"/>
    <col min="2" max="2" width="7.7109375" bestFit="1" customWidth="1"/>
    <col min="3" max="3" width="13" style="17" bestFit="1" customWidth="1"/>
    <col min="4" max="4" width="5.7109375" style="17" bestFit="1" customWidth="1"/>
    <col min="5" max="5" width="12.85546875" style="17" bestFit="1" customWidth="1"/>
  </cols>
  <sheetData>
    <row r="1" spans="1:5" ht="15.75" x14ac:dyDescent="0.25">
      <c r="A1" s="266" t="s">
        <v>301</v>
      </c>
      <c r="B1" s="266"/>
      <c r="C1" s="266"/>
      <c r="D1" s="145"/>
      <c r="E1" s="145"/>
    </row>
    <row r="2" spans="1:5" x14ac:dyDescent="0.25">
      <c r="A2" s="267" t="s">
        <v>302</v>
      </c>
      <c r="B2" s="267"/>
      <c r="C2" s="267"/>
      <c r="D2" s="145"/>
      <c r="E2" s="145"/>
    </row>
    <row r="3" spans="1:5" x14ac:dyDescent="0.25">
      <c r="A3" s="268" t="s">
        <v>303</v>
      </c>
      <c r="B3" s="268"/>
      <c r="C3" s="268"/>
      <c r="D3" s="145"/>
      <c r="E3" s="145"/>
    </row>
    <row r="4" spans="1:5" ht="15.75" x14ac:dyDescent="0.25">
      <c r="A4" s="269" t="s">
        <v>2270</v>
      </c>
      <c r="B4" s="269"/>
      <c r="C4" s="269"/>
      <c r="D4" s="145"/>
      <c r="E4" s="145"/>
    </row>
    <row r="5" spans="1:5" x14ac:dyDescent="0.25">
      <c r="A5" s="267" t="s">
        <v>468</v>
      </c>
      <c r="B5" s="267"/>
      <c r="C5" s="267"/>
      <c r="D5" s="145"/>
      <c r="E5" s="145"/>
    </row>
    <row r="6" spans="1:5" x14ac:dyDescent="0.25">
      <c r="A6" s="267" t="s">
        <v>2271</v>
      </c>
      <c r="B6" s="267"/>
      <c r="C6" s="267"/>
      <c r="D6" s="145"/>
      <c r="E6" s="145"/>
    </row>
    <row r="7" spans="1:5" x14ac:dyDescent="0.25">
      <c r="A7" s="158" t="s">
        <v>3</v>
      </c>
      <c r="B7" s="276" t="s">
        <v>2270</v>
      </c>
      <c r="C7" s="276"/>
      <c r="D7" s="276"/>
      <c r="E7" s="276"/>
    </row>
    <row r="8" spans="1:5" x14ac:dyDescent="0.25">
      <c r="A8" s="159" t="s">
        <v>3</v>
      </c>
      <c r="B8" s="277" t="s">
        <v>301</v>
      </c>
      <c r="C8" s="278"/>
      <c r="D8" s="278"/>
      <c r="E8" s="278"/>
    </row>
    <row r="9" spans="1:5" x14ac:dyDescent="0.25">
      <c r="A9" s="205" t="s">
        <v>1</v>
      </c>
      <c r="B9" s="279" t="s">
        <v>2271</v>
      </c>
      <c r="C9" s="280"/>
      <c r="D9" s="280"/>
      <c r="E9" s="280"/>
    </row>
    <row r="10" spans="1:5" x14ac:dyDescent="0.25">
      <c r="A10" s="205" t="s">
        <v>3</v>
      </c>
      <c r="B10" s="160" t="s">
        <v>469</v>
      </c>
      <c r="C10" s="264" t="s">
        <v>1256</v>
      </c>
      <c r="D10" s="265"/>
      <c r="E10" s="223" t="s">
        <v>470</v>
      </c>
    </row>
    <row r="11" spans="1:5" x14ac:dyDescent="0.25">
      <c r="A11" s="204" t="s">
        <v>3</v>
      </c>
      <c r="B11" s="169" t="s">
        <v>11</v>
      </c>
      <c r="C11" s="224" t="s">
        <v>7</v>
      </c>
      <c r="D11" s="224" t="s">
        <v>8</v>
      </c>
      <c r="E11" s="225" t="s">
        <v>11</v>
      </c>
    </row>
    <row r="12" spans="1:5" x14ac:dyDescent="0.25">
      <c r="A12" s="82" t="s">
        <v>2272</v>
      </c>
      <c r="B12" s="116"/>
      <c r="C12" s="221">
        <v>1200000</v>
      </c>
      <c r="D12" s="221"/>
      <c r="E12" s="218">
        <v>1200000</v>
      </c>
    </row>
    <row r="13" spans="1:5" x14ac:dyDescent="0.25">
      <c r="A13" s="82" t="s">
        <v>2273</v>
      </c>
      <c r="B13" s="116"/>
      <c r="C13" s="221">
        <v>600000</v>
      </c>
      <c r="D13" s="221"/>
      <c r="E13" s="218">
        <v>600000</v>
      </c>
    </row>
    <row r="14" spans="1:5" x14ac:dyDescent="0.25">
      <c r="A14" s="82" t="s">
        <v>2274</v>
      </c>
      <c r="B14" s="116"/>
      <c r="C14" s="221">
        <v>800000</v>
      </c>
      <c r="D14" s="221"/>
      <c r="E14" s="218">
        <v>800000</v>
      </c>
    </row>
    <row r="15" spans="1:5" x14ac:dyDescent="0.25">
      <c r="A15" s="82" t="s">
        <v>2275</v>
      </c>
      <c r="B15" s="116"/>
      <c r="C15" s="221">
        <v>400000</v>
      </c>
      <c r="D15" s="221"/>
      <c r="E15" s="218">
        <v>400000</v>
      </c>
    </row>
    <row r="16" spans="1:5" x14ac:dyDescent="0.25">
      <c r="A16" s="161" t="s">
        <v>471</v>
      </c>
      <c r="B16" s="118"/>
      <c r="C16" s="226">
        <v>3000000</v>
      </c>
      <c r="D16" s="226"/>
      <c r="E16" s="227">
        <v>3000000</v>
      </c>
    </row>
  </sheetData>
  <mergeCells count="10">
    <mergeCell ref="B7:E7"/>
    <mergeCell ref="B8:E8"/>
    <mergeCell ref="B9:E9"/>
    <mergeCell ref="C10:D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1394-E30A-458E-882B-292860E92CFB}">
  <dimension ref="A1:AD245"/>
  <sheetViews>
    <sheetView topLeftCell="A211" workbookViewId="0">
      <selection activeCell="E223" sqref="E223"/>
    </sheetView>
  </sheetViews>
  <sheetFormatPr defaultRowHeight="15" x14ac:dyDescent="0.25"/>
  <cols>
    <col min="1" max="1" width="11.28515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10" bestFit="1" customWidth="1"/>
    <col min="6" max="6" width="15.28515625" bestFit="1" customWidth="1"/>
    <col min="7" max="7" width="4.42578125" bestFit="1" customWidth="1"/>
    <col min="8" max="8" width="14.85546875" style="17" bestFit="1" customWidth="1"/>
    <col min="9" max="30" width="14" style="17" bestFit="1" customWidth="1"/>
  </cols>
  <sheetData>
    <row r="1" spans="1:17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17" ht="15.75" x14ac:dyDescent="0.25">
      <c r="A4" s="269" t="s">
        <v>1024</v>
      </c>
      <c r="B4" s="269"/>
      <c r="C4" s="269"/>
      <c r="D4" s="1"/>
      <c r="E4" s="1"/>
      <c r="F4" s="1"/>
      <c r="G4" s="1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7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1:17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  <c r="J7" s="145"/>
      <c r="K7" s="145"/>
      <c r="L7" s="145"/>
      <c r="M7" s="145"/>
      <c r="N7" s="145"/>
      <c r="O7" s="145"/>
      <c r="P7" s="145"/>
      <c r="Q7" s="145"/>
    </row>
    <row r="8" spans="1:17" x14ac:dyDescent="0.25">
      <c r="A8" s="270" t="s">
        <v>1897</v>
      </c>
      <c r="B8" s="270"/>
      <c r="C8" s="270"/>
      <c r="D8" s="1"/>
      <c r="E8" s="1"/>
      <c r="F8" s="1"/>
      <c r="G8" s="1"/>
      <c r="H8" s="145"/>
      <c r="I8" s="145"/>
      <c r="J8" s="145"/>
      <c r="K8" s="145"/>
      <c r="L8" s="145"/>
      <c r="M8" s="145"/>
      <c r="N8" s="145"/>
      <c r="O8" s="145"/>
      <c r="P8" s="145"/>
      <c r="Q8" s="145"/>
    </row>
    <row r="9" spans="1:17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1024</v>
      </c>
      <c r="J9" s="168" t="s">
        <v>254</v>
      </c>
      <c r="K9" s="168" t="s">
        <v>255</v>
      </c>
      <c r="L9" s="168" t="s">
        <v>253</v>
      </c>
      <c r="M9" s="168" t="s">
        <v>412</v>
      </c>
      <c r="N9" s="168" t="s">
        <v>413</v>
      </c>
      <c r="O9" s="168" t="s">
        <v>414</v>
      </c>
      <c r="P9" s="168" t="s">
        <v>1072</v>
      </c>
      <c r="Q9" s="168" t="s">
        <v>1051</v>
      </c>
    </row>
    <row r="10" spans="1:17" x14ac:dyDescent="0.25">
      <c r="A10" s="164">
        <v>44082</v>
      </c>
      <c r="B10" s="122" t="s">
        <v>247</v>
      </c>
      <c r="C10" s="123" t="s">
        <v>923</v>
      </c>
      <c r="D10" s="124" t="s">
        <v>578</v>
      </c>
      <c r="E10" s="123" t="s">
        <v>3</v>
      </c>
      <c r="F10" s="176"/>
      <c r="G10" s="125"/>
      <c r="H10" s="146">
        <v>3441.73</v>
      </c>
      <c r="I10" s="147">
        <v>3441.73</v>
      </c>
      <c r="J10" s="147"/>
      <c r="K10" s="147"/>
      <c r="L10" s="147"/>
      <c r="M10" s="147"/>
      <c r="N10" s="147"/>
      <c r="O10" s="147"/>
      <c r="P10" s="147"/>
      <c r="Q10" s="147"/>
    </row>
    <row r="11" spans="1:17" x14ac:dyDescent="0.25">
      <c r="A11" s="165">
        <v>44249</v>
      </c>
      <c r="B11" s="127" t="s">
        <v>248</v>
      </c>
      <c r="C11" s="128" t="s">
        <v>923</v>
      </c>
      <c r="D11" s="129" t="s">
        <v>947</v>
      </c>
      <c r="E11" s="128" t="s">
        <v>3</v>
      </c>
      <c r="F11" s="177"/>
      <c r="G11" s="130"/>
      <c r="H11" s="148">
        <v>15001</v>
      </c>
      <c r="I11" s="149">
        <v>15001</v>
      </c>
      <c r="J11" s="149"/>
      <c r="K11" s="149"/>
      <c r="L11" s="149"/>
      <c r="M11" s="149"/>
      <c r="N11" s="149"/>
      <c r="O11" s="149"/>
      <c r="P11" s="149"/>
      <c r="Q11" s="149"/>
    </row>
    <row r="12" spans="1:17" x14ac:dyDescent="0.25">
      <c r="A12" s="165">
        <v>44258</v>
      </c>
      <c r="B12" s="127" t="s">
        <v>406</v>
      </c>
      <c r="C12" s="128" t="s">
        <v>9</v>
      </c>
      <c r="D12" s="129" t="s">
        <v>340</v>
      </c>
      <c r="E12" s="128" t="s">
        <v>3</v>
      </c>
      <c r="F12" s="177"/>
      <c r="G12" s="130"/>
      <c r="H12" s="148">
        <v>17287</v>
      </c>
      <c r="I12" s="149">
        <v>14650</v>
      </c>
      <c r="J12" s="149">
        <v>1318.5</v>
      </c>
      <c r="K12" s="149">
        <v>1318.5</v>
      </c>
      <c r="L12" s="149"/>
      <c r="M12" s="149"/>
      <c r="N12" s="149"/>
      <c r="O12" s="149"/>
      <c r="P12" s="149"/>
      <c r="Q12" s="149"/>
    </row>
    <row r="13" spans="1:17" x14ac:dyDescent="0.25">
      <c r="A13" s="165">
        <v>44261</v>
      </c>
      <c r="B13" s="127" t="s">
        <v>248</v>
      </c>
      <c r="C13" s="128" t="s">
        <v>923</v>
      </c>
      <c r="D13" s="129" t="s">
        <v>1025</v>
      </c>
      <c r="E13" s="128" t="s">
        <v>3</v>
      </c>
      <c r="F13" s="177"/>
      <c r="G13" s="130"/>
      <c r="H13" s="148">
        <v>10000</v>
      </c>
      <c r="I13" s="149">
        <v>10000</v>
      </c>
      <c r="J13" s="149"/>
      <c r="K13" s="149"/>
      <c r="L13" s="149"/>
      <c r="M13" s="149"/>
      <c r="N13" s="149"/>
      <c r="O13" s="149"/>
      <c r="P13" s="149"/>
      <c r="Q13" s="149"/>
    </row>
    <row r="14" spans="1:17" x14ac:dyDescent="0.25">
      <c r="A14" s="165">
        <v>44286</v>
      </c>
      <c r="B14" s="127" t="s">
        <v>407</v>
      </c>
      <c r="C14" s="128" t="s">
        <v>9</v>
      </c>
      <c r="D14" s="129" t="s">
        <v>373</v>
      </c>
      <c r="E14" s="128" t="s">
        <v>3</v>
      </c>
      <c r="F14" s="177"/>
      <c r="G14" s="130"/>
      <c r="H14" s="148">
        <v>20000</v>
      </c>
      <c r="I14" s="149">
        <v>20000</v>
      </c>
      <c r="J14" s="149"/>
      <c r="K14" s="149"/>
      <c r="L14" s="149"/>
      <c r="M14" s="149"/>
      <c r="N14" s="149"/>
      <c r="O14" s="149"/>
      <c r="P14" s="149"/>
      <c r="Q14" s="149"/>
    </row>
    <row r="15" spans="1:17" x14ac:dyDescent="0.25">
      <c r="A15" s="165">
        <v>44286</v>
      </c>
      <c r="B15" s="127" t="s">
        <v>408</v>
      </c>
      <c r="C15" s="128" t="s">
        <v>9</v>
      </c>
      <c r="D15" s="129" t="s">
        <v>374</v>
      </c>
      <c r="E15" s="128" t="s">
        <v>3</v>
      </c>
      <c r="F15" s="177"/>
      <c r="G15" s="130"/>
      <c r="H15" s="148">
        <v>25000</v>
      </c>
      <c r="I15" s="149">
        <v>25000</v>
      </c>
      <c r="J15" s="149"/>
      <c r="K15" s="149"/>
      <c r="L15" s="149"/>
      <c r="M15" s="149"/>
      <c r="N15" s="149"/>
      <c r="O15" s="149"/>
      <c r="P15" s="149"/>
      <c r="Q15" s="149"/>
    </row>
    <row r="16" spans="1:17" x14ac:dyDescent="0.25">
      <c r="A16" s="165">
        <v>44362</v>
      </c>
      <c r="B16" s="127" t="s">
        <v>3</v>
      </c>
      <c r="C16" s="128" t="s">
        <v>9</v>
      </c>
      <c r="D16" s="129" t="s">
        <v>314</v>
      </c>
      <c r="E16" s="128" t="s">
        <v>3</v>
      </c>
      <c r="F16" s="177"/>
      <c r="G16" s="130"/>
      <c r="H16" s="148">
        <v>0</v>
      </c>
      <c r="I16" s="149">
        <v>5040.0200000000004</v>
      </c>
      <c r="J16" s="149"/>
      <c r="K16" s="149"/>
      <c r="L16" s="149">
        <v>-5040.0200000000004</v>
      </c>
      <c r="M16" s="149"/>
      <c r="N16" s="149"/>
      <c r="O16" s="149"/>
      <c r="P16" s="149"/>
      <c r="Q16" s="149"/>
    </row>
    <row r="17" spans="1:17" x14ac:dyDescent="0.25">
      <c r="A17" s="165">
        <v>44417</v>
      </c>
      <c r="B17" s="127" t="s">
        <v>250</v>
      </c>
      <c r="C17" s="128" t="s">
        <v>923</v>
      </c>
      <c r="D17" s="129" t="s">
        <v>729</v>
      </c>
      <c r="E17" s="128" t="s">
        <v>3</v>
      </c>
      <c r="F17" s="177"/>
      <c r="G17" s="130"/>
      <c r="H17" s="148">
        <v>3142.14</v>
      </c>
      <c r="I17" s="149">
        <v>3142.14</v>
      </c>
      <c r="J17" s="149"/>
      <c r="K17" s="149"/>
      <c r="L17" s="149"/>
      <c r="M17" s="149"/>
      <c r="N17" s="149"/>
      <c r="O17" s="149"/>
      <c r="P17" s="149"/>
      <c r="Q17" s="149"/>
    </row>
    <row r="18" spans="1:17" x14ac:dyDescent="0.25">
      <c r="A18" s="165">
        <v>44417</v>
      </c>
      <c r="B18" s="127" t="s">
        <v>409</v>
      </c>
      <c r="C18" s="128" t="s">
        <v>9</v>
      </c>
      <c r="D18" s="129" t="s">
        <v>341</v>
      </c>
      <c r="E18" s="128" t="s">
        <v>1026</v>
      </c>
      <c r="F18" s="165">
        <v>44417</v>
      </c>
      <c r="G18" s="130"/>
      <c r="H18" s="148">
        <v>13676.2</v>
      </c>
      <c r="I18" s="149">
        <v>11590</v>
      </c>
      <c r="J18" s="149">
        <v>1043.0999999999999</v>
      </c>
      <c r="K18" s="149">
        <v>1043.0999999999999</v>
      </c>
      <c r="L18" s="149"/>
      <c r="M18" s="149"/>
      <c r="N18" s="149"/>
      <c r="O18" s="149"/>
      <c r="P18" s="149"/>
      <c r="Q18" s="149"/>
    </row>
    <row r="19" spans="1:17" x14ac:dyDescent="0.25">
      <c r="A19" s="165">
        <v>44428</v>
      </c>
      <c r="B19" s="127" t="s">
        <v>410</v>
      </c>
      <c r="C19" s="128" t="s">
        <v>9</v>
      </c>
      <c r="D19" s="129" t="s">
        <v>584</v>
      </c>
      <c r="E19" s="128" t="s">
        <v>3</v>
      </c>
      <c r="F19" s="177"/>
      <c r="G19" s="130"/>
      <c r="H19" s="148">
        <v>28320</v>
      </c>
      <c r="I19" s="149">
        <v>24000</v>
      </c>
      <c r="J19" s="149">
        <v>2160</v>
      </c>
      <c r="K19" s="149">
        <v>2160</v>
      </c>
      <c r="L19" s="149"/>
      <c r="M19" s="149"/>
      <c r="N19" s="149"/>
      <c r="O19" s="149"/>
      <c r="P19" s="149"/>
      <c r="Q19" s="149"/>
    </row>
    <row r="20" spans="1:17" x14ac:dyDescent="0.25">
      <c r="A20" s="165">
        <v>44453</v>
      </c>
      <c r="B20" s="127" t="s">
        <v>411</v>
      </c>
      <c r="C20" s="128" t="s">
        <v>9</v>
      </c>
      <c r="D20" s="129" t="s">
        <v>390</v>
      </c>
      <c r="E20" s="128" t="s">
        <v>3</v>
      </c>
      <c r="F20" s="177"/>
      <c r="G20" s="130"/>
      <c r="H20" s="148">
        <v>417600</v>
      </c>
      <c r="I20" s="149">
        <v>360000</v>
      </c>
      <c r="J20" s="149">
        <v>32400</v>
      </c>
      <c r="K20" s="149">
        <v>32400</v>
      </c>
      <c r="L20" s="149"/>
      <c r="M20" s="149">
        <v>-7200</v>
      </c>
      <c r="N20" s="149"/>
      <c r="O20" s="149"/>
      <c r="P20" s="149"/>
      <c r="Q20" s="149"/>
    </row>
    <row r="21" spans="1:17" x14ac:dyDescent="0.25">
      <c r="A21" s="165">
        <v>44481</v>
      </c>
      <c r="B21" s="127" t="s">
        <v>415</v>
      </c>
      <c r="C21" s="128" t="s">
        <v>9</v>
      </c>
      <c r="D21" s="129" t="s">
        <v>396</v>
      </c>
      <c r="E21" s="128" t="s">
        <v>3</v>
      </c>
      <c r="F21" s="177"/>
      <c r="G21" s="130"/>
      <c r="H21" s="148">
        <v>78706</v>
      </c>
      <c r="I21" s="149">
        <v>75680</v>
      </c>
      <c r="J21" s="149"/>
      <c r="K21" s="149"/>
      <c r="L21" s="149"/>
      <c r="M21" s="149">
        <v>-758</v>
      </c>
      <c r="N21" s="149">
        <v>1892</v>
      </c>
      <c r="O21" s="149">
        <v>1892</v>
      </c>
      <c r="P21" s="149"/>
      <c r="Q21" s="149"/>
    </row>
    <row r="22" spans="1:17" x14ac:dyDescent="0.25">
      <c r="A22" s="165">
        <v>44494</v>
      </c>
      <c r="B22" s="127" t="s">
        <v>248</v>
      </c>
      <c r="C22" s="128" t="s">
        <v>923</v>
      </c>
      <c r="D22" s="129" t="s">
        <v>798</v>
      </c>
      <c r="E22" s="128" t="s">
        <v>3</v>
      </c>
      <c r="F22" s="177"/>
      <c r="G22" s="130"/>
      <c r="H22" s="148">
        <v>20662</v>
      </c>
      <c r="I22" s="149">
        <v>20662</v>
      </c>
      <c r="J22" s="149"/>
      <c r="K22" s="149"/>
      <c r="L22" s="149"/>
      <c r="M22" s="149"/>
      <c r="N22" s="149"/>
      <c r="O22" s="149"/>
      <c r="P22" s="149"/>
      <c r="Q22" s="149"/>
    </row>
    <row r="23" spans="1:17" x14ac:dyDescent="0.25">
      <c r="A23" s="165">
        <v>44498</v>
      </c>
      <c r="B23" s="127" t="s">
        <v>416</v>
      </c>
      <c r="C23" s="128" t="s">
        <v>9</v>
      </c>
      <c r="D23" s="129" t="s">
        <v>636</v>
      </c>
      <c r="E23" s="128" t="s">
        <v>3</v>
      </c>
      <c r="F23" s="177"/>
      <c r="G23" s="130"/>
      <c r="H23" s="148">
        <v>12500</v>
      </c>
      <c r="I23" s="149">
        <v>10593.22</v>
      </c>
      <c r="J23" s="149">
        <v>953.39</v>
      </c>
      <c r="K23" s="149">
        <v>953.39</v>
      </c>
      <c r="L23" s="149"/>
      <c r="M23" s="149"/>
      <c r="N23" s="149"/>
      <c r="O23" s="149"/>
      <c r="P23" s="149"/>
      <c r="Q23" s="149"/>
    </row>
    <row r="24" spans="1:17" x14ac:dyDescent="0.25">
      <c r="A24" s="165">
        <v>44499</v>
      </c>
      <c r="B24" s="127" t="s">
        <v>417</v>
      </c>
      <c r="C24" s="128" t="s">
        <v>9</v>
      </c>
      <c r="D24" s="129" t="s">
        <v>369</v>
      </c>
      <c r="E24" s="128" t="s">
        <v>3</v>
      </c>
      <c r="F24" s="177"/>
      <c r="G24" s="130"/>
      <c r="H24" s="148">
        <v>23200</v>
      </c>
      <c r="I24" s="149">
        <v>20000</v>
      </c>
      <c r="J24" s="149">
        <v>1800</v>
      </c>
      <c r="K24" s="149">
        <v>1800</v>
      </c>
      <c r="L24" s="149"/>
      <c r="M24" s="149">
        <v>-400</v>
      </c>
      <c r="N24" s="149"/>
      <c r="O24" s="149"/>
      <c r="P24" s="149"/>
      <c r="Q24" s="149"/>
    </row>
    <row r="25" spans="1:17" x14ac:dyDescent="0.25">
      <c r="A25" s="165">
        <v>44595</v>
      </c>
      <c r="B25" s="127" t="s">
        <v>250</v>
      </c>
      <c r="C25" s="128" t="s">
        <v>923</v>
      </c>
      <c r="D25" s="129" t="s">
        <v>1027</v>
      </c>
      <c r="E25" s="128" t="s">
        <v>3</v>
      </c>
      <c r="F25" s="177"/>
      <c r="G25" s="130"/>
      <c r="H25" s="148">
        <v>5027.42</v>
      </c>
      <c r="I25" s="149">
        <v>5027.42</v>
      </c>
      <c r="J25" s="149"/>
      <c r="K25" s="149"/>
      <c r="L25" s="149"/>
      <c r="M25" s="149"/>
      <c r="N25" s="149"/>
      <c r="O25" s="149"/>
      <c r="P25" s="149"/>
      <c r="Q25" s="149"/>
    </row>
    <row r="26" spans="1:17" x14ac:dyDescent="0.25">
      <c r="A26" s="165">
        <v>44600</v>
      </c>
      <c r="B26" s="127" t="s">
        <v>3</v>
      </c>
      <c r="C26" s="128" t="s">
        <v>9</v>
      </c>
      <c r="D26" s="129" t="s">
        <v>710</v>
      </c>
      <c r="E26" s="128" t="s">
        <v>3</v>
      </c>
      <c r="F26" s="177"/>
      <c r="G26" s="130"/>
      <c r="H26" s="148">
        <v>0</v>
      </c>
      <c r="I26" s="149">
        <v>56896</v>
      </c>
      <c r="J26" s="149"/>
      <c r="K26" s="149"/>
      <c r="L26" s="149">
        <v>-56896</v>
      </c>
      <c r="M26" s="149"/>
      <c r="N26" s="149"/>
      <c r="O26" s="149"/>
      <c r="P26" s="149"/>
      <c r="Q26" s="149"/>
    </row>
    <row r="27" spans="1:17" x14ac:dyDescent="0.25">
      <c r="A27" s="165">
        <v>44603</v>
      </c>
      <c r="B27" s="127" t="s">
        <v>248</v>
      </c>
      <c r="C27" s="128" t="s">
        <v>923</v>
      </c>
      <c r="D27" s="129" t="s">
        <v>1028</v>
      </c>
      <c r="E27" s="128" t="s">
        <v>3</v>
      </c>
      <c r="F27" s="177"/>
      <c r="G27" s="130"/>
      <c r="H27" s="148">
        <v>20000</v>
      </c>
      <c r="I27" s="149">
        <v>20000</v>
      </c>
      <c r="J27" s="149"/>
      <c r="K27" s="149"/>
      <c r="L27" s="149"/>
      <c r="M27" s="149"/>
      <c r="N27" s="149"/>
      <c r="O27" s="149"/>
      <c r="P27" s="149"/>
      <c r="Q27" s="149"/>
    </row>
    <row r="28" spans="1:17" x14ac:dyDescent="0.25">
      <c r="A28" s="165">
        <v>44607</v>
      </c>
      <c r="B28" s="127" t="s">
        <v>418</v>
      </c>
      <c r="C28" s="128" t="s">
        <v>9</v>
      </c>
      <c r="D28" s="129" t="s">
        <v>717</v>
      </c>
      <c r="E28" s="128" t="s">
        <v>3</v>
      </c>
      <c r="F28" s="177"/>
      <c r="G28" s="130"/>
      <c r="H28" s="148">
        <v>232000</v>
      </c>
      <c r="I28" s="149">
        <v>200000</v>
      </c>
      <c r="J28" s="149">
        <v>18000</v>
      </c>
      <c r="K28" s="149">
        <v>18000</v>
      </c>
      <c r="L28" s="149"/>
      <c r="M28" s="149">
        <v>-4000</v>
      </c>
      <c r="N28" s="149"/>
      <c r="O28" s="149"/>
      <c r="P28" s="149"/>
      <c r="Q28" s="149"/>
    </row>
    <row r="29" spans="1:17" x14ac:dyDescent="0.25">
      <c r="A29" s="165">
        <v>44609</v>
      </c>
      <c r="B29" s="127" t="s">
        <v>3</v>
      </c>
      <c r="C29" s="128" t="s">
        <v>9</v>
      </c>
      <c r="D29" s="129" t="s">
        <v>722</v>
      </c>
      <c r="E29" s="128" t="s">
        <v>3</v>
      </c>
      <c r="F29" s="177"/>
      <c r="G29" s="130"/>
      <c r="H29" s="148">
        <v>0</v>
      </c>
      <c r="I29" s="149">
        <v>35456</v>
      </c>
      <c r="J29" s="149"/>
      <c r="K29" s="149"/>
      <c r="L29" s="149">
        <v>-35456</v>
      </c>
      <c r="M29" s="149"/>
      <c r="N29" s="149"/>
      <c r="O29" s="149"/>
      <c r="P29" s="149"/>
      <c r="Q29" s="149"/>
    </row>
    <row r="30" spans="1:17" x14ac:dyDescent="0.25">
      <c r="A30" s="165">
        <v>44611</v>
      </c>
      <c r="B30" s="127" t="s">
        <v>3</v>
      </c>
      <c r="C30" s="128" t="s">
        <v>9</v>
      </c>
      <c r="D30" s="129" t="s">
        <v>724</v>
      </c>
      <c r="E30" s="128" t="s">
        <v>3</v>
      </c>
      <c r="F30" s="177"/>
      <c r="G30" s="130"/>
      <c r="H30" s="148">
        <v>0</v>
      </c>
      <c r="I30" s="149">
        <v>30144</v>
      </c>
      <c r="J30" s="149"/>
      <c r="K30" s="149"/>
      <c r="L30" s="149">
        <v>-30144</v>
      </c>
      <c r="M30" s="149"/>
      <c r="N30" s="149"/>
      <c r="O30" s="149"/>
      <c r="P30" s="149"/>
      <c r="Q30" s="149"/>
    </row>
    <row r="31" spans="1:17" x14ac:dyDescent="0.25">
      <c r="A31" s="165">
        <v>44617</v>
      </c>
      <c r="B31" s="127" t="s">
        <v>419</v>
      </c>
      <c r="C31" s="128" t="s">
        <v>9</v>
      </c>
      <c r="D31" s="129" t="s">
        <v>606</v>
      </c>
      <c r="E31" s="128" t="s">
        <v>3</v>
      </c>
      <c r="F31" s="177"/>
      <c r="G31" s="130"/>
      <c r="H31" s="148">
        <v>19691</v>
      </c>
      <c r="I31" s="149">
        <v>19691</v>
      </c>
      <c r="J31" s="149"/>
      <c r="K31" s="149"/>
      <c r="L31" s="149"/>
      <c r="M31" s="149"/>
      <c r="N31" s="149"/>
      <c r="O31" s="149"/>
      <c r="P31" s="149"/>
      <c r="Q31" s="149"/>
    </row>
    <row r="32" spans="1:17" x14ac:dyDescent="0.25">
      <c r="A32" s="165">
        <v>44630</v>
      </c>
      <c r="B32" s="127" t="s">
        <v>248</v>
      </c>
      <c r="C32" s="128" t="s">
        <v>923</v>
      </c>
      <c r="D32" s="129" t="s">
        <v>1029</v>
      </c>
      <c r="E32" s="128" t="s">
        <v>3</v>
      </c>
      <c r="F32" s="177"/>
      <c r="G32" s="130"/>
      <c r="H32" s="148">
        <v>20000</v>
      </c>
      <c r="I32" s="149">
        <v>20000</v>
      </c>
      <c r="J32" s="149"/>
      <c r="K32" s="149"/>
      <c r="L32" s="149"/>
      <c r="M32" s="149"/>
      <c r="N32" s="149"/>
      <c r="O32" s="149"/>
      <c r="P32" s="149"/>
      <c r="Q32" s="149"/>
    </row>
    <row r="33" spans="1:17" x14ac:dyDescent="0.25">
      <c r="A33" s="165">
        <v>44641</v>
      </c>
      <c r="B33" s="127" t="s">
        <v>250</v>
      </c>
      <c r="C33" s="128" t="s">
        <v>923</v>
      </c>
      <c r="D33" s="129" t="s">
        <v>1030</v>
      </c>
      <c r="E33" s="128" t="s">
        <v>3</v>
      </c>
      <c r="F33" s="177"/>
      <c r="G33" s="130"/>
      <c r="H33" s="148">
        <v>20000</v>
      </c>
      <c r="I33" s="149">
        <v>20000</v>
      </c>
      <c r="J33" s="149"/>
      <c r="K33" s="149"/>
      <c r="L33" s="149"/>
      <c r="M33" s="149"/>
      <c r="N33" s="149"/>
      <c r="O33" s="149"/>
      <c r="P33" s="149"/>
      <c r="Q33" s="149"/>
    </row>
    <row r="34" spans="1:17" x14ac:dyDescent="0.25">
      <c r="A34" s="165">
        <v>44656</v>
      </c>
      <c r="B34" s="127" t="s">
        <v>418</v>
      </c>
      <c r="C34" s="128" t="s">
        <v>9</v>
      </c>
      <c r="D34" s="129" t="s">
        <v>316</v>
      </c>
      <c r="E34" s="128" t="s">
        <v>3</v>
      </c>
      <c r="F34" s="177"/>
      <c r="G34" s="130"/>
      <c r="H34" s="148">
        <v>580000</v>
      </c>
      <c r="I34" s="149">
        <v>500000</v>
      </c>
      <c r="J34" s="149">
        <v>45000</v>
      </c>
      <c r="K34" s="149">
        <v>45000</v>
      </c>
      <c r="L34" s="149"/>
      <c r="M34" s="149">
        <v>-10000</v>
      </c>
      <c r="N34" s="149"/>
      <c r="O34" s="149"/>
      <c r="P34" s="149"/>
      <c r="Q34" s="149"/>
    </row>
    <row r="35" spans="1:17" x14ac:dyDescent="0.25">
      <c r="A35" s="165">
        <v>44736</v>
      </c>
      <c r="B35" s="127" t="s">
        <v>250</v>
      </c>
      <c r="C35" s="128" t="s">
        <v>923</v>
      </c>
      <c r="D35" s="129" t="s">
        <v>1198</v>
      </c>
      <c r="E35" s="128" t="s">
        <v>3</v>
      </c>
      <c r="F35" s="177"/>
      <c r="G35" s="130"/>
      <c r="H35" s="148">
        <v>50000</v>
      </c>
      <c r="I35" s="149">
        <v>50000</v>
      </c>
      <c r="J35" s="149"/>
      <c r="K35" s="149"/>
      <c r="L35" s="149"/>
      <c r="M35" s="149"/>
      <c r="N35" s="149"/>
      <c r="O35" s="149"/>
      <c r="P35" s="149"/>
      <c r="Q35" s="149"/>
    </row>
    <row r="36" spans="1:17" x14ac:dyDescent="0.25">
      <c r="A36" s="165">
        <v>44761</v>
      </c>
      <c r="B36" s="127" t="s">
        <v>1360</v>
      </c>
      <c r="C36" s="128" t="s">
        <v>9</v>
      </c>
      <c r="D36" s="129" t="s">
        <v>576</v>
      </c>
      <c r="E36" s="128" t="s">
        <v>3</v>
      </c>
      <c r="F36" s="177"/>
      <c r="G36" s="130"/>
      <c r="H36" s="148">
        <v>136880</v>
      </c>
      <c r="I36" s="149">
        <v>116000</v>
      </c>
      <c r="J36" s="149">
        <v>10440</v>
      </c>
      <c r="K36" s="149">
        <v>10440</v>
      </c>
      <c r="L36" s="149"/>
      <c r="M36" s="149"/>
      <c r="N36" s="149"/>
      <c r="O36" s="149"/>
      <c r="P36" s="149"/>
      <c r="Q36" s="149"/>
    </row>
    <row r="37" spans="1:17" x14ac:dyDescent="0.25">
      <c r="A37" s="165">
        <v>44770</v>
      </c>
      <c r="B37" s="127" t="s">
        <v>410</v>
      </c>
      <c r="C37" s="128" t="s">
        <v>9</v>
      </c>
      <c r="D37" s="129" t="s">
        <v>350</v>
      </c>
      <c r="E37" s="128" t="s">
        <v>3</v>
      </c>
      <c r="F37" s="177"/>
      <c r="G37" s="130"/>
      <c r="H37" s="148">
        <v>28320</v>
      </c>
      <c r="I37" s="149">
        <v>24000</v>
      </c>
      <c r="J37" s="149">
        <v>4320</v>
      </c>
      <c r="K37" s="149"/>
      <c r="L37" s="149"/>
      <c r="M37" s="149"/>
      <c r="N37" s="149"/>
      <c r="O37" s="149"/>
      <c r="P37" s="149"/>
      <c r="Q37" s="149"/>
    </row>
    <row r="38" spans="1:17" x14ac:dyDescent="0.25">
      <c r="A38" s="165">
        <v>44776</v>
      </c>
      <c r="B38" s="127" t="s">
        <v>248</v>
      </c>
      <c r="C38" s="128" t="s">
        <v>923</v>
      </c>
      <c r="D38" s="129" t="s">
        <v>1361</v>
      </c>
      <c r="E38" s="128" t="s">
        <v>3</v>
      </c>
      <c r="F38" s="177"/>
      <c r="G38" s="130"/>
      <c r="H38" s="148">
        <v>5000</v>
      </c>
      <c r="I38" s="149">
        <v>5000</v>
      </c>
      <c r="J38" s="149"/>
      <c r="K38" s="149"/>
      <c r="L38" s="149"/>
      <c r="M38" s="149"/>
      <c r="N38" s="149"/>
      <c r="O38" s="149"/>
      <c r="P38" s="149"/>
      <c r="Q38" s="149"/>
    </row>
    <row r="39" spans="1:17" x14ac:dyDescent="0.25">
      <c r="A39" s="165">
        <v>44782</v>
      </c>
      <c r="B39" s="127" t="s">
        <v>248</v>
      </c>
      <c r="C39" s="128" t="s">
        <v>923</v>
      </c>
      <c r="D39" s="129" t="s">
        <v>1238</v>
      </c>
      <c r="E39" s="128" t="s">
        <v>3</v>
      </c>
      <c r="F39" s="177"/>
      <c r="G39" s="130"/>
      <c r="H39" s="148">
        <v>11800</v>
      </c>
      <c r="I39" s="149">
        <v>11800</v>
      </c>
      <c r="J39" s="149"/>
      <c r="K39" s="149"/>
      <c r="L39" s="149"/>
      <c r="M39" s="149"/>
      <c r="N39" s="149"/>
      <c r="O39" s="149"/>
      <c r="P39" s="149"/>
      <c r="Q39" s="149"/>
    </row>
    <row r="40" spans="1:17" x14ac:dyDescent="0.25">
      <c r="A40" s="165">
        <v>44805</v>
      </c>
      <c r="B40" s="127" t="s">
        <v>418</v>
      </c>
      <c r="C40" s="128" t="s">
        <v>9</v>
      </c>
      <c r="D40" s="129" t="s">
        <v>363</v>
      </c>
      <c r="E40" s="128" t="s">
        <v>3</v>
      </c>
      <c r="F40" s="177"/>
      <c r="G40" s="130"/>
      <c r="H40" s="148">
        <v>232000</v>
      </c>
      <c r="I40" s="149">
        <v>200000</v>
      </c>
      <c r="J40" s="149">
        <v>18000</v>
      </c>
      <c r="K40" s="149">
        <v>18000</v>
      </c>
      <c r="L40" s="149"/>
      <c r="M40" s="149">
        <v>-4000</v>
      </c>
      <c r="N40" s="149"/>
      <c r="O40" s="149"/>
      <c r="P40" s="149"/>
      <c r="Q40" s="149"/>
    </row>
    <row r="41" spans="1:17" x14ac:dyDescent="0.25">
      <c r="A41" s="165">
        <v>44810</v>
      </c>
      <c r="B41" s="127" t="s">
        <v>248</v>
      </c>
      <c r="C41" s="128" t="s">
        <v>923</v>
      </c>
      <c r="D41" s="129" t="s">
        <v>1230</v>
      </c>
      <c r="E41" s="128" t="s">
        <v>3</v>
      </c>
      <c r="F41" s="177"/>
      <c r="G41" s="130"/>
      <c r="H41" s="148">
        <v>8200</v>
      </c>
      <c r="I41" s="149">
        <v>8200</v>
      </c>
      <c r="J41" s="149"/>
      <c r="K41" s="149"/>
      <c r="L41" s="149"/>
      <c r="M41" s="149"/>
      <c r="N41" s="149"/>
      <c r="O41" s="149"/>
      <c r="P41" s="149"/>
      <c r="Q41" s="149"/>
    </row>
    <row r="42" spans="1:17" x14ac:dyDescent="0.25">
      <c r="A42" s="165">
        <v>44819</v>
      </c>
      <c r="B42" s="127" t="s">
        <v>247</v>
      </c>
      <c r="C42" s="128" t="s">
        <v>923</v>
      </c>
      <c r="D42" s="129" t="s">
        <v>1103</v>
      </c>
      <c r="E42" s="128" t="s">
        <v>3</v>
      </c>
      <c r="F42" s="177"/>
      <c r="G42" s="130"/>
      <c r="H42" s="148">
        <v>25000</v>
      </c>
      <c r="I42" s="149">
        <v>25000</v>
      </c>
      <c r="J42" s="149"/>
      <c r="K42" s="149"/>
      <c r="L42" s="149"/>
      <c r="M42" s="149"/>
      <c r="N42" s="149"/>
      <c r="O42" s="149"/>
      <c r="P42" s="149"/>
      <c r="Q42" s="149"/>
    </row>
    <row r="43" spans="1:17" x14ac:dyDescent="0.25">
      <c r="A43" s="165">
        <v>44823</v>
      </c>
      <c r="B43" s="127" t="s">
        <v>250</v>
      </c>
      <c r="C43" s="128" t="s">
        <v>923</v>
      </c>
      <c r="D43" s="129" t="s">
        <v>1202</v>
      </c>
      <c r="E43" s="128" t="s">
        <v>3</v>
      </c>
      <c r="F43" s="177"/>
      <c r="G43" s="130"/>
      <c r="H43" s="148">
        <v>23957</v>
      </c>
      <c r="I43" s="149">
        <v>23957</v>
      </c>
      <c r="J43" s="149"/>
      <c r="K43" s="149"/>
      <c r="L43" s="149"/>
      <c r="M43" s="149"/>
      <c r="N43" s="149"/>
      <c r="O43" s="149"/>
      <c r="P43" s="149"/>
      <c r="Q43" s="149"/>
    </row>
    <row r="44" spans="1:17" x14ac:dyDescent="0.25">
      <c r="A44" s="165">
        <v>44927</v>
      </c>
      <c r="B44" s="127" t="s">
        <v>418</v>
      </c>
      <c r="C44" s="128" t="s">
        <v>9</v>
      </c>
      <c r="D44" s="129" t="s">
        <v>378</v>
      </c>
      <c r="E44" s="128" t="s">
        <v>3</v>
      </c>
      <c r="F44" s="177"/>
      <c r="G44" s="130"/>
      <c r="H44" s="148">
        <v>109040</v>
      </c>
      <c r="I44" s="149">
        <v>94000</v>
      </c>
      <c r="J44" s="149">
        <v>8460</v>
      </c>
      <c r="K44" s="149">
        <v>8460</v>
      </c>
      <c r="L44" s="149"/>
      <c r="M44" s="149">
        <v>-1880</v>
      </c>
      <c r="N44" s="149"/>
      <c r="O44" s="149"/>
      <c r="P44" s="149"/>
      <c r="Q44" s="149"/>
    </row>
    <row r="45" spans="1:17" x14ac:dyDescent="0.25">
      <c r="A45" s="165">
        <v>44927</v>
      </c>
      <c r="B45" s="127" t="s">
        <v>418</v>
      </c>
      <c r="C45" s="128" t="s">
        <v>9</v>
      </c>
      <c r="D45" s="129" t="s">
        <v>664</v>
      </c>
      <c r="E45" s="128" t="s">
        <v>3</v>
      </c>
      <c r="F45" s="177"/>
      <c r="G45" s="130"/>
      <c r="H45" s="148">
        <v>472847</v>
      </c>
      <c r="I45" s="149">
        <v>407627</v>
      </c>
      <c r="J45" s="149">
        <v>36686.5</v>
      </c>
      <c r="K45" s="149">
        <v>36686.5</v>
      </c>
      <c r="L45" s="149"/>
      <c r="M45" s="149">
        <v>-8153</v>
      </c>
      <c r="N45" s="149"/>
      <c r="O45" s="149"/>
      <c r="P45" s="149"/>
      <c r="Q45" s="149"/>
    </row>
    <row r="46" spans="1:17" x14ac:dyDescent="0.25">
      <c r="A46" s="165">
        <v>45001</v>
      </c>
      <c r="B46" s="127" t="s">
        <v>418</v>
      </c>
      <c r="C46" s="128" t="s">
        <v>9</v>
      </c>
      <c r="D46" s="129" t="s">
        <v>797</v>
      </c>
      <c r="E46" s="128" t="s">
        <v>3</v>
      </c>
      <c r="F46" s="177"/>
      <c r="G46" s="130"/>
      <c r="H46" s="148">
        <v>302592</v>
      </c>
      <c r="I46" s="149">
        <v>260855</v>
      </c>
      <c r="J46" s="149">
        <v>23476.95</v>
      </c>
      <c r="K46" s="149">
        <v>23476.95</v>
      </c>
      <c r="L46" s="149"/>
      <c r="M46" s="149">
        <v>-5217</v>
      </c>
      <c r="N46" s="149"/>
      <c r="O46" s="149"/>
      <c r="P46" s="149">
        <v>0.1</v>
      </c>
      <c r="Q46" s="149"/>
    </row>
    <row r="47" spans="1:17" x14ac:dyDescent="0.25">
      <c r="A47" s="165">
        <v>45001</v>
      </c>
      <c r="B47" s="127" t="s">
        <v>418</v>
      </c>
      <c r="C47" s="128" t="s">
        <v>9</v>
      </c>
      <c r="D47" s="129" t="s">
        <v>799</v>
      </c>
      <c r="E47" s="128" t="s">
        <v>3</v>
      </c>
      <c r="F47" s="177"/>
      <c r="G47" s="130"/>
      <c r="H47" s="148">
        <v>383496</v>
      </c>
      <c r="I47" s="149">
        <v>330600</v>
      </c>
      <c r="J47" s="149">
        <v>29754</v>
      </c>
      <c r="K47" s="149">
        <v>29754</v>
      </c>
      <c r="L47" s="149"/>
      <c r="M47" s="149">
        <v>-6612</v>
      </c>
      <c r="N47" s="149"/>
      <c r="O47" s="149"/>
      <c r="P47" s="149"/>
      <c r="Q47" s="149"/>
    </row>
    <row r="48" spans="1:17" x14ac:dyDescent="0.25">
      <c r="A48" s="165">
        <v>45030</v>
      </c>
      <c r="B48" s="127" t="s">
        <v>418</v>
      </c>
      <c r="C48" s="128" t="s">
        <v>9</v>
      </c>
      <c r="D48" s="129" t="s">
        <v>308</v>
      </c>
      <c r="E48" s="128" t="s">
        <v>3</v>
      </c>
      <c r="F48" s="177"/>
      <c r="G48" s="130"/>
      <c r="H48" s="148">
        <v>335523</v>
      </c>
      <c r="I48" s="149">
        <v>289244</v>
      </c>
      <c r="J48" s="149">
        <v>26031.96</v>
      </c>
      <c r="K48" s="149">
        <v>26031.96</v>
      </c>
      <c r="L48" s="149"/>
      <c r="M48" s="149">
        <v>-5785</v>
      </c>
      <c r="N48" s="149"/>
      <c r="O48" s="149"/>
      <c r="P48" s="149">
        <v>0.08</v>
      </c>
      <c r="Q48" s="149"/>
    </row>
    <row r="49" spans="1:17" x14ac:dyDescent="0.25">
      <c r="A49" s="165">
        <v>45059</v>
      </c>
      <c r="B49" s="127" t="s">
        <v>418</v>
      </c>
      <c r="C49" s="128" t="s">
        <v>9</v>
      </c>
      <c r="D49" s="129" t="s">
        <v>329</v>
      </c>
      <c r="E49" s="128" t="s">
        <v>3</v>
      </c>
      <c r="F49" s="177"/>
      <c r="G49" s="130"/>
      <c r="H49" s="148">
        <v>212837</v>
      </c>
      <c r="I49" s="149">
        <v>183480.75</v>
      </c>
      <c r="J49" s="149">
        <v>16513.27</v>
      </c>
      <c r="K49" s="149">
        <v>16513.27</v>
      </c>
      <c r="L49" s="149"/>
      <c r="M49" s="149">
        <v>-3670</v>
      </c>
      <c r="N49" s="149"/>
      <c r="O49" s="149"/>
      <c r="P49" s="149">
        <v>-0.28999999999999998</v>
      </c>
      <c r="Q49" s="149"/>
    </row>
    <row r="50" spans="1:17" x14ac:dyDescent="0.25">
      <c r="A50" s="165">
        <v>45085</v>
      </c>
      <c r="B50" s="127" t="s">
        <v>1359</v>
      </c>
      <c r="C50" s="128" t="s">
        <v>9</v>
      </c>
      <c r="D50" s="129" t="s">
        <v>352</v>
      </c>
      <c r="E50" s="128" t="s">
        <v>3</v>
      </c>
      <c r="F50" s="177"/>
      <c r="G50" s="130"/>
      <c r="H50" s="148">
        <v>5900</v>
      </c>
      <c r="I50" s="149">
        <v>5000</v>
      </c>
      <c r="J50" s="149">
        <v>450</v>
      </c>
      <c r="K50" s="149">
        <v>450</v>
      </c>
      <c r="L50" s="149"/>
      <c r="M50" s="149"/>
      <c r="N50" s="149"/>
      <c r="O50" s="149"/>
      <c r="P50" s="149"/>
      <c r="Q50" s="149"/>
    </row>
    <row r="51" spans="1:17" x14ac:dyDescent="0.25">
      <c r="A51" s="165">
        <v>45108</v>
      </c>
      <c r="B51" s="127" t="s">
        <v>1654</v>
      </c>
      <c r="C51" s="128" t="s">
        <v>9</v>
      </c>
      <c r="D51" s="129" t="s">
        <v>396</v>
      </c>
      <c r="E51" s="128" t="s">
        <v>3</v>
      </c>
      <c r="F51" s="177"/>
      <c r="G51" s="130"/>
      <c r="H51" s="148">
        <v>406000</v>
      </c>
      <c r="I51" s="149">
        <v>350000</v>
      </c>
      <c r="J51" s="149">
        <v>31500</v>
      </c>
      <c r="K51" s="149">
        <v>31500</v>
      </c>
      <c r="L51" s="149"/>
      <c r="M51" s="149">
        <v>-7000</v>
      </c>
      <c r="N51" s="149"/>
      <c r="O51" s="149"/>
      <c r="P51" s="149"/>
      <c r="Q51" s="149"/>
    </row>
    <row r="52" spans="1:17" x14ac:dyDescent="0.25">
      <c r="A52" s="165">
        <v>45140</v>
      </c>
      <c r="B52" s="127" t="s">
        <v>1655</v>
      </c>
      <c r="C52" s="128" t="s">
        <v>9</v>
      </c>
      <c r="D52" s="129" t="s">
        <v>658</v>
      </c>
      <c r="E52" s="128" t="s">
        <v>3</v>
      </c>
      <c r="F52" s="177"/>
      <c r="G52" s="130"/>
      <c r="H52" s="148">
        <v>6000</v>
      </c>
      <c r="I52" s="149">
        <v>6000</v>
      </c>
      <c r="J52" s="149"/>
      <c r="K52" s="149"/>
      <c r="L52" s="149"/>
      <c r="M52" s="149"/>
      <c r="N52" s="149"/>
      <c r="O52" s="149"/>
      <c r="P52" s="149"/>
      <c r="Q52" s="149"/>
    </row>
    <row r="53" spans="1:17" x14ac:dyDescent="0.25">
      <c r="A53" s="165">
        <v>45154</v>
      </c>
      <c r="B53" s="127" t="s">
        <v>1656</v>
      </c>
      <c r="C53" s="128" t="s">
        <v>9</v>
      </c>
      <c r="D53" s="129" t="s">
        <v>667</v>
      </c>
      <c r="E53" s="128" t="s">
        <v>3</v>
      </c>
      <c r="F53" s="177"/>
      <c r="G53" s="130"/>
      <c r="H53" s="148">
        <v>91252</v>
      </c>
      <c r="I53" s="149">
        <v>78666</v>
      </c>
      <c r="J53" s="149">
        <v>7079.94</v>
      </c>
      <c r="K53" s="149">
        <v>7079.94</v>
      </c>
      <c r="L53" s="149"/>
      <c r="M53" s="149">
        <v>-1574</v>
      </c>
      <c r="N53" s="149"/>
      <c r="O53" s="149"/>
      <c r="P53" s="149">
        <v>0.12</v>
      </c>
      <c r="Q53" s="149"/>
    </row>
    <row r="54" spans="1:17" x14ac:dyDescent="0.25">
      <c r="A54" s="165">
        <v>45161</v>
      </c>
      <c r="B54" s="127" t="s">
        <v>1656</v>
      </c>
      <c r="C54" s="128" t="s">
        <v>9</v>
      </c>
      <c r="D54" s="129" t="s">
        <v>674</v>
      </c>
      <c r="E54" s="128" t="s">
        <v>3</v>
      </c>
      <c r="F54" s="177"/>
      <c r="G54" s="130"/>
      <c r="H54" s="148">
        <v>25520</v>
      </c>
      <c r="I54" s="149">
        <v>22000</v>
      </c>
      <c r="J54" s="149">
        <v>1980</v>
      </c>
      <c r="K54" s="149">
        <v>1980</v>
      </c>
      <c r="L54" s="149"/>
      <c r="M54" s="149">
        <v>-440</v>
      </c>
      <c r="N54" s="149"/>
      <c r="O54" s="149"/>
      <c r="P54" s="149"/>
      <c r="Q54" s="149"/>
    </row>
    <row r="55" spans="1:17" x14ac:dyDescent="0.25">
      <c r="A55" s="165">
        <v>45183</v>
      </c>
      <c r="B55" s="127" t="s">
        <v>1656</v>
      </c>
      <c r="C55" s="128" t="s">
        <v>9</v>
      </c>
      <c r="D55" s="129" t="s">
        <v>521</v>
      </c>
      <c r="E55" s="128" t="s">
        <v>3</v>
      </c>
      <c r="F55" s="177"/>
      <c r="G55" s="130"/>
      <c r="H55" s="148">
        <v>1258000</v>
      </c>
      <c r="I55" s="149">
        <v>1000000</v>
      </c>
      <c r="J55" s="149">
        <v>90000</v>
      </c>
      <c r="K55" s="149">
        <v>90000</v>
      </c>
      <c r="L55" s="149"/>
      <c r="M55" s="149">
        <v>-22000</v>
      </c>
      <c r="N55" s="149"/>
      <c r="O55" s="149"/>
      <c r="P55" s="149"/>
      <c r="Q55" s="149">
        <v>100000</v>
      </c>
    </row>
    <row r="56" spans="1:17" x14ac:dyDescent="0.25">
      <c r="A56" s="165">
        <v>45184</v>
      </c>
      <c r="B56" s="127" t="s">
        <v>1359</v>
      </c>
      <c r="C56" s="128" t="s">
        <v>9</v>
      </c>
      <c r="D56" s="129" t="s">
        <v>715</v>
      </c>
      <c r="E56" s="128" t="s">
        <v>3</v>
      </c>
      <c r="F56" s="177"/>
      <c r="G56" s="130"/>
      <c r="H56" s="148">
        <v>11500</v>
      </c>
      <c r="I56" s="149">
        <v>10000</v>
      </c>
      <c r="J56" s="149">
        <v>900</v>
      </c>
      <c r="K56" s="149">
        <v>900</v>
      </c>
      <c r="L56" s="149"/>
      <c r="M56" s="149">
        <v>-300</v>
      </c>
      <c r="N56" s="149"/>
      <c r="O56" s="149"/>
      <c r="P56" s="149"/>
      <c r="Q56" s="149"/>
    </row>
    <row r="57" spans="1:17" x14ac:dyDescent="0.25">
      <c r="A57" s="165">
        <v>45187</v>
      </c>
      <c r="B57" s="127" t="s">
        <v>1656</v>
      </c>
      <c r="C57" s="128" t="s">
        <v>9</v>
      </c>
      <c r="D57" s="129" t="s">
        <v>604</v>
      </c>
      <c r="E57" s="128" t="s">
        <v>3</v>
      </c>
      <c r="F57" s="177"/>
      <c r="G57" s="130"/>
      <c r="H57" s="148">
        <v>91252</v>
      </c>
      <c r="I57" s="149">
        <v>78666</v>
      </c>
      <c r="J57" s="149">
        <v>7079.94</v>
      </c>
      <c r="K57" s="149">
        <v>7079.94</v>
      </c>
      <c r="L57" s="149"/>
      <c r="M57" s="149">
        <v>-1574</v>
      </c>
      <c r="N57" s="149"/>
      <c r="O57" s="149"/>
      <c r="P57" s="149">
        <v>0.12</v>
      </c>
      <c r="Q57" s="149"/>
    </row>
    <row r="58" spans="1:17" x14ac:dyDescent="0.25">
      <c r="A58" s="165">
        <v>45197</v>
      </c>
      <c r="B58" s="127" t="s">
        <v>1656</v>
      </c>
      <c r="C58" s="128" t="s">
        <v>9</v>
      </c>
      <c r="D58" s="129" t="s">
        <v>738</v>
      </c>
      <c r="E58" s="128" t="s">
        <v>3</v>
      </c>
      <c r="F58" s="177"/>
      <c r="G58" s="130"/>
      <c r="H58" s="148">
        <v>34800</v>
      </c>
      <c r="I58" s="149">
        <v>30000</v>
      </c>
      <c r="J58" s="149">
        <v>2700</v>
      </c>
      <c r="K58" s="149">
        <v>2700</v>
      </c>
      <c r="L58" s="149"/>
      <c r="M58" s="149">
        <v>-600</v>
      </c>
      <c r="N58" s="149"/>
      <c r="O58" s="149"/>
      <c r="P58" s="149"/>
      <c r="Q58" s="149"/>
    </row>
    <row r="59" spans="1:17" x14ac:dyDescent="0.25">
      <c r="A59" s="165">
        <v>45208</v>
      </c>
      <c r="B59" s="127" t="s">
        <v>1857</v>
      </c>
      <c r="C59" s="128" t="s">
        <v>9</v>
      </c>
      <c r="D59" s="129" t="s">
        <v>784</v>
      </c>
      <c r="E59" s="128" t="s">
        <v>3</v>
      </c>
      <c r="F59" s="177"/>
      <c r="G59" s="130"/>
      <c r="H59" s="148">
        <v>12000</v>
      </c>
      <c r="I59" s="149">
        <v>10200</v>
      </c>
      <c r="J59" s="149">
        <v>918</v>
      </c>
      <c r="K59" s="149">
        <v>918</v>
      </c>
      <c r="L59" s="149"/>
      <c r="M59" s="149"/>
      <c r="N59" s="149"/>
      <c r="O59" s="149"/>
      <c r="P59" s="149">
        <v>-36</v>
      </c>
      <c r="Q59" s="149"/>
    </row>
    <row r="60" spans="1:17" x14ac:dyDescent="0.25">
      <c r="A60" s="165">
        <v>45215</v>
      </c>
      <c r="B60" s="127" t="s">
        <v>1656</v>
      </c>
      <c r="C60" s="128" t="s">
        <v>9</v>
      </c>
      <c r="D60" s="129" t="s">
        <v>634</v>
      </c>
      <c r="E60" s="128" t="s">
        <v>3</v>
      </c>
      <c r="F60" s="177"/>
      <c r="G60" s="130"/>
      <c r="H60" s="148">
        <v>40600</v>
      </c>
      <c r="I60" s="149">
        <v>35000</v>
      </c>
      <c r="J60" s="149">
        <v>3150</v>
      </c>
      <c r="K60" s="149">
        <v>3150</v>
      </c>
      <c r="L60" s="149"/>
      <c r="M60" s="149">
        <v>-700</v>
      </c>
      <c r="N60" s="149"/>
      <c r="O60" s="149"/>
      <c r="P60" s="149"/>
      <c r="Q60" s="149"/>
    </row>
    <row r="61" spans="1:17" x14ac:dyDescent="0.25">
      <c r="A61" s="165">
        <v>45215</v>
      </c>
      <c r="B61" s="127" t="s">
        <v>1656</v>
      </c>
      <c r="C61" s="128" t="s">
        <v>9</v>
      </c>
      <c r="D61" s="129" t="s">
        <v>804</v>
      </c>
      <c r="E61" s="128" t="s">
        <v>3</v>
      </c>
      <c r="F61" s="177"/>
      <c r="G61" s="130"/>
      <c r="H61" s="148">
        <v>406000</v>
      </c>
      <c r="I61" s="149">
        <v>350000</v>
      </c>
      <c r="J61" s="149">
        <v>31500</v>
      </c>
      <c r="K61" s="149">
        <v>31500</v>
      </c>
      <c r="L61" s="149"/>
      <c r="M61" s="149">
        <v>-7000</v>
      </c>
      <c r="N61" s="149"/>
      <c r="O61" s="149"/>
      <c r="P61" s="149"/>
      <c r="Q61" s="149"/>
    </row>
    <row r="62" spans="1:17" x14ac:dyDescent="0.25">
      <c r="A62" s="165">
        <v>45215</v>
      </c>
      <c r="B62" s="127" t="s">
        <v>1656</v>
      </c>
      <c r="C62" s="128" t="s">
        <v>9</v>
      </c>
      <c r="D62" s="129" t="s">
        <v>806</v>
      </c>
      <c r="E62" s="128" t="s">
        <v>3</v>
      </c>
      <c r="F62" s="177"/>
      <c r="G62" s="130"/>
      <c r="H62" s="148">
        <v>91252</v>
      </c>
      <c r="I62" s="149">
        <v>78666</v>
      </c>
      <c r="J62" s="149">
        <v>7079.94</v>
      </c>
      <c r="K62" s="149">
        <v>7079.94</v>
      </c>
      <c r="L62" s="149"/>
      <c r="M62" s="149">
        <v>-1574</v>
      </c>
      <c r="N62" s="149"/>
      <c r="O62" s="149"/>
      <c r="P62" s="149">
        <v>0.12</v>
      </c>
      <c r="Q62" s="149"/>
    </row>
    <row r="63" spans="1:17" x14ac:dyDescent="0.25">
      <c r="A63" s="165">
        <v>45223</v>
      </c>
      <c r="B63" s="127" t="s">
        <v>1858</v>
      </c>
      <c r="C63" s="128" t="s">
        <v>9</v>
      </c>
      <c r="D63" s="129" t="s">
        <v>839</v>
      </c>
      <c r="E63" s="128" t="s">
        <v>3</v>
      </c>
      <c r="F63" s="177"/>
      <c r="G63" s="130"/>
      <c r="H63" s="148">
        <v>47530</v>
      </c>
      <c r="I63" s="149">
        <v>40280</v>
      </c>
      <c r="J63" s="149">
        <v>3625.2</v>
      </c>
      <c r="K63" s="149">
        <v>3625.2</v>
      </c>
      <c r="L63" s="149"/>
      <c r="M63" s="149"/>
      <c r="N63" s="149"/>
      <c r="O63" s="149"/>
      <c r="P63" s="149">
        <v>-0.4</v>
      </c>
      <c r="Q63" s="149"/>
    </row>
    <row r="64" spans="1:17" x14ac:dyDescent="0.25">
      <c r="A64" s="165">
        <v>45259</v>
      </c>
      <c r="B64" s="127" t="s">
        <v>1654</v>
      </c>
      <c r="C64" s="128" t="s">
        <v>9</v>
      </c>
      <c r="D64" s="129" t="s">
        <v>1800</v>
      </c>
      <c r="E64" s="128" t="s">
        <v>3</v>
      </c>
      <c r="F64" s="177"/>
      <c r="G64" s="130"/>
      <c r="H64" s="148">
        <v>406000</v>
      </c>
      <c r="I64" s="149">
        <v>350000</v>
      </c>
      <c r="J64" s="149">
        <v>31500</v>
      </c>
      <c r="K64" s="149">
        <v>31500</v>
      </c>
      <c r="L64" s="149"/>
      <c r="M64" s="149">
        <v>-7000</v>
      </c>
      <c r="N64" s="149"/>
      <c r="O64" s="149"/>
      <c r="P64" s="149"/>
      <c r="Q64" s="149"/>
    </row>
    <row r="65" spans="1:17" x14ac:dyDescent="0.25">
      <c r="A65" s="165">
        <v>45291</v>
      </c>
      <c r="B65" s="127" t="s">
        <v>1859</v>
      </c>
      <c r="C65" s="128" t="s">
        <v>9</v>
      </c>
      <c r="D65" s="129" t="s">
        <v>1199</v>
      </c>
      <c r="E65" s="128" t="s">
        <v>3</v>
      </c>
      <c r="F65" s="177"/>
      <c r="G65" s="130"/>
      <c r="H65" s="148">
        <v>140560</v>
      </c>
      <c r="I65" s="149">
        <v>140560</v>
      </c>
      <c r="J65" s="149"/>
      <c r="K65" s="149"/>
      <c r="L65" s="149"/>
      <c r="M65" s="149"/>
      <c r="N65" s="149"/>
      <c r="O65" s="149"/>
      <c r="P65" s="149"/>
      <c r="Q65" s="149"/>
    </row>
    <row r="66" spans="1:17" x14ac:dyDescent="0.25">
      <c r="A66" s="165">
        <v>45291</v>
      </c>
      <c r="B66" s="127" t="s">
        <v>1860</v>
      </c>
      <c r="C66" s="128" t="s">
        <v>9</v>
      </c>
      <c r="D66" s="129" t="s">
        <v>1856</v>
      </c>
      <c r="E66" s="128" t="s">
        <v>3</v>
      </c>
      <c r="F66" s="177"/>
      <c r="G66" s="130"/>
      <c r="H66" s="148">
        <v>100000</v>
      </c>
      <c r="I66" s="149">
        <v>100000</v>
      </c>
      <c r="J66" s="149"/>
      <c r="K66" s="149"/>
      <c r="L66" s="149"/>
      <c r="M66" s="149"/>
      <c r="N66" s="149"/>
      <c r="O66" s="149"/>
      <c r="P66" s="149"/>
      <c r="Q66" s="149"/>
    </row>
    <row r="67" spans="1:17" x14ac:dyDescent="0.25">
      <c r="A67" s="165">
        <v>45358</v>
      </c>
      <c r="B67" s="127" t="s">
        <v>2092</v>
      </c>
      <c r="C67" s="128" t="s">
        <v>9</v>
      </c>
      <c r="D67" s="129" t="s">
        <v>1202</v>
      </c>
      <c r="E67" s="128" t="s">
        <v>3</v>
      </c>
      <c r="F67" s="177"/>
      <c r="G67" s="130"/>
      <c r="H67" s="148">
        <v>232000</v>
      </c>
      <c r="I67" s="149">
        <v>200000</v>
      </c>
      <c r="J67" s="149">
        <v>18000</v>
      </c>
      <c r="K67" s="149">
        <v>18000</v>
      </c>
      <c r="L67" s="149"/>
      <c r="M67" s="149">
        <v>-4000</v>
      </c>
      <c r="N67" s="149"/>
      <c r="O67" s="149"/>
      <c r="P67" s="149"/>
      <c r="Q67" s="149"/>
    </row>
    <row r="68" spans="1:17" x14ac:dyDescent="0.25">
      <c r="A68" s="131"/>
      <c r="B68" s="132" t="s">
        <v>471</v>
      </c>
      <c r="C68" s="133" t="s">
        <v>3</v>
      </c>
      <c r="D68" s="134" t="s">
        <v>3</v>
      </c>
      <c r="E68" s="133" t="s">
        <v>3</v>
      </c>
      <c r="F68" s="131"/>
      <c r="G68" s="135"/>
      <c r="H68" s="150">
        <v>7328912.4900000002</v>
      </c>
      <c r="I68" s="234">
        <v>6440816.2800000003</v>
      </c>
      <c r="J68" s="167">
        <v>513820.69</v>
      </c>
      <c r="K68" s="167">
        <v>509500.69</v>
      </c>
      <c r="L68" s="167">
        <v>-127536.02</v>
      </c>
      <c r="M68" s="167">
        <v>-111437</v>
      </c>
      <c r="N68" s="167">
        <v>1892</v>
      </c>
      <c r="O68" s="167">
        <v>1892</v>
      </c>
      <c r="P68" s="167">
        <v>-36.15</v>
      </c>
      <c r="Q68" s="167">
        <v>100000</v>
      </c>
    </row>
    <row r="69" spans="1:17" x14ac:dyDescent="0.25">
      <c r="I69" s="17">
        <f>I68+J68+K68+N68+O68</f>
        <v>7467921.6600000011</v>
      </c>
      <c r="J69" s="235" t="s">
        <v>1276</v>
      </c>
    </row>
    <row r="71" spans="1:17" x14ac:dyDescent="0.25">
      <c r="B71" s="151" t="s">
        <v>1031</v>
      </c>
    </row>
    <row r="72" spans="1:17" x14ac:dyDescent="0.25">
      <c r="I72" s="17">
        <f>I71+J71+K71+N71+O71</f>
        <v>0</v>
      </c>
    </row>
    <row r="73" spans="1:17" ht="36" x14ac:dyDescent="0.25">
      <c r="A73" s="119" t="s">
        <v>4</v>
      </c>
      <c r="B73" s="120" t="s">
        <v>1</v>
      </c>
      <c r="C73" s="119" t="s">
        <v>473</v>
      </c>
      <c r="D73" s="119" t="s">
        <v>474</v>
      </c>
      <c r="E73" s="119" t="s">
        <v>920</v>
      </c>
      <c r="F73" s="119" t="s">
        <v>476</v>
      </c>
      <c r="G73" s="119" t="s">
        <v>477</v>
      </c>
      <c r="H73" s="168" t="s">
        <v>478</v>
      </c>
      <c r="I73" s="168" t="s">
        <v>952</v>
      </c>
      <c r="J73" s="168" t="s">
        <v>256</v>
      </c>
      <c r="K73" s="168" t="s">
        <v>282</v>
      </c>
      <c r="L73" s="168" t="s">
        <v>278</v>
      </c>
    </row>
    <row r="74" spans="1:17" x14ac:dyDescent="0.25">
      <c r="A74" s="126">
        <v>44384</v>
      </c>
      <c r="B74" s="127" t="s">
        <v>1032</v>
      </c>
      <c r="C74" s="128" t="s">
        <v>9</v>
      </c>
      <c r="D74" s="129" t="s">
        <v>346</v>
      </c>
      <c r="E74" s="128" t="s">
        <v>3</v>
      </c>
      <c r="F74" s="128" t="s">
        <v>3</v>
      </c>
      <c r="G74" s="130"/>
      <c r="H74" s="148">
        <v>0</v>
      </c>
      <c r="I74" s="149">
        <v>100000</v>
      </c>
      <c r="J74" s="149">
        <v>-10000</v>
      </c>
      <c r="K74" s="149">
        <v>-90000</v>
      </c>
      <c r="L74" s="149"/>
    </row>
    <row r="75" spans="1:17" x14ac:dyDescent="0.25">
      <c r="A75" s="126">
        <v>44384</v>
      </c>
      <c r="B75" s="127" t="s">
        <v>278</v>
      </c>
      <c r="C75" s="128" t="s">
        <v>9</v>
      </c>
      <c r="D75" s="129" t="s">
        <v>347</v>
      </c>
      <c r="E75" s="128" t="s">
        <v>3</v>
      </c>
      <c r="F75" s="128" t="s">
        <v>3</v>
      </c>
      <c r="G75" s="130"/>
      <c r="H75" s="148">
        <v>0</v>
      </c>
      <c r="I75" s="149">
        <v>100000</v>
      </c>
      <c r="J75" s="149">
        <v>-10000</v>
      </c>
      <c r="K75" s="149"/>
      <c r="L75" s="149">
        <v>-90000</v>
      </c>
    </row>
    <row r="76" spans="1:17" x14ac:dyDescent="0.25">
      <c r="A76" s="126">
        <v>44409</v>
      </c>
      <c r="B76" s="127" t="s">
        <v>1032</v>
      </c>
      <c r="C76" s="128" t="s">
        <v>9</v>
      </c>
      <c r="D76" s="129" t="s">
        <v>332</v>
      </c>
      <c r="E76" s="128" t="s">
        <v>3</v>
      </c>
      <c r="F76" s="128" t="s">
        <v>3</v>
      </c>
      <c r="G76" s="130"/>
      <c r="H76" s="148">
        <v>0</v>
      </c>
      <c r="I76" s="149">
        <v>100000</v>
      </c>
      <c r="J76" s="149">
        <v>-10000</v>
      </c>
      <c r="K76" s="149">
        <v>-90000</v>
      </c>
      <c r="L76" s="149"/>
    </row>
    <row r="77" spans="1:17" x14ac:dyDescent="0.25">
      <c r="A77" s="126">
        <v>44409</v>
      </c>
      <c r="B77" s="127" t="s">
        <v>278</v>
      </c>
      <c r="C77" s="128" t="s">
        <v>9</v>
      </c>
      <c r="D77" s="129" t="s">
        <v>333</v>
      </c>
      <c r="E77" s="128" t="s">
        <v>3</v>
      </c>
      <c r="F77" s="128" t="s">
        <v>3</v>
      </c>
      <c r="G77" s="130"/>
      <c r="H77" s="148">
        <v>0</v>
      </c>
      <c r="I77" s="149">
        <v>100000</v>
      </c>
      <c r="J77" s="149">
        <v>-10000</v>
      </c>
      <c r="K77" s="149"/>
      <c r="L77" s="149">
        <v>-90000</v>
      </c>
    </row>
    <row r="78" spans="1:17" x14ac:dyDescent="0.25">
      <c r="A78" s="126">
        <v>44440</v>
      </c>
      <c r="B78" s="127" t="s">
        <v>1032</v>
      </c>
      <c r="C78" s="128" t="s">
        <v>9</v>
      </c>
      <c r="D78" s="129" t="s">
        <v>360</v>
      </c>
      <c r="E78" s="128" t="s">
        <v>3</v>
      </c>
      <c r="F78" s="128" t="s">
        <v>3</v>
      </c>
      <c r="G78" s="130"/>
      <c r="H78" s="148">
        <v>0</v>
      </c>
      <c r="I78" s="149">
        <v>100000</v>
      </c>
      <c r="J78" s="149">
        <v>-10000</v>
      </c>
      <c r="K78" s="149">
        <v>-90000</v>
      </c>
      <c r="L78" s="149"/>
    </row>
    <row r="79" spans="1:17" x14ac:dyDescent="0.25">
      <c r="A79" s="126">
        <v>44440</v>
      </c>
      <c r="B79" s="127" t="s">
        <v>278</v>
      </c>
      <c r="C79" s="128" t="s">
        <v>9</v>
      </c>
      <c r="D79" s="129" t="s">
        <v>388</v>
      </c>
      <c r="E79" s="128" t="s">
        <v>3</v>
      </c>
      <c r="F79" s="128" t="s">
        <v>3</v>
      </c>
      <c r="G79" s="130"/>
      <c r="H79" s="148">
        <v>0</v>
      </c>
      <c r="I79" s="149">
        <v>100000</v>
      </c>
      <c r="J79" s="149">
        <v>-10000</v>
      </c>
      <c r="K79" s="149"/>
      <c r="L79" s="149">
        <v>-90000</v>
      </c>
    </row>
    <row r="80" spans="1:17" x14ac:dyDescent="0.25">
      <c r="A80" s="126">
        <v>44476</v>
      </c>
      <c r="B80" s="127" t="s">
        <v>1033</v>
      </c>
      <c r="C80" s="128" t="s">
        <v>9</v>
      </c>
      <c r="D80" s="129" t="s">
        <v>395</v>
      </c>
      <c r="E80" s="128" t="s">
        <v>3</v>
      </c>
      <c r="F80" s="128" t="s">
        <v>3</v>
      </c>
      <c r="G80" s="130"/>
      <c r="H80" s="148">
        <v>0</v>
      </c>
      <c r="I80" s="149">
        <v>100000</v>
      </c>
      <c r="J80" s="149">
        <v>-20000</v>
      </c>
      <c r="K80" s="149">
        <v>-90000</v>
      </c>
      <c r="L80" s="149">
        <v>-90000</v>
      </c>
    </row>
    <row r="81" spans="1:12" x14ac:dyDescent="0.25">
      <c r="A81" s="126">
        <v>44507</v>
      </c>
      <c r="B81" s="127" t="s">
        <v>1033</v>
      </c>
      <c r="C81" s="128" t="s">
        <v>9</v>
      </c>
      <c r="D81" s="129" t="s">
        <v>370</v>
      </c>
      <c r="E81" s="128" t="s">
        <v>3</v>
      </c>
      <c r="F81" s="128" t="s">
        <v>3</v>
      </c>
      <c r="G81" s="130"/>
      <c r="H81" s="148">
        <v>0</v>
      </c>
      <c r="I81" s="149">
        <v>100000</v>
      </c>
      <c r="J81" s="149">
        <v>-20000</v>
      </c>
      <c r="K81" s="149">
        <v>-90000</v>
      </c>
      <c r="L81" s="149">
        <v>-90000</v>
      </c>
    </row>
    <row r="82" spans="1:12" x14ac:dyDescent="0.25">
      <c r="A82" s="126">
        <v>44537</v>
      </c>
      <c r="B82" s="127" t="s">
        <v>1033</v>
      </c>
      <c r="C82" s="128" t="s">
        <v>9</v>
      </c>
      <c r="D82" s="129" t="s">
        <v>655</v>
      </c>
      <c r="E82" s="128" t="s">
        <v>3</v>
      </c>
      <c r="F82" s="128" t="s">
        <v>3</v>
      </c>
      <c r="G82" s="130"/>
      <c r="H82" s="148">
        <v>0</v>
      </c>
      <c r="I82" s="149">
        <v>100000</v>
      </c>
      <c r="J82" s="149">
        <v>-20000</v>
      </c>
      <c r="K82" s="149">
        <v>-90000</v>
      </c>
      <c r="L82" s="149">
        <v>-90000</v>
      </c>
    </row>
    <row r="83" spans="1:12" x14ac:dyDescent="0.25">
      <c r="A83" s="126">
        <v>44568</v>
      </c>
      <c r="B83" s="127" t="s">
        <v>1033</v>
      </c>
      <c r="C83" s="128" t="s">
        <v>9</v>
      </c>
      <c r="D83" s="129" t="s">
        <v>680</v>
      </c>
      <c r="E83" s="128" t="s">
        <v>3</v>
      </c>
      <c r="F83" s="128" t="s">
        <v>3</v>
      </c>
      <c r="G83" s="130"/>
      <c r="H83" s="148">
        <v>0</v>
      </c>
      <c r="I83" s="149">
        <v>100000</v>
      </c>
      <c r="J83" s="149">
        <v>-20000</v>
      </c>
      <c r="K83" s="149">
        <v>-90000</v>
      </c>
      <c r="L83" s="149">
        <v>-90000</v>
      </c>
    </row>
    <row r="84" spans="1:12" x14ac:dyDescent="0.25">
      <c r="A84" s="126">
        <v>44576</v>
      </c>
      <c r="B84" s="127" t="s">
        <v>278</v>
      </c>
      <c r="C84" s="128" t="s">
        <v>9</v>
      </c>
      <c r="D84" s="129" t="s">
        <v>690</v>
      </c>
      <c r="E84" s="128" t="s">
        <v>3</v>
      </c>
      <c r="F84" s="128" t="s">
        <v>3</v>
      </c>
      <c r="G84" s="130"/>
      <c r="H84" s="148">
        <v>0</v>
      </c>
      <c r="I84" s="149">
        <v>100000</v>
      </c>
      <c r="J84" s="149">
        <v>-10000</v>
      </c>
      <c r="K84" s="149"/>
      <c r="L84" s="149">
        <v>-90000</v>
      </c>
    </row>
    <row r="85" spans="1:12" ht="15.75" thickBot="1" x14ac:dyDescent="0.3">
      <c r="I85" s="236">
        <f>SUM(I74:I84)</f>
        <v>1100000</v>
      </c>
      <c r="J85" s="236">
        <f t="shared" ref="J85:L85" si="0">SUM(J74:J84)</f>
        <v>-150000</v>
      </c>
      <c r="K85" s="236">
        <f t="shared" si="0"/>
        <v>-630000</v>
      </c>
      <c r="L85" s="236">
        <f t="shared" si="0"/>
        <v>-720000</v>
      </c>
    </row>
    <row r="86" spans="1:12" x14ac:dyDescent="0.25">
      <c r="J86" s="235" t="s">
        <v>1276</v>
      </c>
    </row>
    <row r="87" spans="1:12" x14ac:dyDescent="0.25">
      <c r="B87" s="152" t="s">
        <v>1034</v>
      </c>
      <c r="I87" s="17" t="s">
        <v>1035</v>
      </c>
    </row>
    <row r="88" spans="1:12" x14ac:dyDescent="0.25">
      <c r="B88" s="82" t="s">
        <v>1862</v>
      </c>
      <c r="I88" s="218">
        <v>61200</v>
      </c>
      <c r="J88" s="17" t="s">
        <v>1276</v>
      </c>
    </row>
    <row r="89" spans="1:12" x14ac:dyDescent="0.25">
      <c r="B89" s="82" t="s">
        <v>2093</v>
      </c>
      <c r="C89" s="117"/>
      <c r="E89" s="116"/>
      <c r="F89" s="153"/>
      <c r="I89" s="218">
        <v>541456</v>
      </c>
      <c r="J89" s="17" t="s">
        <v>1276</v>
      </c>
    </row>
    <row r="90" spans="1:12" x14ac:dyDescent="0.25">
      <c r="B90" s="82" t="s">
        <v>269</v>
      </c>
      <c r="C90" s="117"/>
      <c r="E90" s="116"/>
      <c r="F90" s="153"/>
      <c r="I90" s="218">
        <v>549621</v>
      </c>
      <c r="J90" s="218" t="s">
        <v>1276</v>
      </c>
    </row>
    <row r="91" spans="1:12" x14ac:dyDescent="0.25">
      <c r="B91" s="82" t="s">
        <v>270</v>
      </c>
      <c r="C91" s="117"/>
      <c r="E91" s="116"/>
      <c r="F91" s="153"/>
      <c r="I91" s="218">
        <v>8066</v>
      </c>
      <c r="J91" s="218" t="s">
        <v>1276</v>
      </c>
    </row>
    <row r="92" spans="1:12" x14ac:dyDescent="0.25">
      <c r="B92" s="82" t="s">
        <v>271</v>
      </c>
      <c r="C92" s="117"/>
      <c r="E92" s="116"/>
      <c r="F92" s="153"/>
      <c r="I92" s="218">
        <v>42824</v>
      </c>
      <c r="J92" s="218" t="s">
        <v>1276</v>
      </c>
    </row>
    <row r="93" spans="1:12" x14ac:dyDescent="0.25">
      <c r="B93" s="82" t="s">
        <v>2094</v>
      </c>
      <c r="C93" s="117"/>
      <c r="E93" s="116"/>
      <c r="F93" s="153"/>
      <c r="I93" s="218">
        <v>48450</v>
      </c>
      <c r="J93" s="218"/>
    </row>
    <row r="94" spans="1:12" x14ac:dyDescent="0.25">
      <c r="B94" s="82" t="s">
        <v>272</v>
      </c>
      <c r="C94" s="117"/>
      <c r="E94" s="116"/>
      <c r="F94" s="153"/>
      <c r="I94" s="218">
        <v>9350</v>
      </c>
      <c r="J94" s="218"/>
    </row>
    <row r="95" spans="1:12" x14ac:dyDescent="0.25">
      <c r="B95" s="82" t="s">
        <v>273</v>
      </c>
      <c r="C95" s="117"/>
      <c r="E95" s="116"/>
      <c r="F95" s="153"/>
      <c r="I95" s="218">
        <v>308700</v>
      </c>
      <c r="J95" s="218"/>
    </row>
    <row r="96" spans="1:12" x14ac:dyDescent="0.25">
      <c r="B96" s="82" t="s">
        <v>1657</v>
      </c>
      <c r="C96" s="117"/>
      <c r="E96" s="116"/>
      <c r="F96" s="153"/>
      <c r="I96" s="218">
        <v>3600</v>
      </c>
      <c r="J96" s="218"/>
    </row>
    <row r="97" spans="2:10" x14ac:dyDescent="0.25">
      <c r="B97" s="82" t="s">
        <v>2095</v>
      </c>
      <c r="C97" s="117"/>
      <c r="E97" s="116"/>
      <c r="F97" s="153"/>
      <c r="I97" s="218">
        <v>48387</v>
      </c>
      <c r="J97" s="218"/>
    </row>
    <row r="98" spans="2:10" x14ac:dyDescent="0.25">
      <c r="B98" s="82" t="s">
        <v>1658</v>
      </c>
      <c r="C98" s="117"/>
      <c r="E98" s="116"/>
      <c r="F98" s="153"/>
      <c r="I98" s="218">
        <v>1800</v>
      </c>
      <c r="J98" s="218"/>
    </row>
    <row r="99" spans="2:10" x14ac:dyDescent="0.25">
      <c r="B99" s="82" t="s">
        <v>274</v>
      </c>
      <c r="C99" s="117"/>
      <c r="E99" s="116"/>
      <c r="F99" s="153"/>
      <c r="I99" s="218">
        <v>8075</v>
      </c>
      <c r="J99" s="218"/>
    </row>
    <row r="100" spans="2:10" x14ac:dyDescent="0.25">
      <c r="B100" s="82" t="s">
        <v>275</v>
      </c>
      <c r="C100" s="117"/>
      <c r="E100" s="116"/>
      <c r="F100" s="153"/>
      <c r="I100" s="218">
        <v>19550</v>
      </c>
      <c r="J100" s="218"/>
    </row>
    <row r="101" spans="2:10" x14ac:dyDescent="0.25">
      <c r="B101" s="82" t="s">
        <v>2096</v>
      </c>
      <c r="C101" s="117"/>
      <c r="E101" s="116"/>
      <c r="F101" s="153"/>
      <c r="I101" s="218">
        <v>76500</v>
      </c>
      <c r="J101" s="218"/>
    </row>
    <row r="102" spans="2:10" x14ac:dyDescent="0.25">
      <c r="B102" s="82" t="s">
        <v>276</v>
      </c>
      <c r="C102" s="117"/>
      <c r="E102" s="116"/>
      <c r="F102" s="153"/>
      <c r="I102" s="218">
        <v>254673</v>
      </c>
      <c r="J102" s="218"/>
    </row>
    <row r="103" spans="2:10" x14ac:dyDescent="0.25">
      <c r="B103" s="82" t="s">
        <v>277</v>
      </c>
      <c r="C103" s="117"/>
      <c r="E103" s="116"/>
      <c r="F103" s="153"/>
      <c r="I103" s="218">
        <v>72884</v>
      </c>
      <c r="J103" s="218"/>
    </row>
    <row r="104" spans="2:10" x14ac:dyDescent="0.25">
      <c r="B104" s="82" t="s">
        <v>1863</v>
      </c>
      <c r="C104" s="117"/>
      <c r="E104" s="116"/>
      <c r="F104" s="153"/>
      <c r="I104" s="218">
        <v>30600</v>
      </c>
      <c r="J104" s="218"/>
    </row>
    <row r="105" spans="2:10" x14ac:dyDescent="0.25">
      <c r="B105" s="82" t="s">
        <v>1659</v>
      </c>
      <c r="C105" s="117"/>
      <c r="E105" s="116"/>
      <c r="F105" s="153"/>
      <c r="I105" s="218">
        <v>3600</v>
      </c>
      <c r="J105" s="218"/>
    </row>
    <row r="106" spans="2:10" x14ac:dyDescent="0.25">
      <c r="B106" s="82" t="s">
        <v>1660</v>
      </c>
      <c r="C106" s="117"/>
      <c r="E106" s="116"/>
      <c r="F106" s="153"/>
      <c r="I106" s="218">
        <v>100833</v>
      </c>
      <c r="J106" s="218"/>
    </row>
    <row r="107" spans="2:10" x14ac:dyDescent="0.25">
      <c r="B107" s="82" t="s">
        <v>279</v>
      </c>
      <c r="C107" s="117"/>
      <c r="E107" s="116"/>
      <c r="F107" s="153"/>
      <c r="I107" s="218">
        <v>214117</v>
      </c>
      <c r="J107" s="218"/>
    </row>
    <row r="108" spans="2:10" x14ac:dyDescent="0.25">
      <c r="B108" s="82" t="s">
        <v>2097</v>
      </c>
      <c r="C108" s="117"/>
      <c r="E108" s="116"/>
      <c r="F108" s="153"/>
      <c r="I108" s="218">
        <v>33677</v>
      </c>
      <c r="J108" s="218"/>
    </row>
    <row r="109" spans="2:10" x14ac:dyDescent="0.25">
      <c r="B109" s="82" t="s">
        <v>1661</v>
      </c>
      <c r="C109" s="117"/>
      <c r="E109" s="116"/>
      <c r="F109" s="153"/>
      <c r="I109" s="218">
        <v>19654</v>
      </c>
      <c r="J109" s="218"/>
    </row>
    <row r="110" spans="2:10" x14ac:dyDescent="0.25">
      <c r="B110" s="82" t="s">
        <v>1036</v>
      </c>
      <c r="C110" s="117"/>
      <c r="E110" s="116"/>
      <c r="F110" s="153"/>
      <c r="I110" s="218">
        <v>296700</v>
      </c>
      <c r="J110" s="218"/>
    </row>
    <row r="111" spans="2:10" x14ac:dyDescent="0.25">
      <c r="B111" s="82" t="s">
        <v>280</v>
      </c>
      <c r="C111" s="117"/>
      <c r="E111" s="116"/>
      <c r="F111" s="153"/>
      <c r="I111" s="218">
        <v>296936</v>
      </c>
      <c r="J111" s="218"/>
    </row>
    <row r="112" spans="2:10" x14ac:dyDescent="0.25">
      <c r="B112" s="82" t="s">
        <v>1284</v>
      </c>
      <c r="I112" s="218">
        <v>28400</v>
      </c>
      <c r="J112" s="218"/>
    </row>
    <row r="113" spans="2:10" x14ac:dyDescent="0.25">
      <c r="B113" s="82" t="s">
        <v>1662</v>
      </c>
      <c r="I113" s="218">
        <v>36400</v>
      </c>
      <c r="J113" s="218"/>
    </row>
    <row r="114" spans="2:10" x14ac:dyDescent="0.25">
      <c r="B114" s="82" t="s">
        <v>1864</v>
      </c>
      <c r="I114" s="218">
        <v>155995</v>
      </c>
      <c r="J114" s="218"/>
    </row>
    <row r="115" spans="2:10" x14ac:dyDescent="0.25">
      <c r="B115" s="82" t="s">
        <v>2098</v>
      </c>
      <c r="I115" s="218">
        <v>49350</v>
      </c>
      <c r="J115" s="218"/>
    </row>
    <row r="116" spans="2:10" x14ac:dyDescent="0.25">
      <c r="B116" s="82" t="s">
        <v>281</v>
      </c>
      <c r="I116" s="218">
        <v>9350</v>
      </c>
      <c r="J116" s="218"/>
    </row>
    <row r="117" spans="2:10" x14ac:dyDescent="0.25">
      <c r="B117" s="82" t="s">
        <v>283</v>
      </c>
      <c r="I117" s="218">
        <v>34425</v>
      </c>
      <c r="J117" s="218"/>
    </row>
    <row r="118" spans="2:10" x14ac:dyDescent="0.25">
      <c r="B118" s="82" t="s">
        <v>1865</v>
      </c>
      <c r="I118" s="218">
        <v>57800</v>
      </c>
      <c r="J118" s="218"/>
    </row>
    <row r="119" spans="2:10" x14ac:dyDescent="0.25">
      <c r="B119" s="82" t="s">
        <v>1663</v>
      </c>
      <c r="I119" s="218">
        <v>49106</v>
      </c>
      <c r="J119" s="218"/>
    </row>
    <row r="120" spans="2:10" x14ac:dyDescent="0.25">
      <c r="B120" s="82" t="s">
        <v>2099</v>
      </c>
      <c r="I120" s="218">
        <v>91050</v>
      </c>
      <c r="J120" s="218"/>
    </row>
    <row r="121" spans="2:10" x14ac:dyDescent="0.25">
      <c r="B121" s="82" t="s">
        <v>1283</v>
      </c>
      <c r="I121" s="218">
        <v>16800</v>
      </c>
      <c r="J121" s="218"/>
    </row>
    <row r="122" spans="2:10" x14ac:dyDescent="0.25">
      <c r="B122" s="82" t="s">
        <v>1664</v>
      </c>
      <c r="I122" s="218">
        <v>403060</v>
      </c>
      <c r="J122" s="218"/>
    </row>
    <row r="123" spans="2:10" x14ac:dyDescent="0.25">
      <c r="B123" s="82" t="s">
        <v>284</v>
      </c>
      <c r="I123" s="218">
        <v>265170</v>
      </c>
      <c r="J123" s="218"/>
    </row>
    <row r="124" spans="2:10" x14ac:dyDescent="0.25">
      <c r="B124" s="82" t="s">
        <v>285</v>
      </c>
      <c r="I124" s="218">
        <v>57800</v>
      </c>
      <c r="J124" s="218" t="s">
        <v>2447</v>
      </c>
    </row>
    <row r="125" spans="2:10" x14ac:dyDescent="0.25">
      <c r="B125" s="82" t="s">
        <v>2448</v>
      </c>
      <c r="I125" s="218">
        <v>33300</v>
      </c>
      <c r="J125" s="218" t="s">
        <v>1276</v>
      </c>
    </row>
    <row r="126" spans="2:10" x14ac:dyDescent="0.25">
      <c r="B126" t="s">
        <v>2449</v>
      </c>
      <c r="I126" s="218">
        <v>36800</v>
      </c>
      <c r="J126" s="218"/>
    </row>
    <row r="127" spans="2:10" x14ac:dyDescent="0.25">
      <c r="B127" s="82" t="s">
        <v>286</v>
      </c>
      <c r="I127" s="218">
        <v>267425</v>
      </c>
      <c r="J127" s="218"/>
    </row>
    <row r="128" spans="2:10" x14ac:dyDescent="0.25">
      <c r="B128" s="82" t="s">
        <v>1866</v>
      </c>
      <c r="I128" s="218">
        <v>78400</v>
      </c>
      <c r="J128" s="218"/>
    </row>
    <row r="129" spans="2:10" x14ac:dyDescent="0.25">
      <c r="B129" s="82" t="s">
        <v>1665</v>
      </c>
      <c r="I129" s="218">
        <v>191914</v>
      </c>
      <c r="J129" s="218"/>
    </row>
    <row r="130" spans="2:10" x14ac:dyDescent="0.25">
      <c r="B130" s="82" t="s">
        <v>2100</v>
      </c>
      <c r="I130" s="218">
        <v>20500</v>
      </c>
      <c r="J130" s="218"/>
    </row>
    <row r="131" spans="2:10" x14ac:dyDescent="0.25">
      <c r="B131" s="82" t="s">
        <v>1867</v>
      </c>
      <c r="I131" s="218">
        <v>69700</v>
      </c>
      <c r="J131" s="218"/>
    </row>
    <row r="132" spans="2:10" x14ac:dyDescent="0.25">
      <c r="B132" s="82" t="s">
        <v>1868</v>
      </c>
      <c r="I132" s="218">
        <v>51950</v>
      </c>
      <c r="J132" s="218"/>
    </row>
    <row r="133" spans="2:10" x14ac:dyDescent="0.25">
      <c r="B133" s="82" t="s">
        <v>1666</v>
      </c>
      <c r="I133" s="218">
        <v>12800</v>
      </c>
      <c r="J133" s="218"/>
    </row>
    <row r="134" spans="2:10" x14ac:dyDescent="0.25">
      <c r="B134" s="82" t="s">
        <v>1667</v>
      </c>
      <c r="I134" s="218">
        <v>463758</v>
      </c>
      <c r="J134" s="218"/>
    </row>
    <row r="135" spans="2:10" x14ac:dyDescent="0.25">
      <c r="B135" s="82" t="s">
        <v>287</v>
      </c>
      <c r="I135" s="218">
        <v>320464</v>
      </c>
      <c r="J135" s="218"/>
    </row>
    <row r="136" spans="2:10" x14ac:dyDescent="0.25">
      <c r="B136" s="82" t="s">
        <v>2101</v>
      </c>
      <c r="I136" s="218">
        <v>162482</v>
      </c>
      <c r="J136" s="218"/>
    </row>
    <row r="137" spans="2:10" x14ac:dyDescent="0.25">
      <c r="B137" s="82" t="s">
        <v>288</v>
      </c>
      <c r="I137" s="218">
        <v>886225</v>
      </c>
      <c r="J137" s="218" t="s">
        <v>1276</v>
      </c>
    </row>
    <row r="138" spans="2:10" x14ac:dyDescent="0.25">
      <c r="B138" s="82" t="s">
        <v>2102</v>
      </c>
      <c r="I138" s="218">
        <v>23200</v>
      </c>
      <c r="J138" s="218" t="s">
        <v>1276</v>
      </c>
    </row>
    <row r="139" spans="2:10" x14ac:dyDescent="0.25">
      <c r="B139" s="82" t="s">
        <v>2450</v>
      </c>
      <c r="I139" s="218">
        <v>20400</v>
      </c>
      <c r="J139" s="218"/>
    </row>
    <row r="140" spans="2:10" x14ac:dyDescent="0.25">
      <c r="B140" s="82" t="s">
        <v>1668</v>
      </c>
      <c r="I140" s="218">
        <v>813890</v>
      </c>
      <c r="J140" s="218"/>
    </row>
    <row r="141" spans="2:10" x14ac:dyDescent="0.25">
      <c r="B141" s="82" t="s">
        <v>289</v>
      </c>
      <c r="I141" s="218">
        <v>32486</v>
      </c>
      <c r="J141" s="218"/>
    </row>
    <row r="142" spans="2:10" x14ac:dyDescent="0.25">
      <c r="B142" s="82" t="s">
        <v>2103</v>
      </c>
      <c r="I142" s="218">
        <v>36950</v>
      </c>
      <c r="J142" s="218"/>
    </row>
    <row r="143" spans="2:10" x14ac:dyDescent="0.25">
      <c r="B143" s="82" t="s">
        <v>2451</v>
      </c>
      <c r="I143" s="218">
        <v>41836</v>
      </c>
      <c r="J143" s="218"/>
    </row>
    <row r="144" spans="2:10" x14ac:dyDescent="0.25">
      <c r="B144" s="82" t="s">
        <v>2104</v>
      </c>
      <c r="I144" s="218">
        <v>51000</v>
      </c>
      <c r="J144" s="218"/>
    </row>
    <row r="145" spans="1:30" x14ac:dyDescent="0.25">
      <c r="B145" s="82" t="s">
        <v>290</v>
      </c>
      <c r="I145" s="218">
        <v>44250</v>
      </c>
      <c r="J145" s="218"/>
    </row>
    <row r="146" spans="1:30" x14ac:dyDescent="0.25">
      <c r="B146" s="82" t="s">
        <v>1869</v>
      </c>
      <c r="I146" s="218">
        <v>47600</v>
      </c>
      <c r="J146" s="218"/>
    </row>
    <row r="147" spans="1:30" x14ac:dyDescent="0.25">
      <c r="B147" s="82" t="s">
        <v>291</v>
      </c>
      <c r="I147" s="218">
        <v>443771</v>
      </c>
      <c r="J147" s="218"/>
    </row>
    <row r="148" spans="1:30" x14ac:dyDescent="0.25">
      <c r="B148" s="82" t="s">
        <v>1870</v>
      </c>
      <c r="I148" s="218">
        <v>11900</v>
      </c>
      <c r="J148" s="218"/>
    </row>
    <row r="149" spans="1:30" x14ac:dyDescent="0.25">
      <c r="B149" s="82" t="s">
        <v>292</v>
      </c>
      <c r="I149" s="218">
        <v>43548</v>
      </c>
      <c r="J149" s="218"/>
    </row>
    <row r="150" spans="1:30" x14ac:dyDescent="0.25">
      <c r="B150" t="s">
        <v>2452</v>
      </c>
      <c r="I150" s="218">
        <v>51933</v>
      </c>
      <c r="J150" s="218"/>
    </row>
    <row r="151" spans="1:30" x14ac:dyDescent="0.25">
      <c r="B151" s="82" t="s">
        <v>1669</v>
      </c>
      <c r="I151" s="218">
        <v>90600</v>
      </c>
      <c r="J151" s="218"/>
    </row>
    <row r="152" spans="1:30" x14ac:dyDescent="0.25">
      <c r="B152" s="82" t="s">
        <v>293</v>
      </c>
      <c r="I152" s="218">
        <v>91500</v>
      </c>
      <c r="J152" s="218"/>
    </row>
    <row r="153" spans="1:30" x14ac:dyDescent="0.25">
      <c r="B153" s="82" t="s">
        <v>2105</v>
      </c>
      <c r="I153" s="218">
        <v>18700</v>
      </c>
      <c r="J153" s="218"/>
    </row>
    <row r="154" spans="1:30" s="154" customFormat="1" ht="15.75" thickBot="1" x14ac:dyDescent="0.3">
      <c r="B154" s="155" t="s">
        <v>239</v>
      </c>
      <c r="H154" s="237"/>
      <c r="I154" s="157">
        <f>SUM(I88:I153)</f>
        <v>8765241</v>
      </c>
      <c r="J154" s="157"/>
      <c r="K154" s="238" t="s">
        <v>1276</v>
      </c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</row>
    <row r="155" spans="1:30" ht="15.75" thickTop="1" x14ac:dyDescent="0.25"/>
    <row r="156" spans="1:30" x14ac:dyDescent="0.25">
      <c r="I156" s="218"/>
    </row>
    <row r="157" spans="1:30" ht="15.75" x14ac:dyDescent="0.25">
      <c r="A157" s="266" t="s">
        <v>301</v>
      </c>
      <c r="B157" s="266"/>
      <c r="C157" s="266"/>
      <c r="D157" s="1"/>
      <c r="E157" s="1"/>
      <c r="F157" s="1"/>
      <c r="G157" s="1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</row>
    <row r="158" spans="1:30" x14ac:dyDescent="0.25">
      <c r="A158" s="270" t="s">
        <v>302</v>
      </c>
      <c r="B158" s="270"/>
      <c r="C158" s="270"/>
      <c r="D158" s="1"/>
      <c r="E158" s="1"/>
      <c r="F158" s="1"/>
      <c r="G158" s="1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</row>
    <row r="159" spans="1:30" x14ac:dyDescent="0.25">
      <c r="A159" s="271" t="s">
        <v>303</v>
      </c>
      <c r="B159" s="271"/>
      <c r="C159" s="271"/>
      <c r="D159" s="1"/>
      <c r="E159" s="1"/>
      <c r="F159" s="1"/>
      <c r="G159" s="1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</row>
    <row r="160" spans="1:30" ht="15.75" x14ac:dyDescent="0.25">
      <c r="A160" s="269" t="s">
        <v>1016</v>
      </c>
      <c r="B160" s="269"/>
      <c r="C160" s="269"/>
      <c r="D160" s="1"/>
      <c r="E160" s="1"/>
      <c r="F160" s="1"/>
      <c r="G160" s="1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</row>
    <row r="161" spans="1:30" x14ac:dyDescent="0.25">
      <c r="A161" s="270" t="s">
        <v>2</v>
      </c>
      <c r="B161" s="270"/>
      <c r="C161" s="270"/>
      <c r="D161" s="1"/>
      <c r="E161" s="1"/>
      <c r="F161" s="1"/>
      <c r="G161" s="1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</row>
    <row r="162" spans="1:30" x14ac:dyDescent="0.25">
      <c r="A162" s="270" t="s">
        <v>3</v>
      </c>
      <c r="B162" s="270"/>
      <c r="C162" s="270"/>
      <c r="D162" s="1"/>
      <c r="E162" s="1"/>
      <c r="F162" s="1"/>
      <c r="G162" s="1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</row>
    <row r="163" spans="1:30" x14ac:dyDescent="0.25">
      <c r="A163" s="270" t="s">
        <v>3</v>
      </c>
      <c r="B163" s="270"/>
      <c r="C163" s="270"/>
      <c r="D163" s="1"/>
      <c r="E163" s="1"/>
      <c r="F163" s="1"/>
      <c r="G163" s="1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</row>
    <row r="164" spans="1:30" x14ac:dyDescent="0.25">
      <c r="A164" s="270" t="s">
        <v>2288</v>
      </c>
      <c r="B164" s="270"/>
      <c r="C164" s="270"/>
      <c r="D164" s="1"/>
      <c r="E164" s="1"/>
      <c r="F164" s="1"/>
      <c r="G164" s="1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</row>
    <row r="165" spans="1:30" ht="60" x14ac:dyDescent="0.25">
      <c r="A165" s="119" t="s">
        <v>4</v>
      </c>
      <c r="B165" s="120" t="s">
        <v>1</v>
      </c>
      <c r="C165" s="119" t="s">
        <v>473</v>
      </c>
      <c r="D165" s="119" t="s">
        <v>474</v>
      </c>
      <c r="E165" s="119" t="s">
        <v>920</v>
      </c>
      <c r="F165" s="119" t="s">
        <v>1280</v>
      </c>
      <c r="G165" s="119" t="s">
        <v>477</v>
      </c>
      <c r="H165" s="168" t="s">
        <v>478</v>
      </c>
      <c r="I165" s="168" t="s">
        <v>1016</v>
      </c>
      <c r="J165" s="168" t="s">
        <v>263</v>
      </c>
      <c r="K165" s="168" t="s">
        <v>250</v>
      </c>
      <c r="L165" s="168" t="s">
        <v>265</v>
      </c>
      <c r="M165" s="168" t="s">
        <v>1285</v>
      </c>
      <c r="N165" s="168" t="s">
        <v>266</v>
      </c>
      <c r="O165" s="168" t="s">
        <v>267</v>
      </c>
      <c r="P165" s="168" t="s">
        <v>1286</v>
      </c>
      <c r="Q165" s="168" t="s">
        <v>1287</v>
      </c>
      <c r="R165" s="168" t="s">
        <v>268</v>
      </c>
      <c r="S165" s="168" t="s">
        <v>1288</v>
      </c>
      <c r="T165" s="168" t="s">
        <v>1289</v>
      </c>
      <c r="U165" s="168" t="s">
        <v>1290</v>
      </c>
      <c r="V165" s="168" t="s">
        <v>1291</v>
      </c>
      <c r="W165" s="168" t="s">
        <v>1292</v>
      </c>
      <c r="X165" s="168" t="s">
        <v>1293</v>
      </c>
      <c r="Y165" s="168" t="s">
        <v>1294</v>
      </c>
      <c r="Z165" s="168" t="s">
        <v>1670</v>
      </c>
      <c r="AA165" s="168" t="s">
        <v>1671</v>
      </c>
      <c r="AB165" s="168" t="s">
        <v>2453</v>
      </c>
      <c r="AC165" s="168" t="s">
        <v>2454</v>
      </c>
      <c r="AD165" s="168" t="s">
        <v>2455</v>
      </c>
    </row>
    <row r="166" spans="1:30" x14ac:dyDescent="0.25">
      <c r="A166" s="164">
        <v>44286</v>
      </c>
      <c r="B166" s="122" t="s">
        <v>247</v>
      </c>
      <c r="C166" s="123" t="s">
        <v>923</v>
      </c>
      <c r="D166" s="124" t="s">
        <v>1017</v>
      </c>
      <c r="E166" s="123" t="s">
        <v>3</v>
      </c>
      <c r="F166" s="176"/>
      <c r="G166" s="125"/>
      <c r="H166" s="146">
        <f>SUM(I166:AD166)</f>
        <v>255000</v>
      </c>
      <c r="I166" s="147">
        <v>255000</v>
      </c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</row>
    <row r="167" spans="1:30" x14ac:dyDescent="0.25">
      <c r="A167" s="165">
        <v>44399</v>
      </c>
      <c r="B167" s="127" t="s">
        <v>248</v>
      </c>
      <c r="C167" s="128" t="s">
        <v>923</v>
      </c>
      <c r="D167" s="129" t="s">
        <v>686</v>
      </c>
      <c r="E167" s="128" t="s">
        <v>3</v>
      </c>
      <c r="F167" s="177"/>
      <c r="G167" s="130"/>
      <c r="H167" s="146">
        <f t="shared" ref="H167:H225" si="1">SUM(I167:AD167)</f>
        <v>14000</v>
      </c>
      <c r="I167" s="149">
        <v>14000</v>
      </c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</row>
    <row r="168" spans="1:30" x14ac:dyDescent="0.25">
      <c r="A168" s="165">
        <v>44509</v>
      </c>
      <c r="B168" s="127" t="s">
        <v>247</v>
      </c>
      <c r="C168" s="128" t="s">
        <v>923</v>
      </c>
      <c r="D168" s="129" t="s">
        <v>1018</v>
      </c>
      <c r="E168" s="128" t="s">
        <v>3</v>
      </c>
      <c r="F168" s="177"/>
      <c r="G168" s="130"/>
      <c r="H168" s="146">
        <f t="shared" si="1"/>
        <v>804000</v>
      </c>
      <c r="I168" s="149">
        <v>804000</v>
      </c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</row>
    <row r="169" spans="1:30" x14ac:dyDescent="0.25">
      <c r="A169" s="165">
        <v>44631</v>
      </c>
      <c r="B169" s="127" t="s">
        <v>250</v>
      </c>
      <c r="C169" s="128" t="s">
        <v>923</v>
      </c>
      <c r="D169" s="129" t="s">
        <v>1019</v>
      </c>
      <c r="E169" s="128" t="s">
        <v>3</v>
      </c>
      <c r="F169" s="177"/>
      <c r="G169" s="130"/>
      <c r="H169" s="146">
        <f t="shared" si="1"/>
        <v>619111.80000000005</v>
      </c>
      <c r="I169" s="149">
        <v>619000</v>
      </c>
      <c r="J169" s="149">
        <v>111.8</v>
      </c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</row>
    <row r="170" spans="1:30" x14ac:dyDescent="0.25">
      <c r="A170" s="165">
        <v>44631</v>
      </c>
      <c r="B170" s="127" t="s">
        <v>250</v>
      </c>
      <c r="C170" s="128" t="s">
        <v>923</v>
      </c>
      <c r="D170" s="129" t="s">
        <v>1020</v>
      </c>
      <c r="E170" s="128" t="s">
        <v>3</v>
      </c>
      <c r="F170" s="177"/>
      <c r="G170" s="130"/>
      <c r="H170" s="146">
        <f t="shared" si="1"/>
        <v>453011.8</v>
      </c>
      <c r="I170" s="149">
        <v>453000</v>
      </c>
      <c r="J170" s="149">
        <v>11.8</v>
      </c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</row>
    <row r="171" spans="1:30" x14ac:dyDescent="0.25">
      <c r="A171" s="165">
        <v>44643</v>
      </c>
      <c r="B171" s="127" t="s">
        <v>250</v>
      </c>
      <c r="C171" s="128" t="s">
        <v>923</v>
      </c>
      <c r="D171" s="129" t="s">
        <v>1021</v>
      </c>
      <c r="E171" s="128" t="s">
        <v>3</v>
      </c>
      <c r="F171" s="177"/>
      <c r="G171" s="130"/>
      <c r="H171" s="146">
        <f t="shared" si="1"/>
        <v>387511.8</v>
      </c>
      <c r="I171" s="149">
        <v>387500</v>
      </c>
      <c r="J171" s="149">
        <v>11.8</v>
      </c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</row>
    <row r="172" spans="1:30" x14ac:dyDescent="0.25">
      <c r="A172" s="165">
        <v>44648</v>
      </c>
      <c r="B172" s="127" t="s">
        <v>250</v>
      </c>
      <c r="C172" s="128" t="s">
        <v>923</v>
      </c>
      <c r="D172" s="129" t="s">
        <v>1022</v>
      </c>
      <c r="E172" s="128" t="s">
        <v>3</v>
      </c>
      <c r="F172" s="177"/>
      <c r="G172" s="130"/>
      <c r="H172" s="146">
        <f t="shared" si="1"/>
        <v>1246523.6000000001</v>
      </c>
      <c r="I172" s="149">
        <v>1246500</v>
      </c>
      <c r="J172" s="149">
        <v>23.6</v>
      </c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</row>
    <row r="173" spans="1:30" x14ac:dyDescent="0.25">
      <c r="A173" s="165">
        <v>44649</v>
      </c>
      <c r="B173" s="127" t="s">
        <v>264</v>
      </c>
      <c r="C173" s="128" t="s">
        <v>923</v>
      </c>
      <c r="D173" s="129" t="s">
        <v>1023</v>
      </c>
      <c r="E173" s="128" t="s">
        <v>3</v>
      </c>
      <c r="F173" s="177"/>
      <c r="G173" s="130"/>
      <c r="H173" s="146">
        <f t="shared" si="1"/>
        <v>-10094</v>
      </c>
      <c r="I173" s="149">
        <v>405000</v>
      </c>
      <c r="J173" s="149">
        <v>11.8</v>
      </c>
      <c r="K173" s="149">
        <v>-415105.8</v>
      </c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</row>
    <row r="174" spans="1:30" x14ac:dyDescent="0.25">
      <c r="A174" s="165">
        <v>44651</v>
      </c>
      <c r="B174" s="127" t="s">
        <v>3</v>
      </c>
      <c r="C174" s="128" t="s">
        <v>9</v>
      </c>
      <c r="D174" s="129" t="s">
        <v>769</v>
      </c>
      <c r="E174" s="128" t="s">
        <v>3</v>
      </c>
      <c r="F174" s="177"/>
      <c r="G174" s="130"/>
      <c r="H174" s="146">
        <f t="shared" si="1"/>
        <v>0</v>
      </c>
      <c r="I174" s="149">
        <v>-3965000</v>
      </c>
      <c r="J174" s="149"/>
      <c r="K174" s="149"/>
      <c r="L174" s="149">
        <v>804000</v>
      </c>
      <c r="M174" s="149">
        <v>619000</v>
      </c>
      <c r="N174" s="149">
        <v>453000</v>
      </c>
      <c r="O174" s="149">
        <v>387500</v>
      </c>
      <c r="P174" s="149">
        <v>681500</v>
      </c>
      <c r="Q174" s="149">
        <v>405000</v>
      </c>
      <c r="R174" s="149">
        <v>615000</v>
      </c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</row>
    <row r="175" spans="1:30" x14ac:dyDescent="0.25">
      <c r="A175" s="165">
        <v>44721</v>
      </c>
      <c r="B175" s="127" t="s">
        <v>250</v>
      </c>
      <c r="C175" s="128" t="s">
        <v>923</v>
      </c>
      <c r="D175" s="129" t="s">
        <v>1362</v>
      </c>
      <c r="E175" s="128" t="s">
        <v>3</v>
      </c>
      <c r="F175" s="177"/>
      <c r="G175" s="130"/>
      <c r="H175" s="146">
        <f t="shared" si="1"/>
        <v>563011.80000000005</v>
      </c>
      <c r="I175" s="149">
        <v>563000</v>
      </c>
      <c r="J175" s="149">
        <v>11.8</v>
      </c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</row>
    <row r="176" spans="1:30" x14ac:dyDescent="0.25">
      <c r="A176" s="165">
        <v>44847</v>
      </c>
      <c r="B176" s="127" t="s">
        <v>247</v>
      </c>
      <c r="C176" s="128" t="s">
        <v>923</v>
      </c>
      <c r="D176" s="129" t="s">
        <v>1363</v>
      </c>
      <c r="E176" s="128" t="s">
        <v>3</v>
      </c>
      <c r="F176" s="177"/>
      <c r="G176" s="130"/>
      <c r="H176" s="146">
        <f t="shared" si="1"/>
        <v>510000</v>
      </c>
      <c r="I176" s="149">
        <v>510000</v>
      </c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</row>
    <row r="177" spans="1:30" x14ac:dyDescent="0.25">
      <c r="A177" s="165">
        <v>44864</v>
      </c>
      <c r="B177" s="127" t="s">
        <v>247</v>
      </c>
      <c r="C177" s="128" t="s">
        <v>923</v>
      </c>
      <c r="D177" s="129" t="s">
        <v>1216</v>
      </c>
      <c r="E177" s="128" t="s">
        <v>3</v>
      </c>
      <c r="F177" s="177"/>
      <c r="G177" s="130"/>
      <c r="H177" s="146">
        <f t="shared" si="1"/>
        <v>599220</v>
      </c>
      <c r="I177" s="149">
        <v>599220</v>
      </c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</row>
    <row r="178" spans="1:30" x14ac:dyDescent="0.25">
      <c r="A178" s="165">
        <v>44941</v>
      </c>
      <c r="B178" s="127" t="s">
        <v>247</v>
      </c>
      <c r="C178" s="128" t="s">
        <v>923</v>
      </c>
      <c r="D178" s="129" t="s">
        <v>1206</v>
      </c>
      <c r="E178" s="128" t="s">
        <v>3</v>
      </c>
      <c r="F178" s="177"/>
      <c r="G178" s="130"/>
      <c r="H178" s="146">
        <f t="shared" si="1"/>
        <v>525540</v>
      </c>
      <c r="I178" s="149">
        <v>525540</v>
      </c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</row>
    <row r="179" spans="1:30" x14ac:dyDescent="0.25">
      <c r="A179" s="165">
        <v>44941</v>
      </c>
      <c r="B179" s="127" t="s">
        <v>247</v>
      </c>
      <c r="C179" s="128" t="s">
        <v>923</v>
      </c>
      <c r="D179" s="129" t="s">
        <v>1207</v>
      </c>
      <c r="E179" s="128" t="s">
        <v>3</v>
      </c>
      <c r="F179" s="177"/>
      <c r="G179" s="130"/>
      <c r="H179" s="146">
        <f t="shared" si="1"/>
        <v>466350</v>
      </c>
      <c r="I179" s="149">
        <v>466350</v>
      </c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</row>
    <row r="180" spans="1:30" x14ac:dyDescent="0.25">
      <c r="A180" s="165">
        <v>44946</v>
      </c>
      <c r="B180" s="127" t="s">
        <v>247</v>
      </c>
      <c r="C180" s="128" t="s">
        <v>923</v>
      </c>
      <c r="D180" s="129" t="s">
        <v>1364</v>
      </c>
      <c r="E180" s="128" t="s">
        <v>3</v>
      </c>
      <c r="F180" s="177"/>
      <c r="G180" s="130"/>
      <c r="H180" s="146">
        <f t="shared" si="1"/>
        <v>486000</v>
      </c>
      <c r="I180" s="149">
        <v>486000</v>
      </c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</row>
    <row r="181" spans="1:30" x14ac:dyDescent="0.25">
      <c r="A181" s="165">
        <v>44957</v>
      </c>
      <c r="B181" s="127" t="s">
        <v>3</v>
      </c>
      <c r="C181" s="128" t="s">
        <v>9</v>
      </c>
      <c r="D181" s="129" t="s">
        <v>677</v>
      </c>
      <c r="E181" s="128" t="s">
        <v>3</v>
      </c>
      <c r="F181" s="177"/>
      <c r="G181" s="130"/>
      <c r="H181" s="146">
        <f t="shared" si="1"/>
        <v>0</v>
      </c>
      <c r="I181" s="149">
        <v>-269000</v>
      </c>
      <c r="J181" s="149"/>
      <c r="K181" s="149"/>
      <c r="L181" s="149"/>
      <c r="M181" s="149"/>
      <c r="N181" s="149"/>
      <c r="O181" s="149"/>
      <c r="P181" s="149"/>
      <c r="Q181" s="149"/>
      <c r="R181" s="149"/>
      <c r="S181" s="149">
        <v>269000</v>
      </c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</row>
    <row r="182" spans="1:30" x14ac:dyDescent="0.25">
      <c r="A182" s="165">
        <v>44957</v>
      </c>
      <c r="B182" s="127" t="s">
        <v>3</v>
      </c>
      <c r="C182" s="128" t="s">
        <v>9</v>
      </c>
      <c r="D182" s="129" t="s">
        <v>383</v>
      </c>
      <c r="E182" s="128" t="s">
        <v>3</v>
      </c>
      <c r="F182" s="177"/>
      <c r="G182" s="130"/>
      <c r="H182" s="146">
        <f t="shared" si="1"/>
        <v>0</v>
      </c>
      <c r="I182" s="149">
        <v>-563000</v>
      </c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>
        <v>563000</v>
      </c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</row>
    <row r="183" spans="1:30" x14ac:dyDescent="0.25">
      <c r="A183" s="165">
        <v>44957</v>
      </c>
      <c r="B183" s="127" t="s">
        <v>3</v>
      </c>
      <c r="C183" s="128" t="s">
        <v>9</v>
      </c>
      <c r="D183" s="129" t="s">
        <v>686</v>
      </c>
      <c r="E183" s="128" t="s">
        <v>3</v>
      </c>
      <c r="F183" s="177"/>
      <c r="G183" s="130"/>
      <c r="H183" s="146">
        <f t="shared" si="1"/>
        <v>0</v>
      </c>
      <c r="I183" s="149">
        <v>-525540</v>
      </c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>
        <v>525540</v>
      </c>
      <c r="V183" s="149"/>
      <c r="W183" s="149"/>
      <c r="X183" s="149"/>
      <c r="Y183" s="149"/>
      <c r="Z183" s="149"/>
      <c r="AA183" s="149"/>
      <c r="AB183" s="149"/>
      <c r="AC183" s="149"/>
      <c r="AD183" s="149"/>
    </row>
    <row r="184" spans="1:30" x14ac:dyDescent="0.25">
      <c r="A184" s="165">
        <v>44957</v>
      </c>
      <c r="B184" s="127" t="s">
        <v>3</v>
      </c>
      <c r="C184" s="128" t="s">
        <v>9</v>
      </c>
      <c r="D184" s="129" t="s">
        <v>688</v>
      </c>
      <c r="E184" s="128" t="s">
        <v>3</v>
      </c>
      <c r="F184" s="177"/>
      <c r="G184" s="130"/>
      <c r="H184" s="146">
        <f t="shared" si="1"/>
        <v>0</v>
      </c>
      <c r="I184" s="149">
        <v>-486000</v>
      </c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>
        <v>486000</v>
      </c>
      <c r="W184" s="149"/>
      <c r="X184" s="149"/>
      <c r="Y184" s="149"/>
      <c r="Z184" s="149"/>
      <c r="AA184" s="149"/>
      <c r="AB184" s="149"/>
      <c r="AC184" s="149"/>
      <c r="AD184" s="149"/>
    </row>
    <row r="185" spans="1:30" x14ac:dyDescent="0.25">
      <c r="A185" s="165">
        <v>44957</v>
      </c>
      <c r="B185" s="127" t="s">
        <v>3</v>
      </c>
      <c r="C185" s="128" t="s">
        <v>9</v>
      </c>
      <c r="D185" s="129" t="s">
        <v>704</v>
      </c>
      <c r="E185" s="128" t="s">
        <v>3</v>
      </c>
      <c r="F185" s="177"/>
      <c r="G185" s="130"/>
      <c r="H185" s="146">
        <f t="shared" si="1"/>
        <v>0</v>
      </c>
      <c r="I185" s="149">
        <v>-466350</v>
      </c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>
        <v>466350</v>
      </c>
      <c r="X185" s="149"/>
      <c r="Y185" s="149"/>
      <c r="Z185" s="149"/>
      <c r="AA185" s="149"/>
      <c r="AB185" s="149"/>
      <c r="AC185" s="149"/>
      <c r="AD185" s="149"/>
    </row>
    <row r="186" spans="1:30" x14ac:dyDescent="0.25">
      <c r="A186" s="165">
        <v>44957</v>
      </c>
      <c r="B186" s="127" t="s">
        <v>3</v>
      </c>
      <c r="C186" s="128" t="s">
        <v>9</v>
      </c>
      <c r="D186" s="129" t="s">
        <v>706</v>
      </c>
      <c r="E186" s="128" t="s">
        <v>3</v>
      </c>
      <c r="F186" s="177"/>
      <c r="G186" s="130"/>
      <c r="H186" s="146">
        <f t="shared" si="1"/>
        <v>0</v>
      </c>
      <c r="I186" s="149">
        <v>-599220</v>
      </c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>
        <v>599220</v>
      </c>
      <c r="Y186" s="149"/>
      <c r="Z186" s="149"/>
      <c r="AA186" s="149"/>
      <c r="AB186" s="149"/>
      <c r="AC186" s="149"/>
      <c r="AD186" s="149"/>
    </row>
    <row r="187" spans="1:30" x14ac:dyDescent="0.25">
      <c r="A187" s="165">
        <v>44957</v>
      </c>
      <c r="B187" s="127" t="s">
        <v>3</v>
      </c>
      <c r="C187" s="128" t="s">
        <v>9</v>
      </c>
      <c r="D187" s="129" t="s">
        <v>522</v>
      </c>
      <c r="E187" s="128" t="s">
        <v>3</v>
      </c>
      <c r="F187" s="177"/>
      <c r="G187" s="130"/>
      <c r="H187" s="146">
        <f t="shared" si="1"/>
        <v>0</v>
      </c>
      <c r="I187" s="149">
        <v>-510000</v>
      </c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>
        <v>510000</v>
      </c>
      <c r="Z187" s="149"/>
      <c r="AA187" s="149"/>
      <c r="AB187" s="149"/>
      <c r="AC187" s="149"/>
      <c r="AD187" s="149"/>
    </row>
    <row r="188" spans="1:30" x14ac:dyDescent="0.25">
      <c r="A188" s="165">
        <v>45011</v>
      </c>
      <c r="B188" s="127" t="s">
        <v>247</v>
      </c>
      <c r="C188" s="128" t="s">
        <v>923</v>
      </c>
      <c r="D188" s="129" t="s">
        <v>1365</v>
      </c>
      <c r="E188" s="128" t="s">
        <v>3</v>
      </c>
      <c r="F188" s="177"/>
      <c r="G188" s="130"/>
      <c r="H188" s="146">
        <f t="shared" si="1"/>
        <v>534000</v>
      </c>
      <c r="I188" s="149">
        <v>534000</v>
      </c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</row>
    <row r="189" spans="1:30" x14ac:dyDescent="0.25">
      <c r="A189" s="165">
        <v>45011</v>
      </c>
      <c r="B189" s="127" t="s">
        <v>247</v>
      </c>
      <c r="C189" s="128" t="s">
        <v>923</v>
      </c>
      <c r="D189" s="129" t="s">
        <v>1366</v>
      </c>
      <c r="E189" s="128" t="s">
        <v>3</v>
      </c>
      <c r="F189" s="177"/>
      <c r="G189" s="130"/>
      <c r="H189" s="146">
        <f t="shared" si="1"/>
        <v>486000</v>
      </c>
      <c r="I189" s="149">
        <v>486000</v>
      </c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</row>
    <row r="190" spans="1:30" x14ac:dyDescent="0.25">
      <c r="A190" s="165">
        <v>45013</v>
      </c>
      <c r="B190" s="127" t="s">
        <v>247</v>
      </c>
      <c r="C190" s="128" t="s">
        <v>923</v>
      </c>
      <c r="D190" s="129" t="s">
        <v>1367</v>
      </c>
      <c r="E190" s="128" t="s">
        <v>3</v>
      </c>
      <c r="F190" s="177"/>
      <c r="G190" s="130"/>
      <c r="H190" s="146">
        <f t="shared" si="1"/>
        <v>500</v>
      </c>
      <c r="I190" s="149">
        <v>500</v>
      </c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</row>
    <row r="191" spans="1:30" x14ac:dyDescent="0.25">
      <c r="A191" s="165">
        <v>45013</v>
      </c>
      <c r="B191" s="127" t="s">
        <v>247</v>
      </c>
      <c r="C191" s="128" t="s">
        <v>923</v>
      </c>
      <c r="D191" s="129" t="s">
        <v>1368</v>
      </c>
      <c r="E191" s="128" t="s">
        <v>3</v>
      </c>
      <c r="F191" s="177"/>
      <c r="G191" s="130"/>
      <c r="H191" s="146">
        <f t="shared" si="1"/>
        <v>500</v>
      </c>
      <c r="I191" s="149">
        <v>500</v>
      </c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</row>
    <row r="192" spans="1:30" x14ac:dyDescent="0.25">
      <c r="A192" s="165">
        <v>45013</v>
      </c>
      <c r="B192" s="127" t="s">
        <v>247</v>
      </c>
      <c r="C192" s="128" t="s">
        <v>923</v>
      </c>
      <c r="D192" s="129" t="s">
        <v>1369</v>
      </c>
      <c r="E192" s="128" t="s">
        <v>3</v>
      </c>
      <c r="F192" s="177"/>
      <c r="G192" s="130"/>
      <c r="H192" s="146">
        <f t="shared" si="1"/>
        <v>500</v>
      </c>
      <c r="I192" s="149">
        <v>500</v>
      </c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</row>
    <row r="193" spans="1:30" x14ac:dyDescent="0.25">
      <c r="A193" s="165">
        <v>45013</v>
      </c>
      <c r="B193" s="127" t="s">
        <v>247</v>
      </c>
      <c r="C193" s="128" t="s">
        <v>923</v>
      </c>
      <c r="D193" s="129" t="s">
        <v>1370</v>
      </c>
      <c r="E193" s="128" t="s">
        <v>3</v>
      </c>
      <c r="F193" s="177"/>
      <c r="G193" s="130"/>
      <c r="H193" s="146">
        <f t="shared" si="1"/>
        <v>500</v>
      </c>
      <c r="I193" s="149">
        <v>500</v>
      </c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</row>
    <row r="194" spans="1:30" x14ac:dyDescent="0.25">
      <c r="A194" s="165">
        <v>45014</v>
      </c>
      <c r="B194" s="127" t="s">
        <v>247</v>
      </c>
      <c r="C194" s="128" t="s">
        <v>923</v>
      </c>
      <c r="D194" s="129" t="s">
        <v>1371</v>
      </c>
      <c r="E194" s="128" t="s">
        <v>3</v>
      </c>
      <c r="F194" s="177"/>
      <c r="G194" s="130"/>
      <c r="H194" s="146">
        <f t="shared" si="1"/>
        <v>507600</v>
      </c>
      <c r="I194" s="149">
        <v>507600</v>
      </c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</row>
    <row r="195" spans="1:30" x14ac:dyDescent="0.25">
      <c r="A195" s="165">
        <v>45015</v>
      </c>
      <c r="B195" s="127" t="s">
        <v>247</v>
      </c>
      <c r="C195" s="128" t="s">
        <v>923</v>
      </c>
      <c r="D195" s="129" t="s">
        <v>1372</v>
      </c>
      <c r="E195" s="128" t="s">
        <v>3</v>
      </c>
      <c r="F195" s="177"/>
      <c r="G195" s="130"/>
      <c r="H195" s="146">
        <f t="shared" si="1"/>
        <v>480000</v>
      </c>
      <c r="I195" s="149">
        <v>480000</v>
      </c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</row>
    <row r="196" spans="1:30" x14ac:dyDescent="0.25">
      <c r="A196" s="165">
        <v>45015</v>
      </c>
      <c r="B196" s="127" t="s">
        <v>247</v>
      </c>
      <c r="C196" s="128" t="s">
        <v>923</v>
      </c>
      <c r="D196" s="129" t="s">
        <v>1373</v>
      </c>
      <c r="E196" s="128" t="s">
        <v>3</v>
      </c>
      <c r="F196" s="177"/>
      <c r="G196" s="130"/>
      <c r="H196" s="146">
        <f t="shared" si="1"/>
        <v>500</v>
      </c>
      <c r="I196" s="149">
        <v>500</v>
      </c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</row>
    <row r="197" spans="1:30" x14ac:dyDescent="0.25">
      <c r="A197" s="165">
        <v>45058</v>
      </c>
      <c r="B197" s="127" t="s">
        <v>247</v>
      </c>
      <c r="C197" s="128" t="s">
        <v>923</v>
      </c>
      <c r="D197" s="129" t="s">
        <v>710</v>
      </c>
      <c r="E197" s="128" t="s">
        <v>3</v>
      </c>
      <c r="F197" s="177"/>
      <c r="G197" s="130"/>
      <c r="H197" s="146">
        <f t="shared" si="1"/>
        <v>495300</v>
      </c>
      <c r="I197" s="149">
        <v>465300</v>
      </c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>
        <v>30000</v>
      </c>
      <c r="AA197" s="149"/>
      <c r="AB197" s="149"/>
      <c r="AC197" s="149"/>
      <c r="AD197" s="149"/>
    </row>
    <row r="198" spans="1:30" x14ac:dyDescent="0.25">
      <c r="A198" s="165">
        <v>45058</v>
      </c>
      <c r="B198" s="127" t="s">
        <v>3</v>
      </c>
      <c r="C198" s="128" t="s">
        <v>9</v>
      </c>
      <c r="D198" s="129" t="s">
        <v>328</v>
      </c>
      <c r="E198" s="128" t="s">
        <v>3</v>
      </c>
      <c r="F198" s="177"/>
      <c r="G198" s="130"/>
      <c r="H198" s="146">
        <f t="shared" si="1"/>
        <v>0</v>
      </c>
      <c r="I198" s="149">
        <v>-465300</v>
      </c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>
        <v>465300</v>
      </c>
      <c r="AB198" s="149"/>
      <c r="AC198" s="149"/>
      <c r="AD198" s="149"/>
    </row>
    <row r="199" spans="1:30" x14ac:dyDescent="0.25">
      <c r="A199" s="165">
        <v>45163</v>
      </c>
      <c r="B199" s="127" t="s">
        <v>1634</v>
      </c>
      <c r="C199" s="128" t="s">
        <v>923</v>
      </c>
      <c r="D199" s="129" t="s">
        <v>1229</v>
      </c>
      <c r="E199" s="128" t="s">
        <v>3</v>
      </c>
      <c r="F199" s="177"/>
      <c r="G199" s="130"/>
      <c r="H199" s="146">
        <f t="shared" si="1"/>
        <v>498000</v>
      </c>
      <c r="I199" s="149">
        <v>468000</v>
      </c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>
        <v>30000</v>
      </c>
      <c r="AA199" s="149"/>
      <c r="AB199" s="149"/>
      <c r="AC199" s="149"/>
      <c r="AD199" s="149"/>
    </row>
    <row r="200" spans="1:30" x14ac:dyDescent="0.25">
      <c r="A200" s="165">
        <v>45170</v>
      </c>
      <c r="B200" s="127" t="s">
        <v>1634</v>
      </c>
      <c r="C200" s="128" t="s">
        <v>923</v>
      </c>
      <c r="D200" s="129" t="s">
        <v>2325</v>
      </c>
      <c r="E200" s="128" t="s">
        <v>3</v>
      </c>
      <c r="F200" s="177"/>
      <c r="G200" s="130"/>
      <c r="H200" s="146">
        <f t="shared" si="1"/>
        <v>492000</v>
      </c>
      <c r="I200" s="149">
        <v>462000</v>
      </c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>
        <v>30000</v>
      </c>
      <c r="AA200" s="149"/>
      <c r="AB200" s="149"/>
      <c r="AC200" s="149"/>
      <c r="AD200" s="149"/>
    </row>
    <row r="201" spans="1:30" x14ac:dyDescent="0.25">
      <c r="A201" s="165">
        <v>45170</v>
      </c>
      <c r="B201" s="127" t="s">
        <v>1634</v>
      </c>
      <c r="C201" s="128" t="s">
        <v>923</v>
      </c>
      <c r="D201" s="129" t="s">
        <v>2456</v>
      </c>
      <c r="E201" s="128" t="s">
        <v>3</v>
      </c>
      <c r="F201" s="177"/>
      <c r="G201" s="130"/>
      <c r="H201" s="146">
        <f t="shared" si="1"/>
        <v>726000</v>
      </c>
      <c r="I201" s="149">
        <v>696000</v>
      </c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>
        <v>30000</v>
      </c>
      <c r="AA201" s="149"/>
      <c r="AB201" s="149"/>
      <c r="AC201" s="149"/>
      <c r="AD201" s="149"/>
    </row>
    <row r="202" spans="1:30" x14ac:dyDescent="0.25">
      <c r="A202" s="165">
        <v>45176</v>
      </c>
      <c r="B202" s="127" t="s">
        <v>1634</v>
      </c>
      <c r="C202" s="128" t="s">
        <v>923</v>
      </c>
      <c r="D202" s="129" t="s">
        <v>2457</v>
      </c>
      <c r="E202" s="128" t="s">
        <v>3</v>
      </c>
      <c r="F202" s="177"/>
      <c r="G202" s="130"/>
      <c r="H202" s="146">
        <f t="shared" si="1"/>
        <v>415000</v>
      </c>
      <c r="I202" s="149">
        <v>385000</v>
      </c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>
        <v>30000</v>
      </c>
      <c r="AA202" s="149"/>
      <c r="AB202" s="149"/>
      <c r="AC202" s="149"/>
      <c r="AD202" s="149"/>
    </row>
    <row r="203" spans="1:30" x14ac:dyDescent="0.25">
      <c r="A203" s="165">
        <v>45237</v>
      </c>
      <c r="B203" s="127" t="s">
        <v>1634</v>
      </c>
      <c r="C203" s="128" t="s">
        <v>923</v>
      </c>
      <c r="D203" s="129" t="s">
        <v>1471</v>
      </c>
      <c r="E203" s="128" t="s">
        <v>3</v>
      </c>
      <c r="F203" s="177"/>
      <c r="G203" s="130"/>
      <c r="H203" s="146">
        <f t="shared" si="1"/>
        <v>504000</v>
      </c>
      <c r="I203" s="149">
        <v>474000</v>
      </c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>
        <v>30000</v>
      </c>
      <c r="AA203" s="149"/>
      <c r="AB203" s="149"/>
      <c r="AC203" s="149"/>
      <c r="AD203" s="149"/>
    </row>
    <row r="204" spans="1:30" x14ac:dyDescent="0.25">
      <c r="A204" s="165">
        <v>45238</v>
      </c>
      <c r="B204" s="127" t="s">
        <v>1634</v>
      </c>
      <c r="C204" s="128" t="s">
        <v>923</v>
      </c>
      <c r="D204" s="129" t="s">
        <v>1480</v>
      </c>
      <c r="E204" s="128" t="s">
        <v>3</v>
      </c>
      <c r="F204" s="177"/>
      <c r="G204" s="130"/>
      <c r="H204" s="146">
        <f t="shared" si="1"/>
        <v>666000</v>
      </c>
      <c r="I204" s="149">
        <v>636000</v>
      </c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>
        <v>30000</v>
      </c>
      <c r="AA204" s="149"/>
      <c r="AB204" s="149"/>
      <c r="AC204" s="149"/>
      <c r="AD204" s="149"/>
    </row>
    <row r="205" spans="1:30" x14ac:dyDescent="0.25">
      <c r="A205" s="165">
        <v>45238</v>
      </c>
      <c r="B205" s="127" t="s">
        <v>1634</v>
      </c>
      <c r="C205" s="128" t="s">
        <v>923</v>
      </c>
      <c r="D205" s="129" t="s">
        <v>2458</v>
      </c>
      <c r="E205" s="128" t="s">
        <v>3</v>
      </c>
      <c r="F205" s="177"/>
      <c r="G205" s="130"/>
      <c r="H205" s="146">
        <f t="shared" si="1"/>
        <v>666000</v>
      </c>
      <c r="I205" s="149">
        <v>636000</v>
      </c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>
        <v>30000</v>
      </c>
      <c r="AA205" s="149"/>
      <c r="AB205" s="149"/>
      <c r="AC205" s="149"/>
      <c r="AD205" s="149"/>
    </row>
    <row r="206" spans="1:30" x14ac:dyDescent="0.25">
      <c r="A206" s="165">
        <v>45247</v>
      </c>
      <c r="B206" s="127" t="s">
        <v>1634</v>
      </c>
      <c r="C206" s="128" t="s">
        <v>923</v>
      </c>
      <c r="D206" s="129" t="s">
        <v>2459</v>
      </c>
      <c r="E206" s="128" t="s">
        <v>3</v>
      </c>
      <c r="F206" s="177"/>
      <c r="G206" s="130"/>
      <c r="H206" s="146">
        <f t="shared" si="1"/>
        <v>492000</v>
      </c>
      <c r="I206" s="149">
        <v>462000</v>
      </c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>
        <v>30000</v>
      </c>
      <c r="AA206" s="149"/>
      <c r="AB206" s="149"/>
      <c r="AC206" s="149"/>
      <c r="AD206" s="149"/>
    </row>
    <row r="207" spans="1:30" x14ac:dyDescent="0.25">
      <c r="A207" s="165">
        <v>45254</v>
      </c>
      <c r="B207" s="127" t="s">
        <v>1634</v>
      </c>
      <c r="C207" s="128" t="s">
        <v>923</v>
      </c>
      <c r="D207" s="129" t="s">
        <v>2460</v>
      </c>
      <c r="E207" s="128" t="s">
        <v>3</v>
      </c>
      <c r="F207" s="177"/>
      <c r="G207" s="130"/>
      <c r="H207" s="146">
        <f t="shared" si="1"/>
        <v>516000</v>
      </c>
      <c r="I207" s="149">
        <v>486000</v>
      </c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>
        <v>30000</v>
      </c>
      <c r="AA207" s="149"/>
      <c r="AB207" s="149"/>
      <c r="AC207" s="149"/>
      <c r="AD207" s="149"/>
    </row>
    <row r="208" spans="1:30" x14ac:dyDescent="0.25">
      <c r="A208" s="165">
        <v>45275</v>
      </c>
      <c r="B208" s="127" t="s">
        <v>1634</v>
      </c>
      <c r="C208" s="128" t="s">
        <v>923</v>
      </c>
      <c r="D208" s="129" t="s">
        <v>2461</v>
      </c>
      <c r="E208" s="128" t="s">
        <v>3</v>
      </c>
      <c r="F208" s="177"/>
      <c r="G208" s="130"/>
      <c r="H208" s="146">
        <f t="shared" si="1"/>
        <v>480000</v>
      </c>
      <c r="I208" s="149">
        <v>450000</v>
      </c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>
        <v>30000</v>
      </c>
      <c r="AA208" s="149"/>
      <c r="AB208" s="149"/>
      <c r="AC208" s="149"/>
      <c r="AD208" s="149"/>
    </row>
    <row r="209" spans="1:30" x14ac:dyDescent="0.25">
      <c r="A209" s="165">
        <v>45286</v>
      </c>
      <c r="B209" s="127" t="s">
        <v>1634</v>
      </c>
      <c r="C209" s="128" t="s">
        <v>923</v>
      </c>
      <c r="D209" s="129" t="s">
        <v>2462</v>
      </c>
      <c r="E209" s="128" t="s">
        <v>3</v>
      </c>
      <c r="F209" s="177"/>
      <c r="G209" s="130"/>
      <c r="H209" s="146">
        <f t="shared" si="1"/>
        <v>474000</v>
      </c>
      <c r="I209" s="149">
        <v>444000</v>
      </c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>
        <v>30000</v>
      </c>
      <c r="AA209" s="149"/>
      <c r="AB209" s="149"/>
      <c r="AC209" s="149"/>
      <c r="AD209" s="149"/>
    </row>
    <row r="210" spans="1:30" x14ac:dyDescent="0.25">
      <c r="A210" s="165">
        <v>45314</v>
      </c>
      <c r="B210" s="127" t="s">
        <v>1634</v>
      </c>
      <c r="C210" s="128" t="s">
        <v>923</v>
      </c>
      <c r="D210" s="129" t="s">
        <v>2463</v>
      </c>
      <c r="E210" s="128" t="s">
        <v>3</v>
      </c>
      <c r="F210" s="177"/>
      <c r="G210" s="130"/>
      <c r="H210" s="146">
        <f t="shared" si="1"/>
        <v>492000</v>
      </c>
      <c r="I210" s="149">
        <v>462000</v>
      </c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>
        <v>30000</v>
      </c>
      <c r="AA210" s="149"/>
      <c r="AB210" s="149"/>
      <c r="AC210" s="149"/>
      <c r="AD210" s="149"/>
    </row>
    <row r="211" spans="1:30" x14ac:dyDescent="0.25">
      <c r="A211" s="165">
        <v>45315</v>
      </c>
      <c r="B211" s="127" t="s">
        <v>3</v>
      </c>
      <c r="C211" s="128" t="s">
        <v>9</v>
      </c>
      <c r="D211" s="129" t="s">
        <v>1434</v>
      </c>
      <c r="E211" s="128" t="s">
        <v>3</v>
      </c>
      <c r="F211" s="177"/>
      <c r="G211" s="130"/>
      <c r="H211" s="146">
        <f t="shared" si="1"/>
        <v>0</v>
      </c>
      <c r="I211" s="149">
        <v>-462000</v>
      </c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>
        <v>-30000</v>
      </c>
      <c r="AA211" s="149"/>
      <c r="AB211" s="149">
        <v>492000</v>
      </c>
      <c r="AC211" s="149"/>
      <c r="AD211" s="149"/>
    </row>
    <row r="212" spans="1:30" x14ac:dyDescent="0.25">
      <c r="A212" s="165">
        <v>45317</v>
      </c>
      <c r="B212" s="127" t="s">
        <v>1634</v>
      </c>
      <c r="C212" s="128" t="s">
        <v>923</v>
      </c>
      <c r="D212" s="129" t="s">
        <v>2464</v>
      </c>
      <c r="E212" s="128" t="s">
        <v>3</v>
      </c>
      <c r="F212" s="177"/>
      <c r="G212" s="130"/>
      <c r="H212" s="146">
        <f t="shared" si="1"/>
        <v>516000</v>
      </c>
      <c r="I212" s="149">
        <v>486000</v>
      </c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>
        <v>30000</v>
      </c>
      <c r="AA212" s="149"/>
      <c r="AB212" s="149"/>
      <c r="AC212" s="149"/>
      <c r="AD212" s="149"/>
    </row>
    <row r="213" spans="1:30" x14ac:dyDescent="0.25">
      <c r="A213" s="165">
        <v>45327</v>
      </c>
      <c r="B213" s="127" t="s">
        <v>1634</v>
      </c>
      <c r="C213" s="128" t="s">
        <v>923</v>
      </c>
      <c r="D213" s="129" t="s">
        <v>2465</v>
      </c>
      <c r="E213" s="128" t="s">
        <v>3</v>
      </c>
      <c r="F213" s="177"/>
      <c r="G213" s="130"/>
      <c r="H213" s="146">
        <f t="shared" si="1"/>
        <v>678000</v>
      </c>
      <c r="I213" s="149">
        <v>648000</v>
      </c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>
        <v>30000</v>
      </c>
      <c r="AA213" s="149"/>
      <c r="AB213" s="149"/>
      <c r="AC213" s="149"/>
      <c r="AD213" s="149"/>
    </row>
    <row r="214" spans="1:30" x14ac:dyDescent="0.25">
      <c r="A214" s="165">
        <v>45327</v>
      </c>
      <c r="B214" s="127" t="s">
        <v>3</v>
      </c>
      <c r="C214" s="128" t="s">
        <v>9</v>
      </c>
      <c r="D214" s="129" t="s">
        <v>1215</v>
      </c>
      <c r="E214" s="128" t="s">
        <v>3</v>
      </c>
      <c r="F214" s="177"/>
      <c r="G214" s="130"/>
      <c r="H214" s="146">
        <f t="shared" si="1"/>
        <v>0</v>
      </c>
      <c r="I214" s="149">
        <v>-648000</v>
      </c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>
        <v>-30000</v>
      </c>
      <c r="AA214" s="149"/>
      <c r="AB214" s="149"/>
      <c r="AC214" s="149">
        <v>678000</v>
      </c>
      <c r="AD214" s="149"/>
    </row>
    <row r="215" spans="1:30" x14ac:dyDescent="0.25">
      <c r="A215" s="165">
        <v>45371</v>
      </c>
      <c r="B215" s="127" t="s">
        <v>1634</v>
      </c>
      <c r="C215" s="128" t="s">
        <v>923</v>
      </c>
      <c r="D215" s="129" t="s">
        <v>2139</v>
      </c>
      <c r="E215" s="128" t="s">
        <v>3</v>
      </c>
      <c r="F215" s="177"/>
      <c r="G215" s="130"/>
      <c r="H215" s="146">
        <f t="shared" si="1"/>
        <v>474000</v>
      </c>
      <c r="I215" s="149">
        <v>444000</v>
      </c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>
        <v>30000</v>
      </c>
    </row>
    <row r="216" spans="1:30" x14ac:dyDescent="0.25">
      <c r="A216" s="165">
        <v>45378</v>
      </c>
      <c r="B216" s="127" t="s">
        <v>1634</v>
      </c>
      <c r="C216" s="128" t="s">
        <v>923</v>
      </c>
      <c r="D216" s="129" t="s">
        <v>2466</v>
      </c>
      <c r="E216" s="128" t="s">
        <v>3</v>
      </c>
      <c r="F216" s="177"/>
      <c r="G216" s="130"/>
      <c r="H216" s="146">
        <f t="shared" si="1"/>
        <v>819000</v>
      </c>
      <c r="I216" s="149">
        <v>789000</v>
      </c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>
        <v>30000</v>
      </c>
    </row>
    <row r="217" spans="1:30" x14ac:dyDescent="0.25">
      <c r="A217" s="165">
        <v>45406</v>
      </c>
      <c r="B217" s="127" t="s">
        <v>1634</v>
      </c>
      <c r="C217" s="128" t="s">
        <v>923</v>
      </c>
      <c r="D217" s="129" t="s">
        <v>395</v>
      </c>
      <c r="E217" s="128" t="s">
        <v>3</v>
      </c>
      <c r="F217" s="177"/>
      <c r="G217" s="130"/>
      <c r="H217" s="146">
        <f t="shared" si="1"/>
        <v>498000</v>
      </c>
      <c r="I217" s="149">
        <v>468000</v>
      </c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>
        <v>30000</v>
      </c>
      <c r="AA217" s="149"/>
      <c r="AB217" s="149"/>
      <c r="AC217" s="149"/>
      <c r="AD217" s="149"/>
    </row>
    <row r="218" spans="1:30" x14ac:dyDescent="0.25">
      <c r="A218" s="165">
        <v>45455</v>
      </c>
      <c r="B218" s="127" t="s">
        <v>1634</v>
      </c>
      <c r="C218" s="128" t="s">
        <v>923</v>
      </c>
      <c r="D218" s="129" t="s">
        <v>1861</v>
      </c>
      <c r="E218" s="128" t="s">
        <v>3</v>
      </c>
      <c r="F218" s="177"/>
      <c r="G218" s="130"/>
      <c r="H218" s="146">
        <f t="shared" si="1"/>
        <v>597000</v>
      </c>
      <c r="I218" s="149">
        <v>567000</v>
      </c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>
        <v>30000</v>
      </c>
      <c r="AA218" s="149"/>
      <c r="AB218" s="149"/>
      <c r="AC218" s="149"/>
      <c r="AD218" s="149"/>
    </row>
    <row r="219" spans="1:30" x14ac:dyDescent="0.25">
      <c r="A219" s="165">
        <v>45456</v>
      </c>
      <c r="B219" s="127" t="s">
        <v>1634</v>
      </c>
      <c r="C219" s="128" t="s">
        <v>923</v>
      </c>
      <c r="D219" s="129" t="s">
        <v>1973</v>
      </c>
      <c r="E219" s="128" t="s">
        <v>3</v>
      </c>
      <c r="F219" s="177"/>
      <c r="G219" s="130"/>
      <c r="H219" s="146">
        <f t="shared" si="1"/>
        <v>504000</v>
      </c>
      <c r="I219" s="149">
        <v>474000</v>
      </c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>
        <v>30000</v>
      </c>
      <c r="AA219" s="149"/>
      <c r="AB219" s="149"/>
      <c r="AC219" s="149"/>
      <c r="AD219" s="149"/>
    </row>
    <row r="220" spans="1:30" x14ac:dyDescent="0.25">
      <c r="A220" s="165">
        <v>45456</v>
      </c>
      <c r="B220" s="127" t="s">
        <v>1634</v>
      </c>
      <c r="C220" s="128" t="s">
        <v>923</v>
      </c>
      <c r="D220" s="129" t="s">
        <v>1975</v>
      </c>
      <c r="E220" s="128" t="s">
        <v>3</v>
      </c>
      <c r="F220" s="177"/>
      <c r="G220" s="130"/>
      <c r="H220" s="146">
        <f t="shared" si="1"/>
        <v>510000</v>
      </c>
      <c r="I220" s="149">
        <v>480000</v>
      </c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>
        <v>30000</v>
      </c>
      <c r="AA220" s="149"/>
      <c r="AB220" s="149"/>
      <c r="AC220" s="149"/>
      <c r="AD220" s="149"/>
    </row>
    <row r="221" spans="1:30" x14ac:dyDescent="0.25">
      <c r="A221" s="165">
        <v>45457</v>
      </c>
      <c r="B221" s="127" t="s">
        <v>1634</v>
      </c>
      <c r="C221" s="128" t="s">
        <v>923</v>
      </c>
      <c r="D221" s="129" t="s">
        <v>735</v>
      </c>
      <c r="E221" s="128" t="s">
        <v>3</v>
      </c>
      <c r="F221" s="177"/>
      <c r="G221" s="130"/>
      <c r="H221" s="146">
        <f t="shared" si="1"/>
        <v>468000</v>
      </c>
      <c r="I221" s="149">
        <v>438000</v>
      </c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>
        <v>30000</v>
      </c>
      <c r="AA221" s="149"/>
      <c r="AB221" s="149"/>
      <c r="AC221" s="149"/>
      <c r="AD221" s="149"/>
    </row>
    <row r="222" spans="1:30" x14ac:dyDescent="0.25">
      <c r="A222" s="165">
        <v>45460</v>
      </c>
      <c r="B222" s="127" t="s">
        <v>1634</v>
      </c>
      <c r="C222" s="128" t="s">
        <v>923</v>
      </c>
      <c r="D222" s="129" t="s">
        <v>1236</v>
      </c>
      <c r="E222" s="128" t="s">
        <v>3</v>
      </c>
      <c r="F222" s="177"/>
      <c r="G222" s="130"/>
      <c r="H222" s="146">
        <f t="shared" si="1"/>
        <v>744000</v>
      </c>
      <c r="I222" s="149">
        <v>714000</v>
      </c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>
        <v>30000</v>
      </c>
      <c r="AA222" s="149"/>
      <c r="AB222" s="149"/>
      <c r="AC222" s="149"/>
      <c r="AD222" s="149"/>
    </row>
    <row r="223" spans="1:30" x14ac:dyDescent="0.25">
      <c r="A223" s="165">
        <v>45467</v>
      </c>
      <c r="B223" s="127" t="s">
        <v>1634</v>
      </c>
      <c r="C223" s="128" t="s">
        <v>923</v>
      </c>
      <c r="D223" s="129" t="s">
        <v>2046</v>
      </c>
      <c r="E223" s="128" t="s">
        <v>3</v>
      </c>
      <c r="F223" s="177"/>
      <c r="G223" s="130"/>
      <c r="H223" s="146">
        <f t="shared" si="1"/>
        <v>405000</v>
      </c>
      <c r="I223" s="149">
        <v>375000</v>
      </c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>
        <v>30000</v>
      </c>
      <c r="AA223" s="149"/>
      <c r="AB223" s="149"/>
      <c r="AC223" s="149"/>
      <c r="AD223" s="149"/>
    </row>
    <row r="224" spans="1:30" x14ac:dyDescent="0.25">
      <c r="A224" s="165">
        <v>45467</v>
      </c>
      <c r="B224" s="127" t="s">
        <v>1634</v>
      </c>
      <c r="C224" s="128" t="s">
        <v>923</v>
      </c>
      <c r="D224" s="129" t="s">
        <v>809</v>
      </c>
      <c r="E224" s="128" t="s">
        <v>3</v>
      </c>
      <c r="F224" s="177"/>
      <c r="G224" s="130"/>
      <c r="H224" s="146">
        <f t="shared" si="1"/>
        <v>565000</v>
      </c>
      <c r="I224" s="149">
        <v>535000</v>
      </c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>
        <v>30000</v>
      </c>
      <c r="AA224" s="149"/>
      <c r="AB224" s="149"/>
      <c r="AC224" s="149"/>
      <c r="AD224" s="149"/>
    </row>
    <row r="225" spans="1:30" x14ac:dyDescent="0.25">
      <c r="A225" s="165">
        <v>45467</v>
      </c>
      <c r="B225" s="127" t="s">
        <v>1634</v>
      </c>
      <c r="C225" s="128" t="s">
        <v>923</v>
      </c>
      <c r="D225" s="129" t="s">
        <v>2049</v>
      </c>
      <c r="E225" s="128" t="s">
        <v>3</v>
      </c>
      <c r="F225" s="177"/>
      <c r="G225" s="130"/>
      <c r="H225" s="146">
        <f t="shared" si="1"/>
        <v>540000</v>
      </c>
      <c r="I225" s="149">
        <v>510000</v>
      </c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>
        <v>30000</v>
      </c>
      <c r="AA225" s="149"/>
      <c r="AB225" s="149"/>
      <c r="AC225" s="149"/>
      <c r="AD225" s="149"/>
    </row>
    <row r="226" spans="1:30" x14ac:dyDescent="0.25">
      <c r="A226" s="131"/>
      <c r="B226" s="132" t="s">
        <v>471</v>
      </c>
      <c r="C226" s="133" t="s">
        <v>3</v>
      </c>
      <c r="D226" s="134" t="s">
        <v>3</v>
      </c>
      <c r="E226" s="133" t="s">
        <v>3</v>
      </c>
      <c r="F226" s="131"/>
      <c r="G226" s="135"/>
      <c r="H226" s="150">
        <f>SUM(H166:H225)</f>
        <v>23163586.800000001</v>
      </c>
      <c r="I226" s="150">
        <f t="shared" ref="I226:AD226" si="2">SUM(I166:I225)</f>
        <v>13839100</v>
      </c>
      <c r="J226" s="150">
        <f t="shared" si="2"/>
        <v>182.60000000000002</v>
      </c>
      <c r="K226" s="150">
        <f t="shared" si="2"/>
        <v>-415105.8</v>
      </c>
      <c r="L226" s="150">
        <f t="shared" si="2"/>
        <v>804000</v>
      </c>
      <c r="M226" s="150">
        <f t="shared" si="2"/>
        <v>619000</v>
      </c>
      <c r="N226" s="150">
        <f t="shared" si="2"/>
        <v>453000</v>
      </c>
      <c r="O226" s="150">
        <f t="shared" si="2"/>
        <v>387500</v>
      </c>
      <c r="P226" s="150">
        <f t="shared" si="2"/>
        <v>681500</v>
      </c>
      <c r="Q226" s="150">
        <f t="shared" si="2"/>
        <v>405000</v>
      </c>
      <c r="R226" s="150">
        <f t="shared" si="2"/>
        <v>615000</v>
      </c>
      <c r="S226" s="150">
        <f t="shared" si="2"/>
        <v>269000</v>
      </c>
      <c r="T226" s="150">
        <f t="shared" si="2"/>
        <v>563000</v>
      </c>
      <c r="U226" s="150">
        <f t="shared" si="2"/>
        <v>525540</v>
      </c>
      <c r="V226" s="150">
        <f t="shared" si="2"/>
        <v>486000</v>
      </c>
      <c r="W226" s="150">
        <f t="shared" si="2"/>
        <v>466350</v>
      </c>
      <c r="X226" s="150">
        <f t="shared" si="2"/>
        <v>599220</v>
      </c>
      <c r="Y226" s="150">
        <f t="shared" si="2"/>
        <v>510000</v>
      </c>
      <c r="Z226" s="150">
        <f t="shared" si="2"/>
        <v>660000</v>
      </c>
      <c r="AA226" s="150">
        <f t="shared" si="2"/>
        <v>465300</v>
      </c>
      <c r="AB226" s="150">
        <f t="shared" si="2"/>
        <v>492000</v>
      </c>
      <c r="AC226" s="150">
        <f t="shared" si="2"/>
        <v>678000</v>
      </c>
      <c r="AD226" s="150">
        <f t="shared" si="2"/>
        <v>60000</v>
      </c>
    </row>
    <row r="230" spans="1:30" ht="15.75" x14ac:dyDescent="0.25">
      <c r="A230" s="266" t="s">
        <v>301</v>
      </c>
      <c r="B230" s="266"/>
      <c r="C230" s="266"/>
      <c r="D230" s="1"/>
      <c r="E230" s="1"/>
      <c r="F230" s="1"/>
      <c r="G230" s="1"/>
      <c r="H230" s="145"/>
      <c r="I230" s="145"/>
      <c r="J230" s="145"/>
    </row>
    <row r="231" spans="1:30" x14ac:dyDescent="0.25">
      <c r="A231" s="270" t="s">
        <v>302</v>
      </c>
      <c r="B231" s="270"/>
      <c r="C231" s="270"/>
      <c r="D231" s="1"/>
      <c r="E231" s="1"/>
      <c r="F231" s="1"/>
      <c r="G231" s="1"/>
      <c r="H231" s="145"/>
      <c r="I231" s="145"/>
      <c r="J231" s="145"/>
    </row>
    <row r="232" spans="1:30" x14ac:dyDescent="0.25">
      <c r="A232" s="271" t="s">
        <v>303</v>
      </c>
      <c r="B232" s="271"/>
      <c r="C232" s="271"/>
      <c r="D232" s="1"/>
      <c r="E232" s="1"/>
      <c r="F232" s="1"/>
      <c r="G232" s="1"/>
      <c r="H232" s="145"/>
      <c r="I232" s="145"/>
      <c r="J232" s="145"/>
    </row>
    <row r="233" spans="1:30" ht="15.75" x14ac:dyDescent="0.25">
      <c r="A233" s="269" t="s">
        <v>2455</v>
      </c>
      <c r="B233" s="269"/>
      <c r="C233" s="269"/>
      <c r="D233" s="1"/>
      <c r="E233" s="1"/>
      <c r="F233" s="1"/>
      <c r="G233" s="1"/>
      <c r="H233" s="145"/>
      <c r="I233" s="145"/>
      <c r="J233" s="145"/>
    </row>
    <row r="234" spans="1:30" x14ac:dyDescent="0.25">
      <c r="A234" s="270" t="s">
        <v>2</v>
      </c>
      <c r="B234" s="270"/>
      <c r="C234" s="270"/>
      <c r="D234" s="1"/>
      <c r="E234" s="1"/>
      <c r="F234" s="1"/>
      <c r="G234" s="1"/>
      <c r="H234" s="145"/>
      <c r="I234" s="145"/>
      <c r="J234" s="145"/>
    </row>
    <row r="235" spans="1:30" x14ac:dyDescent="0.25">
      <c r="A235" s="270" t="s">
        <v>3</v>
      </c>
      <c r="B235" s="270"/>
      <c r="C235" s="270"/>
      <c r="D235" s="1"/>
      <c r="E235" s="1"/>
      <c r="F235" s="1"/>
      <c r="G235" s="1"/>
      <c r="H235" s="145"/>
      <c r="I235" s="145"/>
      <c r="J235" s="145"/>
    </row>
    <row r="236" spans="1:30" x14ac:dyDescent="0.25">
      <c r="A236" s="270" t="s">
        <v>3</v>
      </c>
      <c r="B236" s="270"/>
      <c r="C236" s="270"/>
      <c r="D236" s="1"/>
      <c r="E236" s="1"/>
      <c r="F236" s="1"/>
      <c r="G236" s="1"/>
      <c r="H236" s="145"/>
      <c r="I236" s="145"/>
      <c r="J236" s="145"/>
    </row>
    <row r="237" spans="1:30" x14ac:dyDescent="0.25">
      <c r="A237" s="270" t="s">
        <v>2288</v>
      </c>
      <c r="B237" s="270"/>
      <c r="C237" s="270"/>
      <c r="D237" s="1"/>
      <c r="E237" s="1"/>
      <c r="F237" s="1"/>
      <c r="G237" s="1"/>
      <c r="H237" s="145"/>
      <c r="I237" s="145"/>
      <c r="J237" s="145"/>
    </row>
    <row r="238" spans="1:30" ht="24" x14ac:dyDescent="0.25">
      <c r="A238" s="119" t="s">
        <v>4</v>
      </c>
      <c r="B238" s="120" t="s">
        <v>1</v>
      </c>
      <c r="C238" s="119" t="s">
        <v>473</v>
      </c>
      <c r="D238" s="119" t="s">
        <v>474</v>
      </c>
      <c r="E238" s="119" t="s">
        <v>920</v>
      </c>
      <c r="F238" s="119" t="s">
        <v>1280</v>
      </c>
      <c r="G238" s="119" t="s">
        <v>477</v>
      </c>
      <c r="H238" s="168" t="s">
        <v>478</v>
      </c>
      <c r="I238" s="168" t="s">
        <v>1016</v>
      </c>
      <c r="J238" s="168" t="s">
        <v>2455</v>
      </c>
    </row>
    <row r="239" spans="1:30" x14ac:dyDescent="0.25">
      <c r="A239" s="164">
        <v>45371</v>
      </c>
      <c r="B239" s="122" t="s">
        <v>1634</v>
      </c>
      <c r="C239" s="123" t="s">
        <v>923</v>
      </c>
      <c r="D239" s="124" t="s">
        <v>2139</v>
      </c>
      <c r="E239" s="123" t="s">
        <v>3</v>
      </c>
      <c r="F239" s="176"/>
      <c r="G239" s="125"/>
      <c r="H239" s="146">
        <f>SUM(I239:J239)</f>
        <v>474000</v>
      </c>
      <c r="I239" s="147">
        <v>444000</v>
      </c>
      <c r="J239" s="147">
        <v>30000</v>
      </c>
    </row>
    <row r="240" spans="1:30" x14ac:dyDescent="0.25">
      <c r="A240" s="165">
        <v>45378</v>
      </c>
      <c r="B240" s="127" t="s">
        <v>1634</v>
      </c>
      <c r="C240" s="128" t="s">
        <v>923</v>
      </c>
      <c r="D240" s="129" t="s">
        <v>2466</v>
      </c>
      <c r="E240" s="128" t="s">
        <v>3</v>
      </c>
      <c r="F240" s="177"/>
      <c r="G240" s="130"/>
      <c r="H240" s="146">
        <f>SUM(I240:J240)</f>
        <v>819000</v>
      </c>
      <c r="I240" s="149">
        <v>789000</v>
      </c>
      <c r="J240" s="149">
        <v>30000</v>
      </c>
    </row>
    <row r="241" spans="1:10" x14ac:dyDescent="0.25">
      <c r="A241" s="131"/>
      <c r="B241" s="132" t="s">
        <v>471</v>
      </c>
      <c r="C241" s="133" t="s">
        <v>3</v>
      </c>
      <c r="D241" s="134" t="s">
        <v>3</v>
      </c>
      <c r="E241" s="133" t="s">
        <v>3</v>
      </c>
      <c r="F241" s="131"/>
      <c r="G241" s="135"/>
      <c r="H241" s="150">
        <f>SUM(H239:H240)</f>
        <v>1293000</v>
      </c>
      <c r="I241" s="167">
        <v>1233000</v>
      </c>
      <c r="J241" s="167">
        <v>60000</v>
      </c>
    </row>
    <row r="245" spans="1:10" x14ac:dyDescent="0.25">
      <c r="H245" s="17">
        <f>H226+H241+I154+I85+I69</f>
        <v>41789749.460000001</v>
      </c>
    </row>
  </sheetData>
  <mergeCells count="24">
    <mergeCell ref="A237:C237"/>
    <mergeCell ref="A161:C161"/>
    <mergeCell ref="A162:C162"/>
    <mergeCell ref="A163:C163"/>
    <mergeCell ref="A164:C164"/>
    <mergeCell ref="A230:C230"/>
    <mergeCell ref="A231:C231"/>
    <mergeCell ref="A232:C232"/>
    <mergeCell ref="A233:C233"/>
    <mergeCell ref="A234:C234"/>
    <mergeCell ref="A235:C235"/>
    <mergeCell ref="A236:C236"/>
    <mergeCell ref="A160:C160"/>
    <mergeCell ref="A1:C1"/>
    <mergeCell ref="A2:C2"/>
    <mergeCell ref="A3:C3"/>
    <mergeCell ref="A4:C4"/>
    <mergeCell ref="A5:C5"/>
    <mergeCell ref="A6:C6"/>
    <mergeCell ref="A7:C7"/>
    <mergeCell ref="A8:C8"/>
    <mergeCell ref="A157:C157"/>
    <mergeCell ref="A158:C158"/>
    <mergeCell ref="A159:C159"/>
  </mergeCells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7628-6D64-411E-A227-F55783B7557A}">
  <sheetPr codeName="Sheet32"/>
  <dimension ref="A1:L23"/>
  <sheetViews>
    <sheetView workbookViewId="0">
      <selection activeCell="A9" sqref="A9"/>
    </sheetView>
  </sheetViews>
  <sheetFormatPr defaultRowHeight="15" x14ac:dyDescent="0.25"/>
  <cols>
    <col min="1" max="1" width="9.28515625" bestFit="1" customWidth="1"/>
    <col min="2" max="2" width="21.140625" bestFit="1" customWidth="1"/>
    <col min="3" max="5" width="7.42578125" bestFit="1" customWidth="1"/>
    <col min="6" max="6" width="8.28515625" bestFit="1" customWidth="1"/>
    <col min="7" max="7" width="5.42578125" bestFit="1" customWidth="1"/>
    <col min="8" max="9" width="12.140625" style="26" bestFit="1" customWidth="1"/>
    <col min="10" max="12" width="11.7109375" style="26" bestFit="1" customWidth="1"/>
  </cols>
  <sheetData>
    <row r="1" spans="1:12" ht="15.75" x14ac:dyDescent="0.25">
      <c r="A1" s="266" t="s">
        <v>301</v>
      </c>
      <c r="B1" s="266"/>
      <c r="C1" s="266"/>
      <c r="D1" s="1"/>
      <c r="E1" s="1"/>
      <c r="F1" s="1"/>
      <c r="G1" s="1"/>
      <c r="H1" s="92"/>
      <c r="I1" s="92"/>
      <c r="J1" s="92"/>
      <c r="K1" s="92"/>
      <c r="L1" s="92"/>
    </row>
    <row r="2" spans="1:12" x14ac:dyDescent="0.25">
      <c r="A2" s="270" t="s">
        <v>302</v>
      </c>
      <c r="B2" s="270"/>
      <c r="C2" s="270"/>
      <c r="D2" s="1"/>
      <c r="E2" s="1"/>
      <c r="F2" s="1"/>
      <c r="G2" s="1"/>
      <c r="H2" s="92"/>
      <c r="I2" s="92"/>
      <c r="J2" s="92"/>
      <c r="K2" s="92"/>
      <c r="L2" s="92"/>
    </row>
    <row r="3" spans="1:12" x14ac:dyDescent="0.25">
      <c r="A3" s="271" t="s">
        <v>303</v>
      </c>
      <c r="B3" s="271"/>
      <c r="C3" s="271"/>
      <c r="D3" s="1"/>
      <c r="E3" s="1"/>
      <c r="F3" s="1"/>
      <c r="G3" s="1"/>
      <c r="H3" s="92"/>
      <c r="I3" s="92"/>
      <c r="J3" s="92"/>
      <c r="K3" s="92"/>
      <c r="L3" s="92"/>
    </row>
    <row r="4" spans="1:12" ht="15.75" x14ac:dyDescent="0.25">
      <c r="A4" s="269" t="s">
        <v>1246</v>
      </c>
      <c r="B4" s="269"/>
      <c r="C4" s="269"/>
      <c r="D4" s="1"/>
      <c r="E4" s="1"/>
      <c r="F4" s="1"/>
      <c r="G4" s="1"/>
      <c r="H4" s="92"/>
      <c r="I4" s="92"/>
      <c r="J4" s="92"/>
      <c r="K4" s="92"/>
      <c r="L4" s="92"/>
    </row>
    <row r="5" spans="1:12" x14ac:dyDescent="0.25">
      <c r="A5" s="270" t="s">
        <v>2</v>
      </c>
      <c r="B5" s="270"/>
      <c r="C5" s="270"/>
      <c r="D5" s="1"/>
      <c r="E5" s="1"/>
      <c r="F5" s="1"/>
      <c r="G5" s="1"/>
      <c r="H5" s="92"/>
      <c r="I5" s="92"/>
      <c r="J5" s="92"/>
      <c r="K5" s="92"/>
      <c r="L5" s="92"/>
    </row>
    <row r="6" spans="1:12" x14ac:dyDescent="0.25">
      <c r="A6" s="270" t="s">
        <v>3</v>
      </c>
      <c r="B6" s="270"/>
      <c r="C6" s="270"/>
      <c r="D6" s="1"/>
      <c r="E6" s="1"/>
      <c r="F6" s="1"/>
      <c r="G6" s="1"/>
      <c r="H6" s="92"/>
      <c r="I6" s="92"/>
      <c r="J6" s="92"/>
      <c r="K6" s="92"/>
      <c r="L6" s="92"/>
    </row>
    <row r="7" spans="1:12" x14ac:dyDescent="0.25">
      <c r="A7" s="270" t="s">
        <v>3</v>
      </c>
      <c r="B7" s="270"/>
      <c r="C7" s="270"/>
      <c r="D7" s="1"/>
      <c r="E7" s="1"/>
      <c r="F7" s="1"/>
      <c r="G7" s="1"/>
      <c r="H7" s="92"/>
      <c r="I7" s="92"/>
      <c r="J7" s="92"/>
      <c r="K7" s="92"/>
      <c r="L7" s="92"/>
    </row>
    <row r="8" spans="1:12" x14ac:dyDescent="0.25">
      <c r="A8" s="270" t="s">
        <v>2474</v>
      </c>
      <c r="B8" s="270"/>
      <c r="C8" s="270"/>
      <c r="D8" s="1"/>
      <c r="E8" s="1"/>
      <c r="F8" s="1"/>
      <c r="G8" s="1"/>
      <c r="H8" s="92"/>
      <c r="I8" s="92"/>
      <c r="J8" s="92"/>
      <c r="K8" s="92"/>
      <c r="L8" s="92"/>
    </row>
    <row r="9" spans="1:12" ht="24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476</v>
      </c>
      <c r="G9" s="119" t="s">
        <v>477</v>
      </c>
      <c r="H9" s="136" t="s">
        <v>478</v>
      </c>
      <c r="I9" s="136" t="s">
        <v>1246</v>
      </c>
      <c r="J9" s="136" t="s">
        <v>1247</v>
      </c>
      <c r="K9" s="136" t="s">
        <v>278</v>
      </c>
      <c r="L9" s="136" t="s">
        <v>282</v>
      </c>
    </row>
    <row r="10" spans="1:12" x14ac:dyDescent="0.25">
      <c r="A10" s="164">
        <v>44392</v>
      </c>
      <c r="B10" s="122" t="s">
        <v>1248</v>
      </c>
      <c r="C10" s="123" t="s">
        <v>9</v>
      </c>
      <c r="D10" s="124" t="s">
        <v>326</v>
      </c>
      <c r="E10" s="123" t="s">
        <v>3</v>
      </c>
      <c r="F10" s="123" t="s">
        <v>3</v>
      </c>
      <c r="G10" s="125"/>
      <c r="H10" s="137">
        <f>SUM(I10)</f>
        <v>25000</v>
      </c>
      <c r="I10" s="138">
        <v>25000</v>
      </c>
      <c r="J10" s="138">
        <v>-1250</v>
      </c>
      <c r="K10" s="138"/>
      <c r="L10" s="138"/>
    </row>
    <row r="11" spans="1:12" x14ac:dyDescent="0.25">
      <c r="A11" s="165">
        <v>44620</v>
      </c>
      <c r="B11" s="127" t="s">
        <v>3</v>
      </c>
      <c r="C11" s="128" t="s">
        <v>9</v>
      </c>
      <c r="D11" s="129" t="s">
        <v>734</v>
      </c>
      <c r="E11" s="128" t="s">
        <v>3</v>
      </c>
      <c r="F11" s="128" t="s">
        <v>3</v>
      </c>
      <c r="G11" s="130"/>
      <c r="H11" s="137">
        <f t="shared" ref="H11:H22" si="0">SUM(I11)</f>
        <v>370000</v>
      </c>
      <c r="I11" s="140">
        <v>370000</v>
      </c>
      <c r="J11" s="140">
        <v>-18500</v>
      </c>
      <c r="K11" s="140">
        <v>-175750</v>
      </c>
      <c r="L11" s="140">
        <v>-175750</v>
      </c>
    </row>
    <row r="12" spans="1:12" x14ac:dyDescent="0.25">
      <c r="A12" s="165">
        <v>44651</v>
      </c>
      <c r="B12" s="127" t="s">
        <v>1249</v>
      </c>
      <c r="C12" s="128" t="s">
        <v>9</v>
      </c>
      <c r="D12" s="129" t="s">
        <v>761</v>
      </c>
      <c r="E12" s="128" t="s">
        <v>3</v>
      </c>
      <c r="F12" s="128" t="s">
        <v>3</v>
      </c>
      <c r="G12" s="130"/>
      <c r="H12" s="137">
        <f t="shared" si="0"/>
        <v>461500</v>
      </c>
      <c r="I12" s="140">
        <v>461500</v>
      </c>
      <c r="J12" s="140">
        <v>-23075</v>
      </c>
      <c r="K12" s="140"/>
      <c r="L12" s="140"/>
    </row>
    <row r="13" spans="1:12" x14ac:dyDescent="0.25">
      <c r="A13" s="165">
        <v>44825</v>
      </c>
      <c r="B13" s="127" t="s">
        <v>1250</v>
      </c>
      <c r="C13" s="128" t="s">
        <v>9</v>
      </c>
      <c r="D13" s="129" t="s">
        <v>340</v>
      </c>
      <c r="E13" s="128" t="s">
        <v>3</v>
      </c>
      <c r="F13" s="128" t="s">
        <v>3</v>
      </c>
      <c r="G13" s="130"/>
      <c r="H13" s="137">
        <f t="shared" si="0"/>
        <v>182000</v>
      </c>
      <c r="I13" s="140">
        <v>182000</v>
      </c>
      <c r="J13" s="140">
        <v>-9100</v>
      </c>
      <c r="K13" s="140"/>
      <c r="L13" s="140"/>
    </row>
    <row r="14" spans="1:12" x14ac:dyDescent="0.25">
      <c r="A14" s="165">
        <v>44881</v>
      </c>
      <c r="B14" s="127" t="s">
        <v>1249</v>
      </c>
      <c r="C14" s="128" t="s">
        <v>9</v>
      </c>
      <c r="D14" s="129" t="s">
        <v>355</v>
      </c>
      <c r="E14" s="128" t="s">
        <v>3</v>
      </c>
      <c r="F14" s="128" t="s">
        <v>3</v>
      </c>
      <c r="G14" s="130"/>
      <c r="H14" s="137">
        <f t="shared" si="0"/>
        <v>437175</v>
      </c>
      <c r="I14" s="140">
        <v>437175</v>
      </c>
      <c r="J14" s="140">
        <v>-21859</v>
      </c>
      <c r="K14" s="140"/>
      <c r="L14" s="140"/>
    </row>
    <row r="15" spans="1:12" x14ac:dyDescent="0.25">
      <c r="A15" s="165">
        <v>44945</v>
      </c>
      <c r="B15" s="127" t="s">
        <v>1249</v>
      </c>
      <c r="C15" s="128" t="s">
        <v>9</v>
      </c>
      <c r="D15" s="129" t="s">
        <v>390</v>
      </c>
      <c r="E15" s="128" t="s">
        <v>3</v>
      </c>
      <c r="F15" s="128" t="s">
        <v>3</v>
      </c>
      <c r="G15" s="130"/>
      <c r="H15" s="137">
        <f t="shared" si="0"/>
        <v>382185</v>
      </c>
      <c r="I15" s="140">
        <v>382185</v>
      </c>
      <c r="J15" s="140">
        <v>-19110</v>
      </c>
      <c r="K15" s="140"/>
      <c r="L15" s="140"/>
    </row>
    <row r="16" spans="1:12" x14ac:dyDescent="0.25">
      <c r="A16" s="165">
        <v>45225</v>
      </c>
      <c r="B16" s="127" t="s">
        <v>1249</v>
      </c>
      <c r="C16" s="128" t="s">
        <v>9</v>
      </c>
      <c r="D16" s="129" t="s">
        <v>1602</v>
      </c>
      <c r="E16" s="128" t="s">
        <v>3</v>
      </c>
      <c r="F16" s="177"/>
      <c r="G16" s="130"/>
      <c r="H16" s="137">
        <f t="shared" si="0"/>
        <v>437175</v>
      </c>
      <c r="I16" s="149">
        <v>437175</v>
      </c>
      <c r="J16" s="149">
        <v>-21859</v>
      </c>
      <c r="K16" s="149"/>
      <c r="L16" s="149"/>
    </row>
    <row r="17" spans="1:12" x14ac:dyDescent="0.25">
      <c r="A17" s="165">
        <v>45401</v>
      </c>
      <c r="B17" s="127" t="s">
        <v>2472</v>
      </c>
      <c r="C17" s="128" t="s">
        <v>9</v>
      </c>
      <c r="D17" s="129" t="s">
        <v>324</v>
      </c>
      <c r="E17" s="128" t="s">
        <v>3</v>
      </c>
      <c r="F17" s="177"/>
      <c r="G17" s="130"/>
      <c r="H17" s="137">
        <f t="shared" si="0"/>
        <v>258800</v>
      </c>
      <c r="I17" s="149">
        <v>258800</v>
      </c>
      <c r="J17" s="149">
        <v>-12940</v>
      </c>
      <c r="K17" s="149"/>
      <c r="L17" s="149"/>
    </row>
    <row r="18" spans="1:12" x14ac:dyDescent="0.25">
      <c r="A18" s="165">
        <v>45440</v>
      </c>
      <c r="B18" s="127" t="s">
        <v>2472</v>
      </c>
      <c r="C18" s="128" t="s">
        <v>9</v>
      </c>
      <c r="D18" s="129" t="s">
        <v>359</v>
      </c>
      <c r="E18" s="128" t="s">
        <v>3</v>
      </c>
      <c r="F18" s="177"/>
      <c r="G18" s="130"/>
      <c r="H18" s="137">
        <f t="shared" si="0"/>
        <v>175000</v>
      </c>
      <c r="I18" s="149">
        <v>175000</v>
      </c>
      <c r="J18" s="149">
        <v>-8750</v>
      </c>
      <c r="K18" s="149"/>
      <c r="L18" s="149"/>
    </row>
    <row r="19" spans="1:12" x14ac:dyDescent="0.25">
      <c r="A19" s="165">
        <v>45473</v>
      </c>
      <c r="B19" s="127" t="s">
        <v>2473</v>
      </c>
      <c r="C19" s="128" t="s">
        <v>9</v>
      </c>
      <c r="D19" s="129" t="s">
        <v>372</v>
      </c>
      <c r="E19" s="128" t="s">
        <v>3</v>
      </c>
      <c r="F19" s="177"/>
      <c r="G19" s="130"/>
      <c r="H19" s="137">
        <f t="shared" si="0"/>
        <v>74000</v>
      </c>
      <c r="I19" s="149">
        <v>74000</v>
      </c>
      <c r="J19" s="149">
        <v>-7400</v>
      </c>
      <c r="K19" s="149"/>
      <c r="L19" s="149"/>
    </row>
    <row r="20" spans="1:12" x14ac:dyDescent="0.25">
      <c r="A20" s="165"/>
      <c r="B20" s="127"/>
      <c r="C20" s="128"/>
      <c r="D20" s="129"/>
      <c r="E20" s="128"/>
      <c r="F20" s="128"/>
      <c r="G20" s="130"/>
      <c r="H20" s="137">
        <f t="shared" si="0"/>
        <v>0</v>
      </c>
      <c r="I20" s="140"/>
      <c r="J20" s="140"/>
      <c r="K20" s="140"/>
      <c r="L20" s="140"/>
    </row>
    <row r="21" spans="1:12" x14ac:dyDescent="0.25">
      <c r="A21" s="165"/>
      <c r="B21" s="127"/>
      <c r="C21" s="128"/>
      <c r="D21" s="129"/>
      <c r="E21" s="128"/>
      <c r="F21" s="128"/>
      <c r="G21" s="130"/>
      <c r="H21" s="137">
        <f t="shared" si="0"/>
        <v>0</v>
      </c>
      <c r="I21" s="140"/>
      <c r="J21" s="140"/>
      <c r="K21" s="140"/>
      <c r="L21" s="140"/>
    </row>
    <row r="22" spans="1:12" x14ac:dyDescent="0.25">
      <c r="A22" s="165"/>
      <c r="B22" s="127"/>
      <c r="C22" s="128"/>
      <c r="D22" s="129"/>
      <c r="E22" s="128"/>
      <c r="F22" s="128"/>
      <c r="G22" s="130"/>
      <c r="H22" s="137">
        <f t="shared" si="0"/>
        <v>0</v>
      </c>
      <c r="I22" s="140"/>
      <c r="J22" s="140"/>
      <c r="K22" s="140"/>
      <c r="L22" s="140"/>
    </row>
    <row r="23" spans="1:12" x14ac:dyDescent="0.25">
      <c r="A23" s="131"/>
      <c r="B23" s="132" t="s">
        <v>471</v>
      </c>
      <c r="C23" s="133" t="s">
        <v>3</v>
      </c>
      <c r="D23" s="134" t="s">
        <v>3</v>
      </c>
      <c r="E23" s="133" t="s">
        <v>3</v>
      </c>
      <c r="F23" s="133" t="s">
        <v>3</v>
      </c>
      <c r="G23" s="135"/>
      <c r="H23" s="141">
        <f>SUM(H10:H22)</f>
        <v>2802835</v>
      </c>
      <c r="I23" s="141">
        <f t="shared" ref="I23:L23" si="1">SUM(I10:I22)</f>
        <v>2802835</v>
      </c>
      <c r="J23" s="141">
        <f t="shared" si="1"/>
        <v>-143843</v>
      </c>
      <c r="K23" s="141">
        <f t="shared" si="1"/>
        <v>-175750</v>
      </c>
      <c r="L23" s="141">
        <f t="shared" si="1"/>
        <v>-175750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2D068-DF3D-4FD0-A860-3A03325F9E91}">
  <dimension ref="A1:I18"/>
  <sheetViews>
    <sheetView workbookViewId="0">
      <selection activeCell="I21" sqref="I21"/>
    </sheetView>
  </sheetViews>
  <sheetFormatPr defaultRowHeight="15" x14ac:dyDescent="0.25"/>
  <cols>
    <col min="1" max="1" width="9.28515625" bestFit="1" customWidth="1"/>
    <col min="2" max="2" width="24.140625" bestFit="1" customWidth="1"/>
    <col min="3" max="3" width="6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42578125" style="17" bestFit="1" customWidth="1"/>
  </cols>
  <sheetData>
    <row r="1" spans="1:9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</row>
    <row r="2" spans="1:9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</row>
    <row r="3" spans="1:9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</row>
    <row r="4" spans="1:9" ht="15.75" x14ac:dyDescent="0.25">
      <c r="A4" s="269" t="s">
        <v>1848</v>
      </c>
      <c r="B4" s="269"/>
      <c r="C4" s="269"/>
      <c r="D4" s="1"/>
      <c r="E4" s="1"/>
      <c r="F4" s="1"/>
      <c r="G4" s="1"/>
      <c r="H4" s="145"/>
      <c r="I4" s="145"/>
    </row>
    <row r="5" spans="1:9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</row>
    <row r="6" spans="1:9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</row>
    <row r="7" spans="1:9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</row>
    <row r="8" spans="1:9" x14ac:dyDescent="0.25">
      <c r="A8" s="270" t="s">
        <v>1685</v>
      </c>
      <c r="B8" s="270"/>
      <c r="C8" s="270"/>
      <c r="D8" s="1"/>
      <c r="E8" s="1"/>
      <c r="F8" s="1"/>
      <c r="G8" s="1"/>
      <c r="H8" s="145"/>
      <c r="I8" s="145"/>
    </row>
    <row r="9" spans="1:9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1848</v>
      </c>
    </row>
    <row r="10" spans="1:9" x14ac:dyDescent="0.25">
      <c r="A10" s="164">
        <v>45261</v>
      </c>
      <c r="B10" s="122" t="s">
        <v>1849</v>
      </c>
      <c r="C10" s="123" t="s">
        <v>9</v>
      </c>
      <c r="D10" s="124" t="s">
        <v>1850</v>
      </c>
      <c r="E10" s="123" t="s">
        <v>3</v>
      </c>
      <c r="F10" s="176"/>
      <c r="G10" s="125"/>
      <c r="H10" s="146">
        <v>30000</v>
      </c>
      <c r="I10" s="147">
        <v>30000</v>
      </c>
    </row>
    <row r="11" spans="1:9" x14ac:dyDescent="0.25">
      <c r="A11" s="165">
        <v>45261</v>
      </c>
      <c r="B11" s="127" t="s">
        <v>1851</v>
      </c>
      <c r="C11" s="128" t="s">
        <v>9</v>
      </c>
      <c r="D11" s="129" t="s">
        <v>938</v>
      </c>
      <c r="E11" s="128" t="s">
        <v>3</v>
      </c>
      <c r="F11" s="177"/>
      <c r="G11" s="130"/>
      <c r="H11" s="148">
        <v>120250</v>
      </c>
      <c r="I11" s="149">
        <v>120250</v>
      </c>
    </row>
    <row r="12" spans="1:9" x14ac:dyDescent="0.25">
      <c r="A12" s="165">
        <v>45291</v>
      </c>
      <c r="B12" s="127" t="s">
        <v>1854</v>
      </c>
      <c r="C12" s="128" t="s">
        <v>9</v>
      </c>
      <c r="D12" s="129" t="s">
        <v>1853</v>
      </c>
      <c r="E12" s="128" t="s">
        <v>3</v>
      </c>
      <c r="F12" s="177"/>
      <c r="G12" s="130"/>
      <c r="H12" s="148">
        <v>17000</v>
      </c>
      <c r="I12" s="149">
        <v>17000</v>
      </c>
    </row>
    <row r="13" spans="1:9" x14ac:dyDescent="0.25">
      <c r="A13" s="165">
        <v>45291</v>
      </c>
      <c r="B13" s="127" t="s">
        <v>1852</v>
      </c>
      <c r="C13" s="128" t="s">
        <v>9</v>
      </c>
      <c r="D13" s="129" t="s">
        <v>1642</v>
      </c>
      <c r="E13" s="128" t="s">
        <v>3</v>
      </c>
      <c r="F13" s="177"/>
      <c r="G13" s="130"/>
      <c r="H13" s="148">
        <v>50000</v>
      </c>
      <c r="I13" s="149">
        <v>50000</v>
      </c>
    </row>
    <row r="14" spans="1:9" x14ac:dyDescent="0.25">
      <c r="A14" s="165">
        <v>45315</v>
      </c>
      <c r="B14" s="127" t="s">
        <v>2109</v>
      </c>
      <c r="C14" s="128" t="s">
        <v>9</v>
      </c>
      <c r="D14" s="129" t="s">
        <v>941</v>
      </c>
      <c r="E14" s="128" t="s">
        <v>3</v>
      </c>
      <c r="F14" s="177"/>
      <c r="G14" s="130"/>
      <c r="H14" s="148">
        <v>30000</v>
      </c>
      <c r="I14" s="149">
        <v>30000</v>
      </c>
    </row>
    <row r="15" spans="1:9" x14ac:dyDescent="0.25">
      <c r="A15" s="165">
        <v>45356</v>
      </c>
      <c r="B15" s="127" t="s">
        <v>1634</v>
      </c>
      <c r="C15" s="128" t="s">
        <v>923</v>
      </c>
      <c r="D15" s="129" t="s">
        <v>2110</v>
      </c>
      <c r="E15" s="128" t="s">
        <v>3</v>
      </c>
      <c r="F15" s="177"/>
      <c r="G15" s="130"/>
      <c r="H15" s="148">
        <v>35400</v>
      </c>
      <c r="I15" s="149">
        <v>35400</v>
      </c>
    </row>
    <row r="16" spans="1:9" x14ac:dyDescent="0.25">
      <c r="A16" s="165">
        <v>45358</v>
      </c>
      <c r="B16" s="127" t="s">
        <v>1634</v>
      </c>
      <c r="C16" s="128" t="s">
        <v>923</v>
      </c>
      <c r="D16" s="129" t="s">
        <v>2111</v>
      </c>
      <c r="E16" s="128" t="s">
        <v>3</v>
      </c>
      <c r="F16" s="177"/>
      <c r="G16" s="130"/>
      <c r="H16" s="148">
        <v>392307</v>
      </c>
      <c r="I16" s="149">
        <v>392307</v>
      </c>
    </row>
    <row r="17" spans="1:9" x14ac:dyDescent="0.25">
      <c r="A17" s="165"/>
      <c r="B17" s="127"/>
      <c r="C17" s="128"/>
      <c r="D17" s="129"/>
      <c r="E17" s="128"/>
      <c r="F17" s="177"/>
      <c r="G17" s="130"/>
      <c r="H17" s="148"/>
      <c r="I17" s="149"/>
    </row>
    <row r="18" spans="1:9" x14ac:dyDescent="0.25">
      <c r="A18" s="131"/>
      <c r="B18" s="132" t="s">
        <v>471</v>
      </c>
      <c r="C18" s="133" t="s">
        <v>3</v>
      </c>
      <c r="D18" s="134" t="s">
        <v>3</v>
      </c>
      <c r="E18" s="133" t="s">
        <v>3</v>
      </c>
      <c r="F18" s="131"/>
      <c r="G18" s="135"/>
      <c r="H18" s="150">
        <f>SUM(H10:H17)</f>
        <v>674957</v>
      </c>
      <c r="I18" s="150">
        <f>SUM(I10:I17)</f>
        <v>674957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4C5A-E2A8-4947-A775-24B803FF5080}">
  <dimension ref="A1:I14"/>
  <sheetViews>
    <sheetView workbookViewId="0">
      <selection activeCell="H15" sqref="H15"/>
    </sheetView>
  </sheetViews>
  <sheetFormatPr defaultRowHeight="15" x14ac:dyDescent="0.25"/>
  <cols>
    <col min="1" max="1" width="9" bestFit="1" customWidth="1"/>
    <col min="2" max="2" width="41.1406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42578125" style="17" bestFit="1" customWidth="1"/>
  </cols>
  <sheetData>
    <row r="1" spans="1:9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</row>
    <row r="2" spans="1:9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</row>
    <row r="3" spans="1:9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</row>
    <row r="4" spans="1:9" ht="15.75" x14ac:dyDescent="0.25">
      <c r="A4" s="269" t="s">
        <v>2467</v>
      </c>
      <c r="B4" s="269"/>
      <c r="C4" s="269"/>
      <c r="D4" s="1"/>
      <c r="E4" s="1"/>
      <c r="F4" s="1"/>
      <c r="G4" s="1"/>
      <c r="H4" s="145"/>
      <c r="I4" s="145"/>
    </row>
    <row r="5" spans="1:9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</row>
    <row r="6" spans="1:9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</row>
    <row r="7" spans="1:9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</row>
    <row r="8" spans="1:9" x14ac:dyDescent="0.25">
      <c r="A8" s="270" t="s">
        <v>2288</v>
      </c>
      <c r="B8" s="270"/>
      <c r="C8" s="270"/>
      <c r="D8" s="1"/>
      <c r="E8" s="1"/>
      <c r="F8" s="1"/>
      <c r="G8" s="1"/>
      <c r="H8" s="145"/>
      <c r="I8" s="145"/>
    </row>
    <row r="9" spans="1:9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2467</v>
      </c>
    </row>
    <row r="10" spans="1:9" x14ac:dyDescent="0.25">
      <c r="A10" s="164">
        <v>45446</v>
      </c>
      <c r="B10" s="122" t="s">
        <v>1645</v>
      </c>
      <c r="C10" s="123" t="s">
        <v>923</v>
      </c>
      <c r="D10" s="124" t="s">
        <v>1499</v>
      </c>
      <c r="E10" s="123" t="s">
        <v>3</v>
      </c>
      <c r="F10" s="176"/>
      <c r="G10" s="125"/>
      <c r="H10" s="146">
        <v>60000</v>
      </c>
      <c r="I10" s="147">
        <v>60000</v>
      </c>
    </row>
    <row r="11" spans="1:9" x14ac:dyDescent="0.25">
      <c r="A11" s="165">
        <v>45447</v>
      </c>
      <c r="B11" s="127" t="s">
        <v>1645</v>
      </c>
      <c r="C11" s="128" t="s">
        <v>923</v>
      </c>
      <c r="D11" s="129" t="s">
        <v>1393</v>
      </c>
      <c r="E11" s="128" t="s">
        <v>3</v>
      </c>
      <c r="F11" s="177"/>
      <c r="G11" s="130"/>
      <c r="H11" s="148">
        <v>100000</v>
      </c>
      <c r="I11" s="149">
        <v>100000</v>
      </c>
    </row>
    <row r="12" spans="1:9" x14ac:dyDescent="0.25">
      <c r="A12" s="165">
        <v>45448</v>
      </c>
      <c r="B12" s="127" t="s">
        <v>1645</v>
      </c>
      <c r="C12" s="128" t="s">
        <v>923</v>
      </c>
      <c r="D12" s="129" t="s">
        <v>1829</v>
      </c>
      <c r="E12" s="128" t="s">
        <v>3</v>
      </c>
      <c r="F12" s="177"/>
      <c r="G12" s="130"/>
      <c r="H12" s="148">
        <v>80000</v>
      </c>
      <c r="I12" s="149">
        <v>80000</v>
      </c>
    </row>
    <row r="13" spans="1:9" x14ac:dyDescent="0.25">
      <c r="A13" s="165">
        <v>45458</v>
      </c>
      <c r="B13" s="127" t="s">
        <v>1645</v>
      </c>
      <c r="C13" s="128" t="s">
        <v>923</v>
      </c>
      <c r="D13" s="129" t="s">
        <v>1439</v>
      </c>
      <c r="E13" s="128" t="s">
        <v>3</v>
      </c>
      <c r="F13" s="177"/>
      <c r="G13" s="130"/>
      <c r="H13" s="148">
        <v>20000</v>
      </c>
      <c r="I13" s="149">
        <v>20000</v>
      </c>
    </row>
    <row r="14" spans="1:9" x14ac:dyDescent="0.25">
      <c r="A14" s="131"/>
      <c r="B14" s="132" t="s">
        <v>471</v>
      </c>
      <c r="C14" s="133" t="s">
        <v>3</v>
      </c>
      <c r="D14" s="134" t="s">
        <v>3</v>
      </c>
      <c r="E14" s="133" t="s">
        <v>3</v>
      </c>
      <c r="F14" s="131"/>
      <c r="G14" s="135"/>
      <c r="H14" s="150">
        <f>SUM(H10:H13)</f>
        <v>260000</v>
      </c>
      <c r="I14" s="167">
        <v>260000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AA3C-877F-41A1-AC10-B81D35C0878E}">
  <dimension ref="A1:K12"/>
  <sheetViews>
    <sheetView topLeftCell="C1" workbookViewId="0">
      <selection activeCell="I24" sqref="I24"/>
    </sheetView>
  </sheetViews>
  <sheetFormatPr defaultRowHeight="15" x14ac:dyDescent="0.25"/>
  <cols>
    <col min="1" max="1" width="8.710937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8.7109375" bestFit="1" customWidth="1"/>
    <col min="7" max="7" width="4.42578125" bestFit="1" customWidth="1"/>
    <col min="8" max="9" width="11.42578125" style="17" bestFit="1" customWidth="1"/>
    <col min="10" max="11" width="9" style="17" bestFit="1" customWidth="1"/>
  </cols>
  <sheetData>
    <row r="1" spans="1:11" ht="15.75" x14ac:dyDescent="0.25">
      <c r="A1" s="266" t="s">
        <v>301</v>
      </c>
      <c r="B1" s="266"/>
      <c r="C1" s="266"/>
      <c r="D1" s="1"/>
      <c r="E1" s="1"/>
      <c r="F1" s="1"/>
      <c r="G1" s="1"/>
      <c r="H1" s="145"/>
      <c r="I1" s="145"/>
      <c r="J1" s="145"/>
      <c r="K1" s="145"/>
    </row>
    <row r="2" spans="1:11" x14ac:dyDescent="0.25">
      <c r="A2" s="270" t="s">
        <v>302</v>
      </c>
      <c r="B2" s="270"/>
      <c r="C2" s="270"/>
      <c r="D2" s="1"/>
      <c r="E2" s="1"/>
      <c r="F2" s="1"/>
      <c r="G2" s="1"/>
      <c r="H2" s="145"/>
      <c r="I2" s="145"/>
      <c r="J2" s="145"/>
      <c r="K2" s="145"/>
    </row>
    <row r="3" spans="1:11" x14ac:dyDescent="0.25">
      <c r="A3" s="271" t="s">
        <v>303</v>
      </c>
      <c r="B3" s="271"/>
      <c r="C3" s="271"/>
      <c r="D3" s="1"/>
      <c r="E3" s="1"/>
      <c r="F3" s="1"/>
      <c r="G3" s="1"/>
      <c r="H3" s="145"/>
      <c r="I3" s="145"/>
      <c r="J3" s="145"/>
      <c r="K3" s="145"/>
    </row>
    <row r="4" spans="1:11" ht="15.75" x14ac:dyDescent="0.25">
      <c r="A4" s="269" t="s">
        <v>1874</v>
      </c>
      <c r="B4" s="269"/>
      <c r="C4" s="269"/>
      <c r="D4" s="1"/>
      <c r="E4" s="1"/>
      <c r="F4" s="1"/>
      <c r="G4" s="1"/>
      <c r="H4" s="145"/>
      <c r="I4" s="145"/>
      <c r="J4" s="145"/>
      <c r="K4" s="145"/>
    </row>
    <row r="5" spans="1:11" x14ac:dyDescent="0.25">
      <c r="A5" s="270" t="s">
        <v>2</v>
      </c>
      <c r="B5" s="270"/>
      <c r="C5" s="270"/>
      <c r="D5" s="1"/>
      <c r="E5" s="1"/>
      <c r="F5" s="1"/>
      <c r="G5" s="1"/>
      <c r="H5" s="145"/>
      <c r="I5" s="145"/>
      <c r="J5" s="145"/>
      <c r="K5" s="145"/>
    </row>
    <row r="6" spans="1:11" x14ac:dyDescent="0.25">
      <c r="A6" s="270" t="s">
        <v>3</v>
      </c>
      <c r="B6" s="270"/>
      <c r="C6" s="270"/>
      <c r="D6" s="1"/>
      <c r="E6" s="1"/>
      <c r="F6" s="1"/>
      <c r="G6" s="1"/>
      <c r="H6" s="145"/>
      <c r="I6" s="145"/>
      <c r="J6" s="145"/>
      <c r="K6" s="145"/>
    </row>
    <row r="7" spans="1:11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  <c r="J7" s="145"/>
      <c r="K7" s="145"/>
    </row>
    <row r="8" spans="1:11" x14ac:dyDescent="0.25">
      <c r="A8" s="270" t="s">
        <v>1875</v>
      </c>
      <c r="B8" s="270"/>
      <c r="C8" s="270"/>
      <c r="D8" s="1"/>
      <c r="E8" s="1"/>
      <c r="F8" s="1"/>
      <c r="G8" s="1"/>
      <c r="H8" s="145"/>
      <c r="I8" s="145"/>
      <c r="J8" s="145"/>
      <c r="K8" s="145"/>
    </row>
    <row r="9" spans="1:11" ht="36" x14ac:dyDescent="0.25">
      <c r="A9" s="119" t="s">
        <v>4</v>
      </c>
      <c r="B9" s="120" t="s">
        <v>1</v>
      </c>
      <c r="C9" s="119" t="s">
        <v>473</v>
      </c>
      <c r="D9" s="119" t="s">
        <v>474</v>
      </c>
      <c r="E9" s="119" t="s">
        <v>920</v>
      </c>
      <c r="F9" s="119" t="s">
        <v>1280</v>
      </c>
      <c r="G9" s="119" t="s">
        <v>477</v>
      </c>
      <c r="H9" s="168" t="s">
        <v>478</v>
      </c>
      <c r="I9" s="168" t="s">
        <v>1874</v>
      </c>
      <c r="J9" s="168" t="s">
        <v>254</v>
      </c>
      <c r="K9" s="168" t="s">
        <v>255</v>
      </c>
    </row>
    <row r="10" spans="1:11" x14ac:dyDescent="0.25">
      <c r="A10" s="164">
        <v>45211</v>
      </c>
      <c r="B10" s="122" t="s">
        <v>1876</v>
      </c>
      <c r="C10" s="123" t="s">
        <v>9</v>
      </c>
      <c r="D10" s="124" t="s">
        <v>788</v>
      </c>
      <c r="E10" s="123" t="s">
        <v>1877</v>
      </c>
      <c r="F10" s="164">
        <v>45211</v>
      </c>
      <c r="G10" s="125"/>
      <c r="H10" s="146">
        <f>SUM(I10:K10)</f>
        <v>89916</v>
      </c>
      <c r="I10" s="147">
        <v>76200</v>
      </c>
      <c r="J10" s="147">
        <v>6858</v>
      </c>
      <c r="K10" s="147">
        <v>6858</v>
      </c>
    </row>
    <row r="11" spans="1:11" x14ac:dyDescent="0.25">
      <c r="A11" s="165">
        <v>45226</v>
      </c>
      <c r="B11" s="127" t="s">
        <v>1634</v>
      </c>
      <c r="C11" s="128" t="s">
        <v>923</v>
      </c>
      <c r="D11" s="129" t="s">
        <v>1020</v>
      </c>
      <c r="E11" s="128" t="s">
        <v>3</v>
      </c>
      <c r="F11" s="177"/>
      <c r="G11" s="130"/>
      <c r="H11" s="146">
        <f>SUM(I11:K11)</f>
        <v>35000</v>
      </c>
      <c r="I11" s="149">
        <v>35000</v>
      </c>
      <c r="J11" s="149"/>
      <c r="K11" s="149"/>
    </row>
    <row r="12" spans="1:11" x14ac:dyDescent="0.25">
      <c r="A12" s="131"/>
      <c r="B12" s="132" t="s">
        <v>471</v>
      </c>
      <c r="C12" s="133" t="s">
        <v>3</v>
      </c>
      <c r="D12" s="134" t="s">
        <v>3</v>
      </c>
      <c r="E12" s="133" t="s">
        <v>3</v>
      </c>
      <c r="F12" s="131"/>
      <c r="G12" s="135"/>
      <c r="H12" s="216">
        <f>SUM(H10:H11)</f>
        <v>124916</v>
      </c>
      <c r="I12" s="216">
        <f t="shared" ref="I12:K12" si="0">SUM(I10:I11)</f>
        <v>111200</v>
      </c>
      <c r="J12" s="216">
        <f t="shared" si="0"/>
        <v>6858</v>
      </c>
      <c r="K12" s="216">
        <f t="shared" si="0"/>
        <v>6858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A124-767B-420D-A8B3-F227DB55E76F}">
  <dimension ref="A2:I27"/>
  <sheetViews>
    <sheetView topLeftCell="A10" workbookViewId="0">
      <selection activeCell="I30" sqref="I30"/>
    </sheetView>
  </sheetViews>
  <sheetFormatPr defaultRowHeight="15" x14ac:dyDescent="0.25"/>
  <cols>
    <col min="1" max="1" width="9.28515625" bestFit="1" customWidth="1"/>
    <col min="2" max="2" width="37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4" style="17" bestFit="1" customWidth="1"/>
  </cols>
  <sheetData>
    <row r="2" spans="1:9" ht="15.75" x14ac:dyDescent="0.25">
      <c r="A2" s="266" t="s">
        <v>301</v>
      </c>
      <c r="B2" s="266"/>
      <c r="C2" s="266"/>
      <c r="D2" s="1"/>
      <c r="E2" s="1"/>
      <c r="F2" s="1"/>
      <c r="G2" s="1"/>
      <c r="H2" s="145"/>
      <c r="I2" s="145"/>
    </row>
    <row r="3" spans="1:9" x14ac:dyDescent="0.25">
      <c r="A3" s="270" t="s">
        <v>302</v>
      </c>
      <c r="B3" s="270"/>
      <c r="C3" s="270"/>
      <c r="D3" s="1"/>
      <c r="E3" s="1"/>
      <c r="F3" s="1"/>
      <c r="G3" s="1"/>
      <c r="H3" s="145"/>
      <c r="I3" s="145"/>
    </row>
    <row r="4" spans="1:9" x14ac:dyDescent="0.25">
      <c r="A4" s="271" t="s">
        <v>303</v>
      </c>
      <c r="B4" s="271"/>
      <c r="C4" s="271"/>
      <c r="D4" s="1"/>
      <c r="E4" s="1"/>
      <c r="F4" s="1"/>
      <c r="G4" s="1"/>
      <c r="H4" s="145"/>
      <c r="I4" s="145"/>
    </row>
    <row r="5" spans="1:9" ht="15.75" x14ac:dyDescent="0.25">
      <c r="A5" s="269" t="s">
        <v>1673</v>
      </c>
      <c r="B5" s="269"/>
      <c r="C5" s="269"/>
      <c r="D5" s="1"/>
      <c r="E5" s="1"/>
      <c r="F5" s="1"/>
      <c r="G5" s="1"/>
      <c r="H5" s="145"/>
      <c r="I5" s="145"/>
    </row>
    <row r="6" spans="1:9" x14ac:dyDescent="0.25">
      <c r="A6" s="270" t="s">
        <v>2</v>
      </c>
      <c r="B6" s="270"/>
      <c r="C6" s="270"/>
      <c r="D6" s="1"/>
      <c r="E6" s="1"/>
      <c r="F6" s="1"/>
      <c r="G6" s="1"/>
      <c r="H6" s="145"/>
      <c r="I6" s="145"/>
    </row>
    <row r="7" spans="1:9" x14ac:dyDescent="0.25">
      <c r="A7" s="270" t="s">
        <v>3</v>
      </c>
      <c r="B7" s="270"/>
      <c r="C7" s="270"/>
      <c r="D7" s="1"/>
      <c r="E7" s="1"/>
      <c r="F7" s="1"/>
      <c r="G7" s="1"/>
      <c r="H7" s="145"/>
      <c r="I7" s="145"/>
    </row>
    <row r="8" spans="1:9" x14ac:dyDescent="0.25">
      <c r="A8" s="270" t="s">
        <v>3</v>
      </c>
      <c r="B8" s="270"/>
      <c r="C8" s="270"/>
      <c r="D8" s="1"/>
      <c r="E8" s="1"/>
      <c r="F8" s="1"/>
      <c r="G8" s="1"/>
      <c r="H8" s="145"/>
      <c r="I8" s="145"/>
    </row>
    <row r="9" spans="1:9" x14ac:dyDescent="0.25">
      <c r="A9" s="270" t="s">
        <v>2288</v>
      </c>
      <c r="B9" s="270"/>
      <c r="C9" s="270"/>
      <c r="D9" s="1"/>
      <c r="E9" s="1"/>
      <c r="F9" s="1"/>
      <c r="G9" s="1"/>
      <c r="H9" s="145"/>
      <c r="I9" s="145"/>
    </row>
    <row r="10" spans="1:9" ht="36" x14ac:dyDescent="0.25">
      <c r="A10" s="119" t="s">
        <v>4</v>
      </c>
      <c r="B10" s="120" t="s">
        <v>1</v>
      </c>
      <c r="C10" s="119" t="s">
        <v>473</v>
      </c>
      <c r="D10" s="119" t="s">
        <v>474</v>
      </c>
      <c r="E10" s="119" t="s">
        <v>920</v>
      </c>
      <c r="F10" s="119" t="s">
        <v>1280</v>
      </c>
      <c r="G10" s="119" t="s">
        <v>477</v>
      </c>
      <c r="H10" s="168" t="s">
        <v>478</v>
      </c>
      <c r="I10" s="168" t="s">
        <v>1673</v>
      </c>
    </row>
    <row r="11" spans="1:9" x14ac:dyDescent="0.25">
      <c r="A11" s="164">
        <v>45138</v>
      </c>
      <c r="B11" s="122" t="s">
        <v>1674</v>
      </c>
      <c r="C11" s="123" t="s">
        <v>923</v>
      </c>
      <c r="D11" s="124" t="s">
        <v>995</v>
      </c>
      <c r="E11" s="123" t="s">
        <v>3</v>
      </c>
      <c r="F11" s="176"/>
      <c r="G11" s="125"/>
      <c r="H11" s="146">
        <v>40823</v>
      </c>
      <c r="I11" s="147">
        <v>40823</v>
      </c>
    </row>
    <row r="12" spans="1:9" x14ac:dyDescent="0.25">
      <c r="A12" s="165">
        <v>45169</v>
      </c>
      <c r="B12" s="127" t="s">
        <v>1674</v>
      </c>
      <c r="C12" s="128" t="s">
        <v>923</v>
      </c>
      <c r="D12" s="129" t="s">
        <v>927</v>
      </c>
      <c r="E12" s="128" t="s">
        <v>3</v>
      </c>
      <c r="F12" s="177"/>
      <c r="G12" s="130"/>
      <c r="H12" s="148">
        <v>52767</v>
      </c>
      <c r="I12" s="149">
        <v>52767</v>
      </c>
    </row>
    <row r="13" spans="1:9" x14ac:dyDescent="0.25">
      <c r="A13" s="165">
        <v>45169</v>
      </c>
      <c r="B13" s="127" t="s">
        <v>1674</v>
      </c>
      <c r="C13" s="128" t="s">
        <v>923</v>
      </c>
      <c r="D13" s="129" t="s">
        <v>1106</v>
      </c>
      <c r="E13" s="128" t="s">
        <v>3</v>
      </c>
      <c r="F13" s="177"/>
      <c r="G13" s="130"/>
      <c r="H13" s="148">
        <v>354082</v>
      </c>
      <c r="I13" s="149">
        <v>354082</v>
      </c>
    </row>
    <row r="14" spans="1:9" x14ac:dyDescent="0.25">
      <c r="A14" s="165">
        <v>45199</v>
      </c>
      <c r="B14" s="127" t="s">
        <v>1674</v>
      </c>
      <c r="C14" s="128" t="s">
        <v>923</v>
      </c>
      <c r="D14" s="129" t="s">
        <v>1109</v>
      </c>
      <c r="E14" s="128" t="s">
        <v>3</v>
      </c>
      <c r="F14" s="177"/>
      <c r="G14" s="130"/>
      <c r="H14" s="148">
        <v>516860</v>
      </c>
      <c r="I14" s="149">
        <v>516860</v>
      </c>
    </row>
    <row r="15" spans="1:9" x14ac:dyDescent="0.25">
      <c r="A15" s="165">
        <v>45199</v>
      </c>
      <c r="B15" s="127" t="s">
        <v>1674</v>
      </c>
      <c r="C15" s="128" t="s">
        <v>923</v>
      </c>
      <c r="D15" s="129" t="s">
        <v>2468</v>
      </c>
      <c r="E15" s="128" t="s">
        <v>3</v>
      </c>
      <c r="F15" s="177"/>
      <c r="G15" s="130"/>
      <c r="H15" s="148">
        <v>300500</v>
      </c>
      <c r="I15" s="149">
        <v>300500</v>
      </c>
    </row>
    <row r="16" spans="1:9" x14ac:dyDescent="0.25">
      <c r="A16" s="165">
        <v>45230</v>
      </c>
      <c r="B16" s="127" t="s">
        <v>1674</v>
      </c>
      <c r="C16" s="128" t="s">
        <v>923</v>
      </c>
      <c r="D16" s="129" t="s">
        <v>1627</v>
      </c>
      <c r="E16" s="128" t="s">
        <v>3</v>
      </c>
      <c r="F16" s="177"/>
      <c r="G16" s="130"/>
      <c r="H16" s="148">
        <v>714730</v>
      </c>
      <c r="I16" s="149">
        <v>714730</v>
      </c>
    </row>
    <row r="17" spans="1:9" x14ac:dyDescent="0.25">
      <c r="A17" s="165">
        <v>45230</v>
      </c>
      <c r="B17" s="127" t="s">
        <v>1674</v>
      </c>
      <c r="C17" s="128" t="s">
        <v>923</v>
      </c>
      <c r="D17" s="129" t="s">
        <v>2469</v>
      </c>
      <c r="E17" s="128" t="s">
        <v>3</v>
      </c>
      <c r="F17" s="177"/>
      <c r="G17" s="130"/>
      <c r="H17" s="148">
        <v>38426</v>
      </c>
      <c r="I17" s="149">
        <v>38426</v>
      </c>
    </row>
    <row r="18" spans="1:9" x14ac:dyDescent="0.25">
      <c r="A18" s="165">
        <v>45260</v>
      </c>
      <c r="B18" s="127" t="s">
        <v>1674</v>
      </c>
      <c r="C18" s="128" t="s">
        <v>923</v>
      </c>
      <c r="D18" s="129" t="s">
        <v>2124</v>
      </c>
      <c r="E18" s="128" t="s">
        <v>3</v>
      </c>
      <c r="F18" s="177"/>
      <c r="G18" s="130"/>
      <c r="H18" s="148">
        <v>894847</v>
      </c>
      <c r="I18" s="149">
        <v>894847</v>
      </c>
    </row>
    <row r="19" spans="1:9" x14ac:dyDescent="0.25">
      <c r="A19" s="165">
        <v>45282</v>
      </c>
      <c r="B19" s="127" t="s">
        <v>1674</v>
      </c>
      <c r="C19" s="128" t="s">
        <v>940</v>
      </c>
      <c r="D19" s="129" t="s">
        <v>806</v>
      </c>
      <c r="E19" s="128" t="s">
        <v>3</v>
      </c>
      <c r="F19" s="177"/>
      <c r="G19" s="130"/>
      <c r="H19" s="148">
        <v>-300500</v>
      </c>
      <c r="I19" s="149">
        <v>-300500</v>
      </c>
    </row>
    <row r="20" spans="1:9" x14ac:dyDescent="0.25">
      <c r="A20" s="165">
        <v>45291</v>
      </c>
      <c r="B20" s="127" t="s">
        <v>1674</v>
      </c>
      <c r="C20" s="128" t="s">
        <v>923</v>
      </c>
      <c r="D20" s="129" t="s">
        <v>2470</v>
      </c>
      <c r="E20" s="128" t="s">
        <v>3</v>
      </c>
      <c r="F20" s="177"/>
      <c r="G20" s="130"/>
      <c r="H20" s="148">
        <v>1023820</v>
      </c>
      <c r="I20" s="149">
        <v>1023820</v>
      </c>
    </row>
    <row r="21" spans="1:9" x14ac:dyDescent="0.25">
      <c r="A21" s="165">
        <v>45322</v>
      </c>
      <c r="B21" s="127" t="s">
        <v>1674</v>
      </c>
      <c r="C21" s="128" t="s">
        <v>923</v>
      </c>
      <c r="D21" s="129" t="s">
        <v>1771</v>
      </c>
      <c r="E21" s="128" t="s">
        <v>3</v>
      </c>
      <c r="F21" s="177"/>
      <c r="G21" s="130"/>
      <c r="H21" s="148">
        <v>1123768</v>
      </c>
      <c r="I21" s="149">
        <v>1123768</v>
      </c>
    </row>
    <row r="22" spans="1:9" x14ac:dyDescent="0.25">
      <c r="A22" s="165">
        <v>45352</v>
      </c>
      <c r="B22" s="127" t="s">
        <v>1674</v>
      </c>
      <c r="C22" s="128" t="s">
        <v>923</v>
      </c>
      <c r="D22" s="129" t="s">
        <v>2112</v>
      </c>
      <c r="E22" s="128" t="s">
        <v>3</v>
      </c>
      <c r="F22" s="177"/>
      <c r="G22" s="130"/>
      <c r="H22" s="148">
        <v>1133412</v>
      </c>
      <c r="I22" s="149">
        <v>1133412</v>
      </c>
    </row>
    <row r="23" spans="1:9" x14ac:dyDescent="0.25">
      <c r="A23" s="165">
        <v>45382</v>
      </c>
      <c r="B23" s="127" t="s">
        <v>1674</v>
      </c>
      <c r="C23" s="128" t="s">
        <v>923</v>
      </c>
      <c r="D23" s="129" t="s">
        <v>2113</v>
      </c>
      <c r="E23" s="128" t="s">
        <v>3</v>
      </c>
      <c r="F23" s="177"/>
      <c r="G23" s="130"/>
      <c r="H23" s="148">
        <v>1487965</v>
      </c>
      <c r="I23" s="149">
        <v>1487965</v>
      </c>
    </row>
    <row r="24" spans="1:9" x14ac:dyDescent="0.25">
      <c r="A24" s="165">
        <v>45412</v>
      </c>
      <c r="B24" s="127" t="s">
        <v>1674</v>
      </c>
      <c r="C24" s="128" t="s">
        <v>923</v>
      </c>
      <c r="D24" s="129" t="s">
        <v>377</v>
      </c>
      <c r="E24" s="128" t="s">
        <v>3</v>
      </c>
      <c r="F24" s="177"/>
      <c r="G24" s="130"/>
      <c r="H24" s="148">
        <v>1546874</v>
      </c>
      <c r="I24" s="149">
        <v>1546874</v>
      </c>
    </row>
    <row r="25" spans="1:9" x14ac:dyDescent="0.25">
      <c r="A25" s="165">
        <v>45443</v>
      </c>
      <c r="B25" s="127" t="s">
        <v>1674</v>
      </c>
      <c r="C25" s="128" t="s">
        <v>923</v>
      </c>
      <c r="D25" s="129" t="s">
        <v>1435</v>
      </c>
      <c r="E25" s="128" t="s">
        <v>3</v>
      </c>
      <c r="F25" s="177"/>
      <c r="G25" s="130"/>
      <c r="H25" s="148">
        <v>1598954</v>
      </c>
      <c r="I25" s="149">
        <v>1598954</v>
      </c>
    </row>
    <row r="26" spans="1:9" x14ac:dyDescent="0.25">
      <c r="A26" s="165">
        <v>45473</v>
      </c>
      <c r="B26" s="127" t="s">
        <v>1674</v>
      </c>
      <c r="C26" s="128" t="s">
        <v>923</v>
      </c>
      <c r="D26" s="129" t="s">
        <v>1753</v>
      </c>
      <c r="E26" s="128" t="s">
        <v>3</v>
      </c>
      <c r="F26" s="177"/>
      <c r="G26" s="130"/>
      <c r="H26" s="148">
        <v>1546379</v>
      </c>
      <c r="I26" s="149">
        <v>1546379</v>
      </c>
    </row>
    <row r="27" spans="1:9" x14ac:dyDescent="0.25">
      <c r="A27" s="131"/>
      <c r="B27" s="132" t="s">
        <v>471</v>
      </c>
      <c r="C27" s="133" t="s">
        <v>3</v>
      </c>
      <c r="D27" s="134" t="s">
        <v>3</v>
      </c>
      <c r="E27" s="133" t="s">
        <v>3</v>
      </c>
      <c r="F27" s="131"/>
      <c r="G27" s="135"/>
      <c r="H27" s="150">
        <f>SUM(H11:H26)</f>
        <v>12073707</v>
      </c>
      <c r="I27" s="150">
        <f>SUM(I11:I26)</f>
        <v>12073707</v>
      </c>
    </row>
  </sheetData>
  <mergeCells count="8">
    <mergeCell ref="A8:C8"/>
    <mergeCell ref="A9:C9"/>
    <mergeCell ref="A2:C2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D525-8284-40AC-8A79-ED48661C3382}">
  <sheetPr codeName="Sheet34"/>
  <dimension ref="A1:Q1015"/>
  <sheetViews>
    <sheetView workbookViewId="0">
      <selection activeCell="P11" sqref="P11"/>
    </sheetView>
  </sheetViews>
  <sheetFormatPr defaultColWidth="14.42578125" defaultRowHeight="15" x14ac:dyDescent="0.25"/>
  <cols>
    <col min="1" max="1" width="3.42578125" style="38" bestFit="1" customWidth="1"/>
    <col min="2" max="2" width="16" style="38" customWidth="1"/>
    <col min="3" max="3" width="12.42578125" style="38" hidden="1" customWidth="1"/>
    <col min="4" max="4" width="12" style="38" hidden="1" customWidth="1"/>
    <col min="5" max="5" width="10.7109375" style="38" hidden="1" customWidth="1"/>
    <col min="6" max="6" width="7.28515625" style="38" hidden="1" customWidth="1"/>
    <col min="7" max="7" width="8.7109375" style="37" hidden="1" customWidth="1"/>
    <col min="8" max="8" width="10.28515625" style="37" hidden="1" customWidth="1"/>
    <col min="9" max="9" width="7.42578125" style="37" hidden="1" customWidth="1"/>
    <col min="10" max="10" width="7.5703125" style="37" hidden="1" customWidth="1"/>
    <col min="11" max="11" width="10.28515625" style="56" hidden="1" customWidth="1"/>
    <col min="12" max="12" width="13.7109375" style="38" customWidth="1"/>
    <col min="13" max="13" width="12" style="38" customWidth="1"/>
    <col min="14" max="14" width="11.140625" style="70" bestFit="1" customWidth="1"/>
    <col min="15" max="15" width="15.28515625" style="70" bestFit="1" customWidth="1"/>
    <col min="16" max="16" width="10.140625" style="70" bestFit="1" customWidth="1"/>
    <col min="17" max="17" width="18.140625" style="70" bestFit="1" customWidth="1"/>
    <col min="18" max="16384" width="14.42578125" style="38"/>
  </cols>
  <sheetData>
    <row r="1" spans="1:17" s="39" customFormat="1" ht="66" x14ac:dyDescent="0.2">
      <c r="A1" s="59" t="s">
        <v>76</v>
      </c>
      <c r="B1" s="59" t="s">
        <v>77</v>
      </c>
      <c r="C1" s="59" t="s">
        <v>78</v>
      </c>
      <c r="D1" s="59" t="s">
        <v>79</v>
      </c>
      <c r="E1" s="59" t="s">
        <v>80</v>
      </c>
      <c r="F1" s="59" t="s">
        <v>81</v>
      </c>
      <c r="G1" s="59" t="s">
        <v>82</v>
      </c>
      <c r="H1" s="59" t="s">
        <v>87</v>
      </c>
      <c r="I1" s="59" t="s">
        <v>88</v>
      </c>
      <c r="J1" s="59" t="s">
        <v>89</v>
      </c>
      <c r="K1" s="59" t="s">
        <v>90</v>
      </c>
      <c r="L1" s="59" t="s">
        <v>1296</v>
      </c>
      <c r="M1" s="59" t="s">
        <v>1297</v>
      </c>
      <c r="N1" s="58" t="s">
        <v>53</v>
      </c>
      <c r="O1" s="58" t="s">
        <v>54</v>
      </c>
      <c r="P1" s="58" t="s">
        <v>1298</v>
      </c>
      <c r="Q1" s="58" t="s">
        <v>94</v>
      </c>
    </row>
    <row r="2" spans="1:17" s="39" customFormat="1" ht="33" x14ac:dyDescent="0.3">
      <c r="A2" s="59"/>
      <c r="B2" s="59" t="s">
        <v>1304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6"/>
      <c r="O2" s="76">
        <v>43308885</v>
      </c>
      <c r="P2" s="83">
        <v>1</v>
      </c>
      <c r="Q2" s="75">
        <f>P2*O2</f>
        <v>43308885</v>
      </c>
    </row>
    <row r="3" spans="1:17" ht="16.5" x14ac:dyDescent="0.3">
      <c r="A3" s="60">
        <v>1</v>
      </c>
      <c r="B3" s="61" t="s">
        <v>36</v>
      </c>
      <c r="C3" s="77"/>
      <c r="D3" s="64">
        <v>0</v>
      </c>
      <c r="E3" s="64">
        <v>137.84</v>
      </c>
      <c r="F3" s="64">
        <v>0</v>
      </c>
      <c r="G3" s="78">
        <f>262.57+58.59+274.75</f>
        <v>595.91</v>
      </c>
      <c r="H3" s="63">
        <v>34.99</v>
      </c>
      <c r="I3" s="63">
        <v>24.1</v>
      </c>
      <c r="J3" s="64">
        <v>0</v>
      </c>
      <c r="K3" s="64">
        <v>156.09</v>
      </c>
      <c r="L3" s="62">
        <f>SUM(C3:K3)</f>
        <v>948.93000000000006</v>
      </c>
      <c r="M3" s="62">
        <f>L3</f>
        <v>948.93000000000006</v>
      </c>
      <c r="N3" s="68">
        <v>27000</v>
      </c>
      <c r="O3" s="68">
        <f>N3*L3</f>
        <v>25621110</v>
      </c>
      <c r="P3" s="84">
        <v>0.5</v>
      </c>
      <c r="Q3" s="75">
        <f t="shared" ref="Q3:Q20" si="0">P3*O3</f>
        <v>12810555</v>
      </c>
    </row>
    <row r="4" spans="1:17" ht="16.5" x14ac:dyDescent="0.3">
      <c r="A4" s="60">
        <v>2</v>
      </c>
      <c r="B4" s="61" t="s">
        <v>37</v>
      </c>
      <c r="C4" s="62">
        <f>292.73+37.6</f>
        <v>330.33000000000004</v>
      </c>
      <c r="D4" s="64">
        <f>((3.08+0.99+7.11+2.31)-(0.74*(2.2+0.9+5.08+1.65))+12.17-(0.52*9.58)+(2.82+45.27+3.36+18.62+6.61+12.07+2.99)+(2.39*9.58))</f>
        <v>128.04040000000001</v>
      </c>
      <c r="E4" s="62">
        <v>137.84</v>
      </c>
      <c r="F4" s="62">
        <v>0</v>
      </c>
      <c r="G4" s="63">
        <f>262.57+58.59</f>
        <v>321.15999999999997</v>
      </c>
      <c r="H4" s="63">
        <v>0</v>
      </c>
      <c r="I4" s="63">
        <v>0</v>
      </c>
      <c r="J4" s="64">
        <f>2.03+1.13+2.2</f>
        <v>5.3599999999999994</v>
      </c>
      <c r="K4" s="64">
        <v>20.49</v>
      </c>
      <c r="L4" s="62">
        <f t="shared" ref="L4:L20" si="1">SUM(C4:K4)</f>
        <v>943.22040000000004</v>
      </c>
      <c r="M4" s="62">
        <f t="shared" ref="M4:M17" si="2">L4</f>
        <v>943.22040000000004</v>
      </c>
      <c r="N4" s="68">
        <v>27000</v>
      </c>
      <c r="O4" s="68">
        <f t="shared" ref="O4:O20" si="3">N4*L4</f>
        <v>25466950.800000001</v>
      </c>
      <c r="P4" s="84">
        <v>0.7</v>
      </c>
      <c r="Q4" s="75">
        <f t="shared" si="0"/>
        <v>17826865.559999999</v>
      </c>
    </row>
    <row r="5" spans="1:17" ht="16.5" x14ac:dyDescent="0.3">
      <c r="A5" s="60">
        <v>3</v>
      </c>
      <c r="B5" s="61" t="s">
        <v>38</v>
      </c>
      <c r="C5" s="62">
        <v>377.03</v>
      </c>
      <c r="D5" s="64">
        <f>(12+(0.75*9.58)+(0.6*13.76)+(1.1*9.58)+(0.67*(2.2+0.9+5.08+1.65))+(0.3*2.9)+(0.6*2.28)+(0.9*1.35)+(0.3*4.23)+(2.39*9.58))</f>
        <v>72.183300000000003</v>
      </c>
      <c r="E5" s="62">
        <v>137.84</v>
      </c>
      <c r="F5" s="62">
        <v>0</v>
      </c>
      <c r="G5" s="63">
        <f>262.57+58.59</f>
        <v>321.15999999999997</v>
      </c>
      <c r="H5" s="63">
        <v>0</v>
      </c>
      <c r="I5" s="63">
        <v>0</v>
      </c>
      <c r="J5" s="64">
        <v>6.83</v>
      </c>
      <c r="K5" s="64">
        <v>0</v>
      </c>
      <c r="L5" s="62">
        <f t="shared" si="1"/>
        <v>915.04330000000004</v>
      </c>
      <c r="M5" s="62">
        <f t="shared" si="2"/>
        <v>915.04330000000004</v>
      </c>
      <c r="N5" s="68">
        <v>27000</v>
      </c>
      <c r="O5" s="68">
        <f t="shared" si="3"/>
        <v>24706169.100000001</v>
      </c>
      <c r="P5" s="84">
        <v>0.6</v>
      </c>
      <c r="Q5" s="75">
        <f t="shared" si="0"/>
        <v>14823701.460000001</v>
      </c>
    </row>
    <row r="6" spans="1:17" ht="16.5" x14ac:dyDescent="0.3">
      <c r="A6" s="60">
        <v>4</v>
      </c>
      <c r="B6" s="61" t="s">
        <v>39</v>
      </c>
      <c r="C6" s="62">
        <v>618.28</v>
      </c>
      <c r="D6" s="62">
        <f>((0.66*(2.2+0.9+5.08+1.65))+(0.6*(3.88+2.03+6.03+8.83+6.68+2))+2.93+4.47+(0.52*9.58)+(0.8*13.76)+12.07+(0.6*2.28)+(0.9*1.35)+(0.3*4.23))</f>
        <v>63.469400000000007</v>
      </c>
      <c r="E6" s="62">
        <v>126.65</v>
      </c>
      <c r="F6" s="62">
        <v>0</v>
      </c>
      <c r="G6" s="63">
        <v>0</v>
      </c>
      <c r="H6" s="63">
        <v>0</v>
      </c>
      <c r="I6" s="63">
        <v>0</v>
      </c>
      <c r="J6" s="64">
        <v>5.36</v>
      </c>
      <c r="K6" s="64">
        <v>0</v>
      </c>
      <c r="L6" s="62">
        <f t="shared" si="1"/>
        <v>813.75939999999991</v>
      </c>
      <c r="M6" s="62">
        <f t="shared" si="2"/>
        <v>813.75939999999991</v>
      </c>
      <c r="N6" s="68">
        <v>27000</v>
      </c>
      <c r="O6" s="68">
        <f t="shared" si="3"/>
        <v>21971503.799999997</v>
      </c>
      <c r="P6" s="84">
        <v>0.6</v>
      </c>
      <c r="Q6" s="75">
        <f t="shared" si="0"/>
        <v>13182902.279999997</v>
      </c>
    </row>
    <row r="7" spans="1:17" ht="16.5" x14ac:dyDescent="0.3">
      <c r="A7" s="60">
        <v>5</v>
      </c>
      <c r="B7" s="61" t="s">
        <v>40</v>
      </c>
      <c r="C7" s="62">
        <v>618.28</v>
      </c>
      <c r="D7" s="62">
        <f t="shared" ref="D7:D18" si="4">((0.66*(2.2+0.9+5.08+1.65))+(0.6*(3.88+2.03+6.03+8.83+6.68+2))+2.93+4.47+(0.52*9.58)+(0.8*13.76)+12.07+(0.6*2.28)+(0.9*1.35)+(0.3*4.23))</f>
        <v>63.469400000000007</v>
      </c>
      <c r="E7" s="62">
        <v>126.65</v>
      </c>
      <c r="F7" s="62">
        <v>0</v>
      </c>
      <c r="G7" s="63">
        <v>0</v>
      </c>
      <c r="H7" s="63">
        <v>0</v>
      </c>
      <c r="I7" s="63">
        <v>0</v>
      </c>
      <c r="J7" s="64">
        <v>5.36</v>
      </c>
      <c r="K7" s="64">
        <v>0</v>
      </c>
      <c r="L7" s="62">
        <f t="shared" si="1"/>
        <v>813.75939999999991</v>
      </c>
      <c r="M7" s="62">
        <f t="shared" si="2"/>
        <v>813.75939999999991</v>
      </c>
      <c r="N7" s="68">
        <v>27000</v>
      </c>
      <c r="O7" s="68">
        <f t="shared" si="3"/>
        <v>21971503.799999997</v>
      </c>
      <c r="P7" s="84">
        <v>0.6</v>
      </c>
      <c r="Q7" s="75">
        <f t="shared" si="0"/>
        <v>13182902.279999997</v>
      </c>
    </row>
    <row r="8" spans="1:17" ht="16.5" x14ac:dyDescent="0.3">
      <c r="A8" s="60">
        <v>6</v>
      </c>
      <c r="B8" s="61" t="s">
        <v>41</v>
      </c>
      <c r="C8" s="62">
        <v>618.28</v>
      </c>
      <c r="D8" s="62">
        <f t="shared" si="4"/>
        <v>63.469400000000007</v>
      </c>
      <c r="E8" s="62">
        <v>126.65</v>
      </c>
      <c r="F8" s="62">
        <v>0</v>
      </c>
      <c r="G8" s="63">
        <v>0</v>
      </c>
      <c r="H8" s="63">
        <v>0</v>
      </c>
      <c r="I8" s="63">
        <v>0</v>
      </c>
      <c r="J8" s="64">
        <v>5.36</v>
      </c>
      <c r="K8" s="64">
        <v>0</v>
      </c>
      <c r="L8" s="62">
        <f t="shared" si="1"/>
        <v>813.75939999999991</v>
      </c>
      <c r="M8" s="62">
        <f t="shared" si="2"/>
        <v>813.75939999999991</v>
      </c>
      <c r="N8" s="68">
        <v>27000</v>
      </c>
      <c r="O8" s="68">
        <f t="shared" si="3"/>
        <v>21971503.799999997</v>
      </c>
      <c r="P8" s="84">
        <v>0.6</v>
      </c>
      <c r="Q8" s="75">
        <f t="shared" si="0"/>
        <v>13182902.279999997</v>
      </c>
    </row>
    <row r="9" spans="1:17" ht="16.5" x14ac:dyDescent="0.3">
      <c r="A9" s="60">
        <v>7</v>
      </c>
      <c r="B9" s="61" t="s">
        <v>42</v>
      </c>
      <c r="C9" s="62">
        <v>618.28</v>
      </c>
      <c r="D9" s="62">
        <f t="shared" si="4"/>
        <v>63.469400000000007</v>
      </c>
      <c r="E9" s="62">
        <v>126.65</v>
      </c>
      <c r="F9" s="62">
        <v>0</v>
      </c>
      <c r="G9" s="63">
        <v>0</v>
      </c>
      <c r="H9" s="63">
        <v>0</v>
      </c>
      <c r="I9" s="63">
        <v>0</v>
      </c>
      <c r="J9" s="64">
        <v>5.36</v>
      </c>
      <c r="K9" s="64">
        <v>0</v>
      </c>
      <c r="L9" s="62">
        <f t="shared" si="1"/>
        <v>813.75939999999991</v>
      </c>
      <c r="M9" s="62">
        <f t="shared" si="2"/>
        <v>813.75939999999991</v>
      </c>
      <c r="N9" s="68">
        <v>27000</v>
      </c>
      <c r="O9" s="68">
        <f t="shared" si="3"/>
        <v>21971503.799999997</v>
      </c>
      <c r="P9" s="84">
        <v>0.5</v>
      </c>
      <c r="Q9" s="75">
        <f t="shared" si="0"/>
        <v>10985751.899999999</v>
      </c>
    </row>
    <row r="10" spans="1:17" ht="16.5" x14ac:dyDescent="0.3">
      <c r="A10" s="60">
        <v>8</v>
      </c>
      <c r="B10" s="61" t="s">
        <v>43</v>
      </c>
      <c r="C10" s="62">
        <v>618.28</v>
      </c>
      <c r="D10" s="62">
        <f t="shared" si="4"/>
        <v>63.469400000000007</v>
      </c>
      <c r="E10" s="62">
        <v>126.65</v>
      </c>
      <c r="F10" s="62">
        <v>0</v>
      </c>
      <c r="G10" s="63">
        <v>0</v>
      </c>
      <c r="H10" s="63">
        <v>0</v>
      </c>
      <c r="I10" s="63">
        <v>0</v>
      </c>
      <c r="J10" s="64">
        <v>5.36</v>
      </c>
      <c r="K10" s="64">
        <v>0</v>
      </c>
      <c r="L10" s="62">
        <f t="shared" si="1"/>
        <v>813.75939999999991</v>
      </c>
      <c r="M10" s="62">
        <f t="shared" si="2"/>
        <v>813.75939999999991</v>
      </c>
      <c r="N10" s="68">
        <v>27000</v>
      </c>
      <c r="O10" s="68">
        <f t="shared" si="3"/>
        <v>21971503.799999997</v>
      </c>
      <c r="P10" s="84">
        <v>0.57999999999999996</v>
      </c>
      <c r="Q10" s="75">
        <f t="shared" si="0"/>
        <v>12743472.203999998</v>
      </c>
    </row>
    <row r="11" spans="1:17" ht="16.5" x14ac:dyDescent="0.3">
      <c r="A11" s="60">
        <v>9</v>
      </c>
      <c r="B11" s="61" t="s">
        <v>44</v>
      </c>
      <c r="C11" s="62">
        <v>441.77</v>
      </c>
      <c r="D11" s="62">
        <f t="shared" si="4"/>
        <v>63.469400000000007</v>
      </c>
      <c r="E11" s="62">
        <v>126.65</v>
      </c>
      <c r="F11" s="62">
        <v>176.51</v>
      </c>
      <c r="G11" s="63">
        <v>0</v>
      </c>
      <c r="H11" s="63">
        <v>0</v>
      </c>
      <c r="I11" s="63">
        <v>0</v>
      </c>
      <c r="J11" s="64">
        <v>5.36</v>
      </c>
      <c r="K11" s="64">
        <v>0</v>
      </c>
      <c r="L11" s="62">
        <f t="shared" si="1"/>
        <v>813.75940000000003</v>
      </c>
      <c r="M11" s="62">
        <f t="shared" si="2"/>
        <v>813.75940000000003</v>
      </c>
      <c r="N11" s="68">
        <v>27000</v>
      </c>
      <c r="O11" s="68">
        <f t="shared" si="3"/>
        <v>21971503.800000001</v>
      </c>
      <c r="P11" s="84">
        <v>0.5</v>
      </c>
      <c r="Q11" s="75">
        <f t="shared" si="0"/>
        <v>10985751.9</v>
      </c>
    </row>
    <row r="12" spans="1:17" ht="16.5" x14ac:dyDescent="0.3">
      <c r="A12" s="60">
        <v>10</v>
      </c>
      <c r="B12" s="61" t="s">
        <v>45</v>
      </c>
      <c r="C12" s="62">
        <v>618.28</v>
      </c>
      <c r="D12" s="62">
        <f t="shared" si="4"/>
        <v>63.469400000000007</v>
      </c>
      <c r="E12" s="62">
        <v>126.65</v>
      </c>
      <c r="F12" s="62">
        <v>0</v>
      </c>
      <c r="G12" s="63">
        <v>0</v>
      </c>
      <c r="H12" s="63">
        <v>0</v>
      </c>
      <c r="I12" s="63">
        <v>0</v>
      </c>
      <c r="J12" s="64">
        <v>5.36</v>
      </c>
      <c r="K12" s="64">
        <v>0</v>
      </c>
      <c r="L12" s="62">
        <f t="shared" si="1"/>
        <v>813.75939999999991</v>
      </c>
      <c r="M12" s="62">
        <f t="shared" si="2"/>
        <v>813.75939999999991</v>
      </c>
      <c r="N12" s="68">
        <v>27000</v>
      </c>
      <c r="O12" s="68">
        <f t="shared" si="3"/>
        <v>21971503.799999997</v>
      </c>
      <c r="P12" s="84">
        <v>0.5</v>
      </c>
      <c r="Q12" s="75">
        <f t="shared" si="0"/>
        <v>10985751.899999999</v>
      </c>
    </row>
    <row r="13" spans="1:17" ht="16.5" x14ac:dyDescent="0.3">
      <c r="A13" s="60">
        <v>11</v>
      </c>
      <c r="B13" s="61" t="s">
        <v>46</v>
      </c>
      <c r="C13" s="62">
        <v>618.28</v>
      </c>
      <c r="D13" s="62">
        <f t="shared" si="4"/>
        <v>63.469400000000007</v>
      </c>
      <c r="E13" s="62">
        <v>126.65</v>
      </c>
      <c r="F13" s="62">
        <v>0</v>
      </c>
      <c r="G13" s="63">
        <v>0</v>
      </c>
      <c r="H13" s="63">
        <v>0</v>
      </c>
      <c r="I13" s="63">
        <v>0</v>
      </c>
      <c r="J13" s="64">
        <v>5.36</v>
      </c>
      <c r="K13" s="64">
        <v>0</v>
      </c>
      <c r="L13" s="62">
        <f t="shared" si="1"/>
        <v>813.75939999999991</v>
      </c>
      <c r="M13" s="62">
        <f t="shared" si="2"/>
        <v>813.75939999999991</v>
      </c>
      <c r="N13" s="68">
        <v>27000</v>
      </c>
      <c r="O13" s="68">
        <f t="shared" si="3"/>
        <v>21971503.799999997</v>
      </c>
      <c r="P13" s="84">
        <v>0.5</v>
      </c>
      <c r="Q13" s="75">
        <f t="shared" si="0"/>
        <v>10985751.899999999</v>
      </c>
    </row>
    <row r="14" spans="1:17" ht="16.5" x14ac:dyDescent="0.3">
      <c r="A14" s="60">
        <v>12</v>
      </c>
      <c r="B14" s="61" t="s">
        <v>47</v>
      </c>
      <c r="C14" s="62">
        <v>618.28</v>
      </c>
      <c r="D14" s="62">
        <f t="shared" si="4"/>
        <v>63.469400000000007</v>
      </c>
      <c r="E14" s="62">
        <v>126.65</v>
      </c>
      <c r="F14" s="62">
        <v>0</v>
      </c>
      <c r="G14" s="63">
        <v>0</v>
      </c>
      <c r="H14" s="63">
        <v>0</v>
      </c>
      <c r="I14" s="63">
        <v>0</v>
      </c>
      <c r="J14" s="64">
        <v>5.36</v>
      </c>
      <c r="K14" s="64">
        <v>0</v>
      </c>
      <c r="L14" s="62">
        <f t="shared" si="1"/>
        <v>813.75939999999991</v>
      </c>
      <c r="M14" s="62">
        <f t="shared" si="2"/>
        <v>813.75939999999991</v>
      </c>
      <c r="N14" s="68">
        <v>27000</v>
      </c>
      <c r="O14" s="68">
        <f t="shared" si="3"/>
        <v>21971503.799999997</v>
      </c>
      <c r="P14" s="84">
        <v>0.5</v>
      </c>
      <c r="Q14" s="75">
        <f t="shared" si="0"/>
        <v>10985751.899999999</v>
      </c>
    </row>
    <row r="15" spans="1:17" ht="16.5" x14ac:dyDescent="0.3">
      <c r="A15" s="60">
        <v>13</v>
      </c>
      <c r="B15" s="61" t="s">
        <v>48</v>
      </c>
      <c r="C15" s="62">
        <v>618.28</v>
      </c>
      <c r="D15" s="62">
        <f t="shared" si="4"/>
        <v>63.469400000000007</v>
      </c>
      <c r="E15" s="62">
        <v>126.65</v>
      </c>
      <c r="F15" s="62">
        <v>0</v>
      </c>
      <c r="G15" s="63">
        <v>0</v>
      </c>
      <c r="H15" s="63">
        <v>0</v>
      </c>
      <c r="I15" s="63">
        <v>0</v>
      </c>
      <c r="J15" s="64">
        <v>5.36</v>
      </c>
      <c r="K15" s="64">
        <v>0</v>
      </c>
      <c r="L15" s="62">
        <f t="shared" si="1"/>
        <v>813.75939999999991</v>
      </c>
      <c r="M15" s="62">
        <f t="shared" si="2"/>
        <v>813.75939999999991</v>
      </c>
      <c r="N15" s="68">
        <v>27000</v>
      </c>
      <c r="O15" s="68">
        <f t="shared" si="3"/>
        <v>21971503.799999997</v>
      </c>
      <c r="P15" s="84">
        <v>0.5</v>
      </c>
      <c r="Q15" s="75">
        <f t="shared" si="0"/>
        <v>10985751.899999999</v>
      </c>
    </row>
    <row r="16" spans="1:17" ht="16.5" x14ac:dyDescent="0.3">
      <c r="A16" s="60">
        <v>14</v>
      </c>
      <c r="B16" s="61" t="s">
        <v>49</v>
      </c>
      <c r="C16" s="62">
        <v>618.28</v>
      </c>
      <c r="D16" s="62">
        <f t="shared" si="4"/>
        <v>63.469400000000007</v>
      </c>
      <c r="E16" s="62">
        <v>126.65</v>
      </c>
      <c r="F16" s="62">
        <v>0</v>
      </c>
      <c r="G16" s="63">
        <v>0</v>
      </c>
      <c r="H16" s="63">
        <v>0</v>
      </c>
      <c r="I16" s="63">
        <v>0</v>
      </c>
      <c r="J16" s="64">
        <v>5.36</v>
      </c>
      <c r="K16" s="64">
        <v>0</v>
      </c>
      <c r="L16" s="62">
        <f t="shared" si="1"/>
        <v>813.75939999999991</v>
      </c>
      <c r="M16" s="62">
        <f t="shared" si="2"/>
        <v>813.75939999999991</v>
      </c>
      <c r="N16" s="68">
        <v>27000</v>
      </c>
      <c r="O16" s="68">
        <f t="shared" si="3"/>
        <v>21971503.799999997</v>
      </c>
      <c r="P16" s="84">
        <v>0.5</v>
      </c>
      <c r="Q16" s="75">
        <f t="shared" si="0"/>
        <v>10985751.899999999</v>
      </c>
    </row>
    <row r="17" spans="1:17" ht="16.5" x14ac:dyDescent="0.3">
      <c r="A17" s="60">
        <v>15</v>
      </c>
      <c r="B17" s="61" t="s">
        <v>50</v>
      </c>
      <c r="C17" s="62">
        <v>618.28</v>
      </c>
      <c r="D17" s="62">
        <f t="shared" si="4"/>
        <v>63.469400000000007</v>
      </c>
      <c r="E17" s="62">
        <v>126.65</v>
      </c>
      <c r="F17" s="62">
        <v>0</v>
      </c>
      <c r="G17" s="63">
        <v>0</v>
      </c>
      <c r="H17" s="63">
        <v>0</v>
      </c>
      <c r="I17" s="63">
        <v>0</v>
      </c>
      <c r="J17" s="64">
        <v>5.36</v>
      </c>
      <c r="K17" s="64">
        <v>0</v>
      </c>
      <c r="L17" s="62">
        <f t="shared" si="1"/>
        <v>813.75939999999991</v>
      </c>
      <c r="M17" s="62">
        <f t="shared" si="2"/>
        <v>813.75939999999991</v>
      </c>
      <c r="N17" s="68">
        <v>27000</v>
      </c>
      <c r="O17" s="68">
        <f t="shared" si="3"/>
        <v>21971503.799999997</v>
      </c>
      <c r="P17" s="84">
        <v>0.4</v>
      </c>
      <c r="Q17" s="75">
        <f t="shared" si="0"/>
        <v>8788601.5199999996</v>
      </c>
    </row>
    <row r="18" spans="1:17" ht="16.5" x14ac:dyDescent="0.3">
      <c r="A18" s="60">
        <v>16</v>
      </c>
      <c r="B18" s="61" t="s">
        <v>51</v>
      </c>
      <c r="C18" s="62">
        <v>618.28</v>
      </c>
      <c r="D18" s="62">
        <f t="shared" si="4"/>
        <v>63.469400000000007</v>
      </c>
      <c r="E18" s="62">
        <v>126.65</v>
      </c>
      <c r="F18" s="62">
        <v>0</v>
      </c>
      <c r="G18" s="63">
        <v>0</v>
      </c>
      <c r="H18" s="63">
        <v>0</v>
      </c>
      <c r="I18" s="63"/>
      <c r="J18" s="64">
        <v>5.36</v>
      </c>
      <c r="K18" s="64">
        <v>0</v>
      </c>
      <c r="L18" s="62">
        <f t="shared" si="1"/>
        <v>813.75939999999991</v>
      </c>
      <c r="M18" s="62"/>
      <c r="N18" s="68">
        <v>27000</v>
      </c>
      <c r="O18" s="68">
        <f t="shared" si="3"/>
        <v>21971503.799999997</v>
      </c>
      <c r="P18" s="84">
        <v>0</v>
      </c>
      <c r="Q18" s="75">
        <f t="shared" si="0"/>
        <v>0</v>
      </c>
    </row>
    <row r="19" spans="1:17" ht="16.5" x14ac:dyDescent="0.3">
      <c r="A19" s="60">
        <v>17</v>
      </c>
      <c r="B19" s="61" t="s">
        <v>91</v>
      </c>
      <c r="C19" s="62">
        <v>254.82</v>
      </c>
      <c r="D19" s="62">
        <f>((0.52*9.58)+(0.8*13.76)+12.07+(0.6*2.28)+(0.9*1.35)+(0.3*4.23))+23.03+12.18+19.06+16.57+(5.49*19.63)+(263.91-(1.18*16.07)-8.97-(0.28*26.32))</f>
        <v>439.12810000000002</v>
      </c>
      <c r="E19" s="62">
        <v>137.84</v>
      </c>
      <c r="F19" s="62">
        <v>0</v>
      </c>
      <c r="G19" s="63">
        <v>0</v>
      </c>
      <c r="H19" s="63">
        <v>0</v>
      </c>
      <c r="I19" s="63">
        <v>0</v>
      </c>
      <c r="J19" s="64">
        <v>0</v>
      </c>
      <c r="K19" s="64">
        <v>0</v>
      </c>
      <c r="L19" s="62">
        <f t="shared" si="1"/>
        <v>831.7881000000001</v>
      </c>
      <c r="M19" s="62"/>
      <c r="N19" s="68">
        <v>27000</v>
      </c>
      <c r="O19" s="68">
        <f t="shared" si="3"/>
        <v>22458278.700000003</v>
      </c>
      <c r="P19" s="84">
        <v>0</v>
      </c>
      <c r="Q19" s="75">
        <f t="shared" si="0"/>
        <v>0</v>
      </c>
    </row>
    <row r="20" spans="1:17" ht="16.5" x14ac:dyDescent="0.3">
      <c r="A20" s="60">
        <v>18</v>
      </c>
      <c r="B20" s="61" t="s">
        <v>52</v>
      </c>
      <c r="C20" s="62">
        <v>0</v>
      </c>
      <c r="D20" s="62">
        <v>0</v>
      </c>
      <c r="E20" s="62">
        <v>137.84</v>
      </c>
      <c r="F20" s="62">
        <v>0</v>
      </c>
      <c r="G20" s="63">
        <v>0</v>
      </c>
      <c r="H20" s="63">
        <v>0</v>
      </c>
      <c r="I20" s="65">
        <v>0</v>
      </c>
      <c r="J20" s="64">
        <v>0</v>
      </c>
      <c r="K20" s="64">
        <v>0</v>
      </c>
      <c r="L20" s="62">
        <f t="shared" si="1"/>
        <v>137.84</v>
      </c>
      <c r="M20" s="62"/>
      <c r="N20" s="68">
        <v>27000</v>
      </c>
      <c r="O20" s="68">
        <f t="shared" si="3"/>
        <v>3721680</v>
      </c>
      <c r="P20" s="84">
        <v>0</v>
      </c>
      <c r="Q20" s="75">
        <f t="shared" si="0"/>
        <v>0</v>
      </c>
    </row>
    <row r="21" spans="1:17" ht="16.5" customHeight="1" x14ac:dyDescent="0.3">
      <c r="A21" s="60">
        <v>19</v>
      </c>
      <c r="B21" s="193" t="s">
        <v>251</v>
      </c>
      <c r="C21" s="194"/>
      <c r="D21" s="194"/>
      <c r="E21" s="194"/>
      <c r="F21" s="194"/>
      <c r="G21" s="194"/>
      <c r="H21" s="194"/>
      <c r="I21" s="194"/>
      <c r="J21" s="194"/>
      <c r="K21" s="195"/>
      <c r="L21" s="57">
        <v>92</v>
      </c>
      <c r="M21" s="57"/>
      <c r="N21" s="62">
        <v>500000</v>
      </c>
      <c r="O21" s="68">
        <f>N21*L21</f>
        <v>46000000</v>
      </c>
      <c r="P21" s="84">
        <v>0</v>
      </c>
      <c r="Q21" s="75">
        <f>P21*O21</f>
        <v>0</v>
      </c>
    </row>
    <row r="22" spans="1:17" ht="16.5" x14ac:dyDescent="0.3">
      <c r="A22" s="59"/>
      <c r="B22" s="61" t="s">
        <v>34</v>
      </c>
      <c r="C22" s="65">
        <f t="shared" ref="C22:G22" si="5">SUM(C3:C20)</f>
        <v>8823.3099999999977</v>
      </c>
      <c r="D22" s="65">
        <f t="shared" si="5"/>
        <v>1464.4539999999997</v>
      </c>
      <c r="E22" s="65">
        <f t="shared" si="5"/>
        <v>2335.650000000001</v>
      </c>
      <c r="F22" s="65">
        <f t="shared" si="5"/>
        <v>176.51</v>
      </c>
      <c r="G22" s="65">
        <f t="shared" si="5"/>
        <v>1238.23</v>
      </c>
      <c r="H22" s="65">
        <f>SUM(H3:H20)</f>
        <v>34.99</v>
      </c>
      <c r="I22" s="65">
        <f t="shared" ref="I22:K22" si="6">SUM(I3:I20)</f>
        <v>24.1</v>
      </c>
      <c r="J22" s="65">
        <f t="shared" si="6"/>
        <v>81.87</v>
      </c>
      <c r="K22" s="65">
        <f t="shared" si="6"/>
        <v>176.58</v>
      </c>
      <c r="L22" s="65">
        <f>SUM(L2:L20)</f>
        <v>14355.693999999994</v>
      </c>
      <c r="M22" s="65">
        <f>SUM(M2:M20)</f>
        <v>12572.306499999995</v>
      </c>
      <c r="N22" s="65"/>
      <c r="O22" s="65">
        <f>SUM(O2:O21)</f>
        <v>476912623.00000012</v>
      </c>
      <c r="P22" s="84">
        <f>Q22/O22</f>
        <v>0.47545617362281478</v>
      </c>
      <c r="Q22" s="65">
        <f>SUM(Q2:Q21)</f>
        <v>226751050.88400006</v>
      </c>
    </row>
    <row r="23" spans="1:17" x14ac:dyDescent="0.25">
      <c r="A23" s="45"/>
      <c r="B23" s="41"/>
      <c r="C23" s="49"/>
      <c r="D23" s="49"/>
      <c r="E23" s="49"/>
      <c r="F23" s="46"/>
      <c r="G23" s="47"/>
      <c r="H23" s="47"/>
      <c r="I23" s="47"/>
      <c r="J23" s="47"/>
      <c r="K23" s="44"/>
      <c r="L23" s="48"/>
      <c r="M23" s="48"/>
      <c r="N23" s="69"/>
      <c r="O23" s="69"/>
      <c r="P23" s="69"/>
      <c r="Q23" s="69"/>
    </row>
    <row r="24" spans="1:17" ht="18.75" x14ac:dyDescent="0.3">
      <c r="A24" s="45"/>
      <c r="B24" s="41"/>
      <c r="C24" s="42"/>
      <c r="D24" s="42"/>
      <c r="E24" s="42"/>
      <c r="F24" s="42"/>
      <c r="G24" s="40"/>
      <c r="H24" s="40"/>
      <c r="I24" s="40"/>
      <c r="J24" s="40"/>
      <c r="K24" s="50"/>
      <c r="L24" s="48"/>
      <c r="M24" s="48"/>
      <c r="N24" s="69"/>
      <c r="O24" s="69">
        <f>O22+'Construction Area of Rehab Buil'!N23</f>
        <v>701323623.00000012</v>
      </c>
      <c r="P24" s="284">
        <f>Q24/O24</f>
        <v>0.57971868129130455</v>
      </c>
      <c r="Q24" s="69">
        <f>Q22+'Construction Area of Rehab Buil'!P23</f>
        <v>406570405.88400006</v>
      </c>
    </row>
    <row r="25" spans="1:17" ht="18.75" x14ac:dyDescent="0.3">
      <c r="A25" s="45"/>
      <c r="B25" s="51"/>
      <c r="C25" s="42"/>
      <c r="D25" s="42"/>
      <c r="E25" s="42"/>
      <c r="F25" s="42"/>
      <c r="G25" s="40"/>
      <c r="H25" s="40"/>
      <c r="I25" s="40"/>
      <c r="J25" s="40"/>
      <c r="K25" s="52"/>
      <c r="L25" s="48"/>
      <c r="M25" s="48"/>
      <c r="N25" s="69"/>
      <c r="O25" s="69">
        <v>643323623</v>
      </c>
      <c r="P25" s="284">
        <f>Q25/O25</f>
        <v>0.63198426320495937</v>
      </c>
      <c r="Q25" s="69">
        <f>Q24</f>
        <v>406570405.88400006</v>
      </c>
    </row>
    <row r="26" spans="1:17" ht="18.75" x14ac:dyDescent="0.3">
      <c r="A26" s="45"/>
      <c r="B26" s="51"/>
      <c r="C26" s="42"/>
      <c r="D26" s="42"/>
      <c r="E26" s="42"/>
      <c r="F26" s="42"/>
      <c r="G26" s="40"/>
      <c r="H26" s="40"/>
      <c r="I26" s="40"/>
      <c r="J26" s="40"/>
      <c r="K26" s="50"/>
      <c r="L26" s="48"/>
      <c r="M26" s="48"/>
      <c r="N26" s="69"/>
      <c r="O26" s="69">
        <f>SUM(O2:O20)</f>
        <v>430912623.00000012</v>
      </c>
      <c r="P26" s="284">
        <f>Q22/O26</f>
        <v>0.52621120566245283</v>
      </c>
      <c r="Q26" s="69"/>
    </row>
    <row r="27" spans="1:17" ht="18.75" x14ac:dyDescent="0.3">
      <c r="A27" s="45"/>
      <c r="B27" s="51"/>
      <c r="C27" s="42"/>
      <c r="D27" s="42"/>
      <c r="E27" s="42"/>
      <c r="F27" s="42"/>
      <c r="G27" s="40"/>
      <c r="H27" s="40"/>
      <c r="I27" s="40"/>
      <c r="J27" s="40"/>
      <c r="K27" s="50"/>
      <c r="L27" s="48"/>
      <c r="M27" s="48"/>
      <c r="N27" s="69"/>
      <c r="O27" s="69"/>
      <c r="P27" s="69"/>
      <c r="Q27" s="69"/>
    </row>
    <row r="28" spans="1:17" ht="18.75" x14ac:dyDescent="0.3">
      <c r="A28" s="45"/>
      <c r="B28" s="51"/>
      <c r="C28" s="42"/>
      <c r="D28" s="42"/>
      <c r="E28" s="42"/>
      <c r="F28" s="42"/>
      <c r="G28" s="40"/>
      <c r="H28" s="40"/>
      <c r="I28" s="40"/>
      <c r="J28" s="40"/>
      <c r="K28" s="50"/>
      <c r="L28" s="48"/>
      <c r="M28" s="48"/>
      <c r="N28" s="69"/>
      <c r="O28" s="69"/>
      <c r="P28" s="69"/>
      <c r="Q28" s="69"/>
    </row>
    <row r="29" spans="1:17" ht="18.75" x14ac:dyDescent="0.3">
      <c r="A29" s="45"/>
      <c r="B29" s="51"/>
      <c r="C29" s="42"/>
      <c r="D29" s="42"/>
      <c r="E29" s="42"/>
      <c r="F29" s="42"/>
      <c r="G29" s="40"/>
      <c r="H29" s="40"/>
      <c r="I29" s="40"/>
      <c r="J29" s="40"/>
      <c r="K29" s="50"/>
      <c r="L29" s="48"/>
      <c r="M29" s="48"/>
      <c r="N29" s="69"/>
      <c r="O29" s="69"/>
      <c r="P29" s="69"/>
      <c r="Q29" s="69"/>
    </row>
    <row r="30" spans="1:17" ht="21" x14ac:dyDescent="0.35">
      <c r="A30" s="45"/>
      <c r="B30" s="53"/>
      <c r="C30" s="42"/>
      <c r="D30" s="42"/>
      <c r="E30" s="42"/>
      <c r="F30" s="42"/>
      <c r="G30" s="40"/>
      <c r="H30" s="40"/>
      <c r="I30" s="40"/>
      <c r="J30" s="40"/>
      <c r="K30" s="50"/>
      <c r="L30" s="48"/>
      <c r="M30" s="48"/>
      <c r="N30" s="69"/>
      <c r="O30" s="69"/>
      <c r="P30" s="69"/>
      <c r="Q30" s="69"/>
    </row>
    <row r="31" spans="1:17" ht="18.75" x14ac:dyDescent="0.3">
      <c r="A31" s="45"/>
      <c r="B31" s="51"/>
      <c r="C31" s="42"/>
      <c r="D31" s="42"/>
      <c r="E31" s="42"/>
      <c r="F31" s="42"/>
      <c r="G31" s="40"/>
      <c r="H31" s="40"/>
      <c r="I31" s="40"/>
      <c r="J31" s="40"/>
      <c r="K31" s="50"/>
      <c r="L31" s="48"/>
      <c r="M31" s="48"/>
      <c r="N31" s="72"/>
      <c r="O31" s="72"/>
      <c r="P31" s="72"/>
      <c r="Q31" s="72"/>
    </row>
    <row r="32" spans="1:17" ht="18.75" x14ac:dyDescent="0.3">
      <c r="A32" s="45"/>
      <c r="B32" s="51"/>
      <c r="C32" s="42"/>
      <c r="D32" s="42"/>
      <c r="E32" s="42"/>
      <c r="F32" s="42"/>
      <c r="G32" s="40"/>
      <c r="H32" s="40"/>
      <c r="I32" s="40"/>
      <c r="J32" s="40"/>
      <c r="K32" s="50"/>
      <c r="L32" s="48"/>
      <c r="M32" s="48"/>
      <c r="N32" s="74"/>
      <c r="O32" s="74"/>
      <c r="P32" s="74"/>
      <c r="Q32" s="74"/>
    </row>
    <row r="33" spans="1:17" ht="18.75" x14ac:dyDescent="0.3">
      <c r="A33" s="45"/>
      <c r="B33" s="51"/>
      <c r="C33" s="42"/>
      <c r="D33" s="42"/>
      <c r="E33" s="42"/>
      <c r="F33" s="42"/>
      <c r="G33" s="40"/>
      <c r="H33" s="40"/>
      <c r="I33" s="40"/>
      <c r="J33" s="40"/>
      <c r="K33" s="50"/>
      <c r="L33" s="48"/>
      <c r="M33" s="48"/>
      <c r="N33" s="74"/>
      <c r="O33" s="74"/>
      <c r="P33" s="74"/>
      <c r="Q33" s="74"/>
    </row>
    <row r="34" spans="1:17" ht="18.75" x14ac:dyDescent="0.3">
      <c r="A34" s="45"/>
      <c r="B34" s="51"/>
      <c r="C34" s="42"/>
      <c r="D34" s="42"/>
      <c r="E34" s="42"/>
      <c r="F34" s="42"/>
      <c r="G34" s="40"/>
      <c r="H34" s="40"/>
      <c r="I34" s="40"/>
      <c r="J34" s="40"/>
      <c r="K34" s="50"/>
      <c r="L34" s="48"/>
      <c r="M34" s="48"/>
      <c r="N34" s="74"/>
      <c r="O34" s="74"/>
      <c r="P34" s="74"/>
      <c r="Q34" s="74"/>
    </row>
    <row r="35" spans="1:17" ht="18.75" x14ac:dyDescent="0.3">
      <c r="A35" s="45"/>
      <c r="B35" s="51"/>
      <c r="C35" s="42"/>
      <c r="D35" s="42"/>
      <c r="E35" s="42"/>
      <c r="F35" s="42"/>
      <c r="G35" s="40"/>
      <c r="H35" s="40"/>
      <c r="I35" s="40"/>
      <c r="J35" s="40"/>
      <c r="K35" s="50"/>
      <c r="L35" s="48"/>
      <c r="M35" s="48"/>
      <c r="N35" s="69"/>
      <c r="O35" s="69"/>
      <c r="P35" s="69"/>
      <c r="Q35" s="69"/>
    </row>
    <row r="36" spans="1:17" ht="18.75" x14ac:dyDescent="0.3">
      <c r="A36" s="45"/>
      <c r="B36" s="51"/>
      <c r="C36" s="42"/>
      <c r="D36" s="42"/>
      <c r="E36" s="42"/>
      <c r="F36" s="42"/>
      <c r="G36" s="40"/>
      <c r="H36" s="40"/>
      <c r="I36" s="40"/>
      <c r="J36" s="40"/>
      <c r="K36" s="50"/>
      <c r="L36" s="48"/>
      <c r="M36" s="48"/>
      <c r="N36" s="69"/>
      <c r="O36" s="69"/>
      <c r="P36" s="69"/>
      <c r="Q36" s="69"/>
    </row>
    <row r="37" spans="1:17" ht="18.75" x14ac:dyDescent="0.3">
      <c r="A37" s="45"/>
      <c r="B37" s="51"/>
      <c r="C37" s="42"/>
      <c r="D37" s="42"/>
      <c r="E37" s="42"/>
      <c r="F37" s="42"/>
      <c r="G37" s="40"/>
      <c r="H37" s="40"/>
      <c r="I37" s="40"/>
      <c r="J37" s="40"/>
      <c r="K37" s="50"/>
      <c r="L37" s="48"/>
      <c r="M37" s="48"/>
      <c r="N37" s="69"/>
      <c r="O37" s="69"/>
      <c r="P37" s="69"/>
      <c r="Q37" s="69"/>
    </row>
    <row r="38" spans="1:17" ht="18.75" x14ac:dyDescent="0.3">
      <c r="A38" s="45"/>
      <c r="B38" s="51"/>
      <c r="C38" s="42"/>
      <c r="D38" s="42"/>
      <c r="E38" s="42"/>
      <c r="F38" s="42"/>
      <c r="G38" s="40"/>
      <c r="H38" s="40"/>
      <c r="I38" s="40"/>
      <c r="J38" s="40"/>
      <c r="K38" s="50"/>
      <c r="L38" s="48"/>
      <c r="M38" s="48"/>
      <c r="N38" s="69"/>
      <c r="O38" s="69"/>
      <c r="P38" s="69"/>
      <c r="Q38" s="69"/>
    </row>
    <row r="39" spans="1:17" ht="18.75" x14ac:dyDescent="0.3">
      <c r="A39" s="45"/>
      <c r="B39" s="51"/>
      <c r="C39" s="42"/>
      <c r="D39" s="42"/>
      <c r="E39" s="42"/>
      <c r="F39" s="42"/>
      <c r="G39" s="40"/>
      <c r="H39" s="40"/>
      <c r="I39" s="40"/>
      <c r="J39" s="40"/>
      <c r="K39" s="50"/>
      <c r="L39" s="48"/>
      <c r="M39" s="48"/>
      <c r="N39" s="69"/>
      <c r="O39" s="69"/>
      <c r="P39" s="69"/>
      <c r="Q39" s="69"/>
    </row>
    <row r="40" spans="1:17" ht="18.75" x14ac:dyDescent="0.3">
      <c r="A40" s="45"/>
      <c r="B40" s="51"/>
      <c r="C40" s="42"/>
      <c r="D40" s="42"/>
      <c r="E40" s="42"/>
      <c r="F40" s="42"/>
      <c r="G40" s="40"/>
      <c r="H40" s="40"/>
      <c r="I40" s="40"/>
      <c r="J40" s="40"/>
      <c r="K40" s="50"/>
      <c r="L40" s="48"/>
      <c r="M40" s="48"/>
      <c r="N40" s="69"/>
      <c r="O40" s="69"/>
      <c r="P40" s="69"/>
      <c r="Q40" s="69"/>
    </row>
    <row r="41" spans="1:17" ht="18.75" x14ac:dyDescent="0.3">
      <c r="A41" s="45"/>
      <c r="B41" s="51"/>
      <c r="C41" s="42"/>
      <c r="D41" s="42"/>
      <c r="E41" s="42"/>
      <c r="F41" s="42"/>
      <c r="G41" s="40"/>
      <c r="H41" s="40"/>
      <c r="I41" s="40"/>
      <c r="J41" s="40"/>
      <c r="K41" s="50"/>
      <c r="L41" s="48"/>
      <c r="M41" s="48"/>
      <c r="N41" s="69"/>
      <c r="O41" s="69"/>
      <c r="P41" s="69"/>
      <c r="Q41" s="69"/>
    </row>
    <row r="42" spans="1:17" ht="18.75" x14ac:dyDescent="0.3">
      <c r="A42" s="45"/>
      <c r="B42" s="51"/>
      <c r="C42" s="42"/>
      <c r="D42" s="42"/>
      <c r="E42" s="42"/>
      <c r="F42" s="42"/>
      <c r="G42" s="40"/>
      <c r="H42" s="40"/>
      <c r="I42" s="40"/>
      <c r="J42" s="40"/>
      <c r="K42" s="50"/>
      <c r="L42" s="48"/>
      <c r="M42" s="48"/>
      <c r="N42" s="69"/>
      <c r="O42" s="69"/>
      <c r="P42" s="69"/>
      <c r="Q42" s="69"/>
    </row>
    <row r="43" spans="1:17" ht="18.75" x14ac:dyDescent="0.3">
      <c r="A43" s="45"/>
      <c r="B43" s="51"/>
      <c r="C43" s="42"/>
      <c r="D43" s="42"/>
      <c r="E43" s="42"/>
      <c r="F43" s="42"/>
      <c r="G43" s="40"/>
      <c r="H43" s="40"/>
      <c r="I43" s="40"/>
      <c r="J43" s="40"/>
      <c r="K43" s="50"/>
      <c r="L43" s="48"/>
      <c r="M43" s="48"/>
      <c r="N43" s="69"/>
      <c r="O43" s="69"/>
      <c r="P43" s="69"/>
      <c r="Q43" s="69"/>
    </row>
    <row r="44" spans="1:17" ht="18.75" x14ac:dyDescent="0.3">
      <c r="A44" s="45"/>
      <c r="B44" s="51"/>
      <c r="C44" s="42"/>
      <c r="D44" s="42"/>
      <c r="E44" s="42"/>
      <c r="F44" s="42"/>
      <c r="G44" s="40"/>
      <c r="H44" s="40"/>
      <c r="I44" s="40"/>
      <c r="J44" s="40"/>
      <c r="K44" s="50"/>
      <c r="L44" s="48"/>
      <c r="M44" s="48"/>
      <c r="N44" s="69"/>
      <c r="O44" s="69"/>
      <c r="P44" s="69"/>
      <c r="Q44" s="69"/>
    </row>
    <row r="45" spans="1:17" ht="18.75" x14ac:dyDescent="0.3">
      <c r="A45" s="45"/>
      <c r="B45" s="51"/>
      <c r="C45" s="42"/>
      <c r="D45" s="42"/>
      <c r="E45" s="42"/>
      <c r="F45" s="42"/>
      <c r="G45" s="40"/>
      <c r="H45" s="40"/>
      <c r="I45" s="40"/>
      <c r="J45" s="40"/>
      <c r="K45" s="50"/>
      <c r="L45" s="48"/>
      <c r="M45" s="48"/>
      <c r="N45" s="69"/>
      <c r="O45" s="69"/>
      <c r="P45" s="69"/>
      <c r="Q45" s="69"/>
    </row>
    <row r="46" spans="1:17" ht="18.75" x14ac:dyDescent="0.3">
      <c r="A46" s="45"/>
      <c r="B46" s="51"/>
      <c r="C46" s="42"/>
      <c r="D46" s="42"/>
      <c r="E46" s="42"/>
      <c r="F46" s="42"/>
      <c r="G46" s="40"/>
      <c r="H46" s="40"/>
      <c r="I46" s="40"/>
      <c r="J46" s="40"/>
      <c r="K46" s="50"/>
      <c r="L46" s="48"/>
      <c r="M46" s="48"/>
      <c r="N46" s="69"/>
      <c r="O46" s="69"/>
      <c r="P46" s="69"/>
      <c r="Q46" s="69"/>
    </row>
    <row r="47" spans="1:17" ht="18.75" x14ac:dyDescent="0.3">
      <c r="A47" s="45"/>
      <c r="B47" s="41"/>
      <c r="C47" s="42"/>
      <c r="D47" s="42"/>
      <c r="E47" s="42"/>
      <c r="F47" s="42"/>
      <c r="G47" s="40"/>
      <c r="H47" s="40"/>
      <c r="I47" s="40"/>
      <c r="J47" s="40"/>
      <c r="K47" s="50"/>
      <c r="L47" s="48"/>
      <c r="M47" s="48"/>
      <c r="N47" s="69"/>
      <c r="O47" s="69"/>
      <c r="P47" s="69"/>
      <c r="Q47" s="69"/>
    </row>
    <row r="48" spans="1:17" ht="18.75" x14ac:dyDescent="0.3">
      <c r="A48" s="45"/>
      <c r="B48" s="41"/>
      <c r="C48" s="42"/>
      <c r="D48" s="42"/>
      <c r="E48" s="42"/>
      <c r="F48" s="42"/>
      <c r="G48" s="40"/>
      <c r="H48" s="40"/>
      <c r="I48" s="40"/>
      <c r="J48" s="40"/>
      <c r="K48" s="50"/>
      <c r="L48" s="48"/>
      <c r="M48" s="48"/>
      <c r="N48" s="69"/>
      <c r="O48" s="69"/>
      <c r="P48" s="69"/>
      <c r="Q48" s="69"/>
    </row>
    <row r="49" spans="1:17" ht="18.75" x14ac:dyDescent="0.3">
      <c r="A49" s="45"/>
      <c r="B49" s="41"/>
      <c r="C49" s="42"/>
      <c r="D49" s="42"/>
      <c r="E49" s="42"/>
      <c r="F49" s="42"/>
      <c r="G49" s="40"/>
      <c r="H49" s="40"/>
      <c r="I49" s="40"/>
      <c r="J49" s="40"/>
      <c r="K49" s="50"/>
      <c r="L49" s="48"/>
      <c r="M49" s="48"/>
      <c r="N49" s="69"/>
      <c r="O49" s="69"/>
      <c r="P49" s="69"/>
      <c r="Q49" s="69"/>
    </row>
    <row r="50" spans="1:17" ht="18.75" x14ac:dyDescent="0.3">
      <c r="A50" s="45"/>
      <c r="B50" s="41"/>
      <c r="C50" s="42"/>
      <c r="D50" s="42"/>
      <c r="E50" s="42"/>
      <c r="F50" s="42"/>
      <c r="G50" s="40"/>
      <c r="H50" s="40"/>
      <c r="I50" s="40"/>
      <c r="J50" s="40"/>
      <c r="K50" s="50"/>
      <c r="L50" s="48"/>
      <c r="M50" s="48"/>
      <c r="N50" s="69"/>
      <c r="O50" s="69"/>
      <c r="P50" s="69"/>
      <c r="Q50" s="69"/>
    </row>
    <row r="51" spans="1:17" ht="18.75" x14ac:dyDescent="0.3">
      <c r="A51" s="45"/>
      <c r="B51" s="41"/>
      <c r="C51" s="42"/>
      <c r="D51" s="42"/>
      <c r="E51" s="42"/>
      <c r="F51" s="42"/>
      <c r="G51" s="40"/>
      <c r="H51" s="40"/>
      <c r="I51" s="40"/>
      <c r="J51" s="40"/>
      <c r="K51" s="50"/>
      <c r="L51" s="48"/>
      <c r="M51" s="48"/>
      <c r="N51" s="69"/>
      <c r="O51" s="69"/>
      <c r="P51" s="69"/>
      <c r="Q51" s="69"/>
    </row>
    <row r="52" spans="1:17" ht="18.75" x14ac:dyDescent="0.3">
      <c r="A52" s="45"/>
      <c r="B52" s="41"/>
      <c r="C52" s="42"/>
      <c r="D52" s="42"/>
      <c r="E52" s="42"/>
      <c r="F52" s="42"/>
      <c r="G52" s="40"/>
      <c r="H52" s="40"/>
      <c r="I52" s="40"/>
      <c r="J52" s="40"/>
      <c r="K52" s="50"/>
      <c r="L52" s="48"/>
      <c r="M52" s="48"/>
      <c r="N52" s="69"/>
      <c r="O52" s="69"/>
      <c r="P52" s="69"/>
      <c r="Q52" s="69"/>
    </row>
    <row r="53" spans="1:17" ht="18.75" x14ac:dyDescent="0.3">
      <c r="A53" s="45"/>
      <c r="B53" s="41"/>
      <c r="C53" s="42"/>
      <c r="D53" s="42"/>
      <c r="E53" s="42"/>
      <c r="F53" s="42"/>
      <c r="G53" s="40"/>
      <c r="H53" s="40"/>
      <c r="I53" s="40"/>
      <c r="J53" s="40"/>
      <c r="K53" s="50"/>
      <c r="L53" s="48"/>
      <c r="M53" s="48"/>
      <c r="N53" s="69"/>
      <c r="O53" s="69"/>
      <c r="P53" s="69"/>
      <c r="Q53" s="69"/>
    </row>
    <row r="54" spans="1:17" ht="18.75" x14ac:dyDescent="0.3">
      <c r="A54" s="45"/>
      <c r="B54" s="41"/>
      <c r="C54" s="42"/>
      <c r="D54" s="42"/>
      <c r="E54" s="42"/>
      <c r="F54" s="42"/>
      <c r="G54" s="40"/>
      <c r="H54" s="40"/>
      <c r="I54" s="40"/>
      <c r="J54" s="40"/>
      <c r="K54" s="50"/>
      <c r="L54" s="48"/>
      <c r="M54" s="48"/>
      <c r="N54" s="69"/>
      <c r="O54" s="69"/>
      <c r="P54" s="69"/>
      <c r="Q54" s="69"/>
    </row>
    <row r="55" spans="1:17" ht="18.75" x14ac:dyDescent="0.3">
      <c r="A55" s="45"/>
      <c r="B55" s="41"/>
      <c r="C55" s="42"/>
      <c r="D55" s="42"/>
      <c r="E55" s="42"/>
      <c r="F55" s="42"/>
      <c r="G55" s="40"/>
      <c r="H55" s="40"/>
      <c r="I55" s="40"/>
      <c r="J55" s="40"/>
      <c r="K55" s="50"/>
      <c r="L55" s="48"/>
      <c r="M55" s="48"/>
      <c r="N55" s="69"/>
      <c r="O55" s="69"/>
      <c r="P55" s="69"/>
      <c r="Q55" s="69"/>
    </row>
    <row r="56" spans="1:17" ht="18.75" x14ac:dyDescent="0.3">
      <c r="A56" s="45"/>
      <c r="B56" s="41"/>
      <c r="C56" s="42"/>
      <c r="D56" s="42"/>
      <c r="E56" s="42"/>
      <c r="F56" s="42"/>
      <c r="G56" s="40"/>
      <c r="H56" s="40"/>
      <c r="I56" s="40"/>
      <c r="J56" s="40"/>
      <c r="K56" s="50"/>
      <c r="L56" s="48"/>
      <c r="M56" s="48"/>
      <c r="N56" s="69"/>
      <c r="O56" s="69"/>
      <c r="P56" s="69"/>
      <c r="Q56" s="69"/>
    </row>
    <row r="57" spans="1:17" ht="18.75" x14ac:dyDescent="0.3">
      <c r="A57" s="45"/>
      <c r="B57" s="41"/>
      <c r="C57" s="42"/>
      <c r="D57" s="42"/>
      <c r="E57" s="42"/>
      <c r="F57" s="42"/>
      <c r="G57" s="40"/>
      <c r="H57" s="40"/>
      <c r="I57" s="40"/>
      <c r="J57" s="40"/>
      <c r="K57" s="50"/>
      <c r="L57" s="48"/>
      <c r="M57" s="48"/>
      <c r="N57" s="69"/>
      <c r="O57" s="69"/>
      <c r="P57" s="69"/>
      <c r="Q57" s="69"/>
    </row>
    <row r="58" spans="1:17" ht="18.75" x14ac:dyDescent="0.3">
      <c r="A58" s="45"/>
      <c r="B58" s="41"/>
      <c r="C58" s="42"/>
      <c r="D58" s="42"/>
      <c r="E58" s="42"/>
      <c r="F58" s="42"/>
      <c r="G58" s="40"/>
      <c r="H58" s="40"/>
      <c r="I58" s="40"/>
      <c r="J58" s="40"/>
      <c r="K58" s="50"/>
      <c r="L58" s="48"/>
      <c r="M58" s="48"/>
      <c r="N58" s="69"/>
      <c r="O58" s="69"/>
      <c r="P58" s="69"/>
      <c r="Q58" s="69"/>
    </row>
    <row r="59" spans="1:17" ht="18.75" x14ac:dyDescent="0.3">
      <c r="A59" s="45"/>
      <c r="B59" s="41"/>
      <c r="C59" s="42"/>
      <c r="D59" s="42"/>
      <c r="E59" s="42"/>
      <c r="F59" s="42"/>
      <c r="G59" s="40"/>
      <c r="H59" s="40"/>
      <c r="I59" s="40"/>
      <c r="J59" s="40"/>
      <c r="K59" s="50"/>
      <c r="L59" s="48"/>
      <c r="M59" s="48"/>
      <c r="N59" s="69"/>
      <c r="O59" s="69"/>
      <c r="P59" s="69"/>
      <c r="Q59" s="69"/>
    </row>
    <row r="60" spans="1:17" ht="18.75" x14ac:dyDescent="0.3">
      <c r="A60" s="45"/>
      <c r="B60" s="41"/>
      <c r="C60" s="42"/>
      <c r="D60" s="42"/>
      <c r="E60" s="42"/>
      <c r="F60" s="42"/>
      <c r="G60" s="40"/>
      <c r="H60" s="40"/>
      <c r="I60" s="40"/>
      <c r="J60" s="40"/>
      <c r="K60" s="50"/>
      <c r="L60" s="48"/>
      <c r="M60" s="48"/>
      <c r="N60" s="69"/>
      <c r="O60" s="69"/>
      <c r="P60" s="69"/>
      <c r="Q60" s="69"/>
    </row>
    <row r="61" spans="1:17" ht="18.75" x14ac:dyDescent="0.3">
      <c r="A61" s="45"/>
      <c r="B61" s="41"/>
      <c r="C61" s="42"/>
      <c r="D61" s="42"/>
      <c r="E61" s="42"/>
      <c r="F61" s="42"/>
      <c r="G61" s="40"/>
      <c r="H61" s="40"/>
      <c r="I61" s="40"/>
      <c r="J61" s="40"/>
      <c r="K61" s="50"/>
      <c r="L61" s="48"/>
      <c r="M61" s="48"/>
      <c r="N61" s="69"/>
      <c r="O61" s="69"/>
      <c r="P61" s="69"/>
      <c r="Q61" s="69"/>
    </row>
    <row r="62" spans="1:17" ht="18.75" x14ac:dyDescent="0.3">
      <c r="A62" s="45"/>
      <c r="B62" s="41"/>
      <c r="C62" s="42"/>
      <c r="D62" s="42"/>
      <c r="E62" s="42"/>
      <c r="F62" s="42"/>
      <c r="G62" s="40"/>
      <c r="H62" s="40"/>
      <c r="I62" s="40"/>
      <c r="J62" s="40"/>
      <c r="K62" s="50"/>
      <c r="L62" s="48"/>
      <c r="M62" s="48"/>
      <c r="N62" s="69"/>
      <c r="O62" s="69"/>
      <c r="P62" s="69"/>
      <c r="Q62" s="69"/>
    </row>
    <row r="63" spans="1:17" ht="18.75" x14ac:dyDescent="0.3">
      <c r="A63" s="45"/>
      <c r="B63" s="41"/>
      <c r="C63" s="42"/>
      <c r="D63" s="42"/>
      <c r="E63" s="42"/>
      <c r="F63" s="42"/>
      <c r="G63" s="40"/>
      <c r="H63" s="40"/>
      <c r="I63" s="40"/>
      <c r="J63" s="40"/>
      <c r="K63" s="50"/>
      <c r="L63" s="48"/>
      <c r="M63" s="48"/>
      <c r="N63" s="69"/>
      <c r="O63" s="69"/>
      <c r="P63" s="69"/>
      <c r="Q63" s="69"/>
    </row>
    <row r="64" spans="1:17" ht="18.75" x14ac:dyDescent="0.3">
      <c r="A64" s="45"/>
      <c r="B64" s="41"/>
      <c r="C64" s="42"/>
      <c r="D64" s="42"/>
      <c r="E64" s="42"/>
      <c r="F64" s="42"/>
      <c r="G64" s="40"/>
      <c r="H64" s="40"/>
      <c r="I64" s="40"/>
      <c r="J64" s="40"/>
      <c r="K64" s="50"/>
      <c r="L64" s="48"/>
      <c r="M64" s="48"/>
      <c r="N64" s="69"/>
      <c r="O64" s="69"/>
      <c r="P64" s="69"/>
      <c r="Q64" s="69"/>
    </row>
    <row r="65" spans="1:17" ht="18.75" x14ac:dyDescent="0.3">
      <c r="A65" s="45"/>
      <c r="B65" s="41"/>
      <c r="C65" s="42"/>
      <c r="D65" s="42"/>
      <c r="E65" s="42"/>
      <c r="F65" s="42"/>
      <c r="G65" s="40"/>
      <c r="H65" s="40"/>
      <c r="I65" s="40"/>
      <c r="J65" s="40"/>
      <c r="K65" s="50"/>
      <c r="L65" s="48"/>
      <c r="M65" s="48"/>
      <c r="N65" s="69"/>
      <c r="O65" s="69"/>
      <c r="P65" s="69"/>
      <c r="Q65" s="69"/>
    </row>
    <row r="66" spans="1:17" ht="18.75" x14ac:dyDescent="0.3">
      <c r="A66" s="45"/>
      <c r="B66" s="41"/>
      <c r="C66" s="42"/>
      <c r="D66" s="42"/>
      <c r="E66" s="42"/>
      <c r="F66" s="42"/>
      <c r="G66" s="40"/>
      <c r="H66" s="40"/>
      <c r="I66" s="40"/>
      <c r="J66" s="40"/>
      <c r="K66" s="50"/>
      <c r="L66" s="48"/>
      <c r="M66" s="48"/>
      <c r="N66" s="69"/>
      <c r="O66" s="69"/>
      <c r="P66" s="69"/>
      <c r="Q66" s="69"/>
    </row>
    <row r="67" spans="1:17" ht="18.75" x14ac:dyDescent="0.3">
      <c r="A67" s="45"/>
      <c r="B67" s="41"/>
      <c r="C67" s="42"/>
      <c r="D67" s="42"/>
      <c r="E67" s="42"/>
      <c r="F67" s="42"/>
      <c r="G67" s="40"/>
      <c r="H67" s="40"/>
      <c r="I67" s="40"/>
      <c r="J67" s="40"/>
      <c r="K67" s="50"/>
      <c r="L67" s="48"/>
      <c r="M67" s="48"/>
      <c r="N67" s="69"/>
      <c r="O67" s="69"/>
      <c r="P67" s="69"/>
      <c r="Q67" s="69"/>
    </row>
    <row r="68" spans="1:17" ht="18.75" x14ac:dyDescent="0.3">
      <c r="A68" s="45"/>
      <c r="B68" s="41"/>
      <c r="C68" s="42"/>
      <c r="D68" s="42"/>
      <c r="E68" s="42"/>
      <c r="F68" s="42"/>
      <c r="G68" s="40"/>
      <c r="H68" s="40"/>
      <c r="I68" s="40"/>
      <c r="J68" s="40"/>
      <c r="K68" s="50"/>
      <c r="L68" s="48"/>
      <c r="M68" s="48"/>
      <c r="N68" s="69"/>
      <c r="O68" s="69"/>
      <c r="P68" s="69"/>
      <c r="Q68" s="69"/>
    </row>
    <row r="69" spans="1:17" ht="18.75" x14ac:dyDescent="0.3">
      <c r="A69" s="45"/>
      <c r="B69" s="41"/>
      <c r="C69" s="42"/>
      <c r="D69" s="42"/>
      <c r="E69" s="42"/>
      <c r="F69" s="42"/>
      <c r="G69" s="40"/>
      <c r="H69" s="40"/>
      <c r="I69" s="40"/>
      <c r="J69" s="40"/>
      <c r="K69" s="50"/>
      <c r="L69" s="48"/>
      <c r="M69" s="48"/>
      <c r="N69" s="69"/>
      <c r="O69" s="69"/>
      <c r="P69" s="69"/>
      <c r="Q69" s="69"/>
    </row>
    <row r="70" spans="1:17" ht="18.75" x14ac:dyDescent="0.3">
      <c r="A70" s="45"/>
      <c r="B70" s="41"/>
      <c r="C70" s="42"/>
      <c r="D70" s="42"/>
      <c r="E70" s="42"/>
      <c r="F70" s="42"/>
      <c r="G70" s="40"/>
      <c r="H70" s="40"/>
      <c r="I70" s="40"/>
      <c r="J70" s="40"/>
      <c r="K70" s="50"/>
      <c r="L70" s="48"/>
      <c r="M70" s="48"/>
      <c r="N70" s="69"/>
      <c r="O70" s="69"/>
      <c r="P70" s="69"/>
      <c r="Q70" s="69"/>
    </row>
    <row r="71" spans="1:17" ht="18.75" x14ac:dyDescent="0.3">
      <c r="A71" s="45"/>
      <c r="B71" s="41"/>
      <c r="C71" s="42"/>
      <c r="D71" s="42"/>
      <c r="E71" s="42"/>
      <c r="F71" s="42"/>
      <c r="G71" s="40"/>
      <c r="H71" s="40"/>
      <c r="I71" s="40"/>
      <c r="J71" s="40"/>
      <c r="K71" s="50"/>
      <c r="L71" s="48"/>
      <c r="M71" s="48"/>
      <c r="N71" s="69"/>
      <c r="O71" s="69"/>
      <c r="P71" s="69"/>
      <c r="Q71" s="69"/>
    </row>
    <row r="72" spans="1:17" ht="18.75" x14ac:dyDescent="0.3">
      <c r="A72" s="45"/>
      <c r="B72" s="41"/>
      <c r="C72" s="42"/>
      <c r="D72" s="42"/>
      <c r="E72" s="42"/>
      <c r="F72" s="42"/>
      <c r="G72" s="40"/>
      <c r="H72" s="40"/>
      <c r="I72" s="40"/>
      <c r="J72" s="40"/>
      <c r="K72" s="50"/>
      <c r="L72" s="48"/>
      <c r="M72" s="48"/>
      <c r="N72" s="69"/>
      <c r="O72" s="69"/>
      <c r="P72" s="69"/>
      <c r="Q72" s="69"/>
    </row>
    <row r="73" spans="1:17" ht="18.75" x14ac:dyDescent="0.3">
      <c r="A73" s="45"/>
      <c r="B73" s="41"/>
      <c r="C73" s="42"/>
      <c r="D73" s="42"/>
      <c r="E73" s="42"/>
      <c r="F73" s="42"/>
      <c r="G73" s="40"/>
      <c r="H73" s="40"/>
      <c r="I73" s="40"/>
      <c r="J73" s="40"/>
      <c r="K73" s="50"/>
      <c r="L73" s="48"/>
      <c r="M73" s="48"/>
      <c r="N73" s="69"/>
      <c r="O73" s="69"/>
      <c r="P73" s="69"/>
      <c r="Q73" s="69"/>
    </row>
    <row r="74" spans="1:17" ht="18.75" x14ac:dyDescent="0.3">
      <c r="A74" s="45"/>
      <c r="B74" s="41"/>
      <c r="C74" s="42"/>
      <c r="D74" s="42"/>
      <c r="E74" s="42"/>
      <c r="F74" s="42"/>
      <c r="G74" s="40"/>
      <c r="H74" s="40"/>
      <c r="I74" s="40"/>
      <c r="J74" s="40"/>
      <c r="K74" s="50"/>
      <c r="L74" s="48"/>
      <c r="M74" s="48"/>
      <c r="N74" s="69"/>
      <c r="O74" s="69"/>
      <c r="P74" s="69"/>
      <c r="Q74" s="69"/>
    </row>
    <row r="75" spans="1:17" ht="18.75" x14ac:dyDescent="0.3">
      <c r="A75" s="45"/>
      <c r="B75" s="41"/>
      <c r="C75" s="42"/>
      <c r="D75" s="42"/>
      <c r="E75" s="42"/>
      <c r="F75" s="42"/>
      <c r="G75" s="40"/>
      <c r="H75" s="40"/>
      <c r="I75" s="40"/>
      <c r="J75" s="40"/>
      <c r="K75" s="50"/>
      <c r="L75" s="48"/>
      <c r="M75" s="48"/>
      <c r="N75" s="69"/>
      <c r="O75" s="69"/>
      <c r="P75" s="69"/>
      <c r="Q75" s="69"/>
    </row>
    <row r="76" spans="1:17" ht="18.75" x14ac:dyDescent="0.3">
      <c r="A76" s="45"/>
      <c r="B76" s="41"/>
      <c r="C76" s="42"/>
      <c r="D76" s="42"/>
      <c r="E76" s="42"/>
      <c r="F76" s="42"/>
      <c r="G76" s="40"/>
      <c r="H76" s="40"/>
      <c r="I76" s="40"/>
      <c r="J76" s="40"/>
      <c r="K76" s="50"/>
      <c r="L76" s="48"/>
      <c r="M76" s="48"/>
      <c r="N76" s="69"/>
      <c r="O76" s="69"/>
      <c r="P76" s="69"/>
      <c r="Q76" s="69"/>
    </row>
    <row r="77" spans="1:17" ht="18.75" x14ac:dyDescent="0.3">
      <c r="A77" s="45"/>
      <c r="B77" s="41"/>
      <c r="C77" s="42"/>
      <c r="D77" s="42"/>
      <c r="E77" s="42"/>
      <c r="F77" s="42"/>
      <c r="G77" s="40"/>
      <c r="H77" s="40"/>
      <c r="I77" s="40"/>
      <c r="J77" s="40"/>
      <c r="K77" s="50"/>
      <c r="L77" s="48"/>
      <c r="M77" s="48"/>
      <c r="N77" s="69"/>
      <c r="O77" s="69"/>
      <c r="P77" s="69"/>
      <c r="Q77" s="69"/>
    </row>
    <row r="78" spans="1:17" ht="18.75" x14ac:dyDescent="0.3">
      <c r="A78" s="45"/>
      <c r="B78" s="41"/>
      <c r="C78" s="42"/>
      <c r="D78" s="42"/>
      <c r="E78" s="42"/>
      <c r="F78" s="42"/>
      <c r="G78" s="40"/>
      <c r="H78" s="40"/>
      <c r="I78" s="40"/>
      <c r="J78" s="40"/>
      <c r="K78" s="50"/>
      <c r="L78" s="48"/>
      <c r="M78" s="48"/>
      <c r="N78" s="69"/>
      <c r="O78" s="69"/>
      <c r="P78" s="69"/>
      <c r="Q78" s="69"/>
    </row>
    <row r="79" spans="1:17" ht="18.75" x14ac:dyDescent="0.3">
      <c r="A79" s="45"/>
      <c r="B79" s="41"/>
      <c r="C79" s="42"/>
      <c r="D79" s="42"/>
      <c r="E79" s="42"/>
      <c r="F79" s="42"/>
      <c r="G79" s="40"/>
      <c r="H79" s="40"/>
      <c r="I79" s="40"/>
      <c r="J79" s="40"/>
      <c r="K79" s="50"/>
      <c r="L79" s="48"/>
      <c r="M79" s="48"/>
      <c r="N79" s="69"/>
      <c r="O79" s="69"/>
      <c r="P79" s="69"/>
      <c r="Q79" s="69"/>
    </row>
    <row r="80" spans="1:17" ht="18.75" x14ac:dyDescent="0.3">
      <c r="A80" s="45"/>
      <c r="B80" s="41"/>
      <c r="C80" s="42"/>
      <c r="D80" s="42"/>
      <c r="E80" s="42"/>
      <c r="F80" s="42"/>
      <c r="G80" s="40"/>
      <c r="H80" s="40"/>
      <c r="I80" s="40"/>
      <c r="J80" s="40"/>
      <c r="K80" s="50"/>
      <c r="L80" s="48"/>
      <c r="M80" s="48"/>
      <c r="N80" s="69"/>
      <c r="O80" s="69"/>
      <c r="P80" s="69"/>
      <c r="Q80" s="69"/>
    </row>
    <row r="81" spans="1:17" ht="18.75" x14ac:dyDescent="0.3">
      <c r="A81" s="45"/>
      <c r="B81" s="41"/>
      <c r="C81" s="42"/>
      <c r="D81" s="42"/>
      <c r="E81" s="42"/>
      <c r="F81" s="42"/>
      <c r="G81" s="40"/>
      <c r="H81" s="40"/>
      <c r="I81" s="40"/>
      <c r="J81" s="40"/>
      <c r="K81" s="50"/>
      <c r="L81" s="48"/>
      <c r="M81" s="48"/>
      <c r="N81" s="69"/>
      <c r="O81" s="69"/>
      <c r="P81" s="69"/>
      <c r="Q81" s="69"/>
    </row>
    <row r="82" spans="1:17" ht="18.75" x14ac:dyDescent="0.3">
      <c r="A82" s="45"/>
      <c r="B82" s="41"/>
      <c r="C82" s="42"/>
      <c r="D82" s="42"/>
      <c r="E82" s="42"/>
      <c r="F82" s="42"/>
      <c r="G82" s="40"/>
      <c r="H82" s="40"/>
      <c r="I82" s="40"/>
      <c r="J82" s="40"/>
      <c r="K82" s="50"/>
      <c r="L82" s="48"/>
      <c r="M82" s="48"/>
      <c r="N82" s="69"/>
      <c r="O82" s="69"/>
      <c r="P82" s="69"/>
      <c r="Q82" s="69"/>
    </row>
    <row r="83" spans="1:17" ht="18.75" x14ac:dyDescent="0.3">
      <c r="A83" s="45"/>
      <c r="B83" s="41"/>
      <c r="C83" s="42"/>
      <c r="D83" s="42"/>
      <c r="E83" s="42"/>
      <c r="F83" s="42"/>
      <c r="G83" s="40"/>
      <c r="H83" s="40"/>
      <c r="I83" s="40"/>
      <c r="J83" s="40"/>
      <c r="K83" s="50"/>
      <c r="L83" s="48"/>
      <c r="M83" s="48"/>
      <c r="N83" s="69"/>
      <c r="O83" s="69"/>
      <c r="P83" s="69"/>
      <c r="Q83" s="69"/>
    </row>
    <row r="84" spans="1:17" ht="18.75" x14ac:dyDescent="0.3">
      <c r="A84" s="45"/>
      <c r="B84" s="41"/>
      <c r="C84" s="42"/>
      <c r="D84" s="42"/>
      <c r="E84" s="42"/>
      <c r="F84" s="42"/>
      <c r="G84" s="40"/>
      <c r="H84" s="40"/>
      <c r="I84" s="40"/>
      <c r="J84" s="40"/>
      <c r="K84" s="50"/>
      <c r="L84" s="48"/>
      <c r="M84" s="48"/>
      <c r="N84" s="69"/>
      <c r="O84" s="69"/>
      <c r="P84" s="69"/>
      <c r="Q84" s="69"/>
    </row>
    <row r="85" spans="1:17" ht="18.75" x14ac:dyDescent="0.3">
      <c r="A85" s="45"/>
      <c r="B85" s="41"/>
      <c r="C85" s="42"/>
      <c r="D85" s="42"/>
      <c r="E85" s="42"/>
      <c r="F85" s="42"/>
      <c r="G85" s="40"/>
      <c r="H85" s="40"/>
      <c r="I85" s="40"/>
      <c r="J85" s="40"/>
      <c r="K85" s="50"/>
      <c r="L85" s="48"/>
      <c r="M85" s="48"/>
      <c r="N85" s="69"/>
      <c r="O85" s="69"/>
      <c r="P85" s="69"/>
      <c r="Q85" s="69"/>
    </row>
    <row r="86" spans="1:17" ht="18.75" x14ac:dyDescent="0.3">
      <c r="A86" s="45"/>
      <c r="B86" s="41"/>
      <c r="C86" s="42"/>
      <c r="D86" s="42"/>
      <c r="E86" s="42"/>
      <c r="F86" s="42"/>
      <c r="G86" s="40"/>
      <c r="H86" s="40"/>
      <c r="I86" s="40"/>
      <c r="J86" s="40"/>
      <c r="K86" s="50"/>
      <c r="L86" s="48"/>
      <c r="M86" s="48"/>
      <c r="N86" s="69"/>
      <c r="O86" s="69"/>
      <c r="P86" s="69"/>
      <c r="Q86" s="69"/>
    </row>
    <row r="87" spans="1:17" ht="18.75" x14ac:dyDescent="0.3">
      <c r="A87" s="45"/>
      <c r="B87" s="41"/>
      <c r="C87" s="42"/>
      <c r="D87" s="42"/>
      <c r="E87" s="42"/>
      <c r="F87" s="42"/>
      <c r="G87" s="40"/>
      <c r="H87" s="40"/>
      <c r="I87" s="40"/>
      <c r="J87" s="40"/>
      <c r="K87" s="50"/>
      <c r="L87" s="48"/>
      <c r="M87" s="48"/>
      <c r="N87" s="69"/>
      <c r="O87" s="69"/>
      <c r="P87" s="69"/>
      <c r="Q87" s="69"/>
    </row>
    <row r="88" spans="1:17" ht="18.75" x14ac:dyDescent="0.3">
      <c r="A88" s="45"/>
      <c r="B88" s="41"/>
      <c r="C88" s="42"/>
      <c r="D88" s="42"/>
      <c r="E88" s="42"/>
      <c r="F88" s="42"/>
      <c r="G88" s="40"/>
      <c r="H88" s="40"/>
      <c r="I88" s="40"/>
      <c r="J88" s="40"/>
      <c r="K88" s="50"/>
      <c r="L88" s="48"/>
      <c r="M88" s="48"/>
      <c r="N88" s="69"/>
      <c r="O88" s="69"/>
      <c r="P88" s="69"/>
      <c r="Q88" s="69"/>
    </row>
    <row r="89" spans="1:17" ht="18.75" x14ac:dyDescent="0.3">
      <c r="A89" s="45"/>
      <c r="B89" s="41"/>
      <c r="C89" s="42"/>
      <c r="D89" s="42"/>
      <c r="E89" s="42"/>
      <c r="F89" s="42"/>
      <c r="G89" s="40"/>
      <c r="H89" s="40"/>
      <c r="I89" s="40"/>
      <c r="J89" s="40"/>
      <c r="K89" s="50"/>
      <c r="L89" s="48"/>
      <c r="M89" s="48"/>
      <c r="N89" s="69"/>
      <c r="O89" s="69"/>
      <c r="P89" s="69"/>
      <c r="Q89" s="69"/>
    </row>
    <row r="90" spans="1:17" ht="18.75" x14ac:dyDescent="0.3">
      <c r="A90" s="45"/>
      <c r="B90" s="41"/>
      <c r="C90" s="42"/>
      <c r="D90" s="42"/>
      <c r="E90" s="42"/>
      <c r="F90" s="42"/>
      <c r="G90" s="40"/>
      <c r="H90" s="40"/>
      <c r="I90" s="40"/>
      <c r="J90" s="40"/>
      <c r="K90" s="50"/>
      <c r="L90" s="48"/>
      <c r="M90" s="48"/>
      <c r="N90" s="69"/>
      <c r="O90" s="69"/>
      <c r="P90" s="69"/>
      <c r="Q90" s="69"/>
    </row>
    <row r="91" spans="1:17" ht="18.75" x14ac:dyDescent="0.3">
      <c r="A91" s="45"/>
      <c r="B91" s="41"/>
      <c r="C91" s="42"/>
      <c r="D91" s="42"/>
      <c r="E91" s="42"/>
      <c r="F91" s="42"/>
      <c r="G91" s="40"/>
      <c r="H91" s="40"/>
      <c r="I91" s="40"/>
      <c r="J91" s="40"/>
      <c r="K91" s="50"/>
      <c r="L91" s="48"/>
      <c r="M91" s="48"/>
      <c r="N91" s="69"/>
      <c r="O91" s="69"/>
      <c r="P91" s="69"/>
      <c r="Q91" s="69"/>
    </row>
    <row r="92" spans="1:17" ht="18.75" x14ac:dyDescent="0.3">
      <c r="A92" s="45"/>
      <c r="B92" s="41"/>
      <c r="C92" s="42"/>
      <c r="D92" s="42"/>
      <c r="E92" s="42"/>
      <c r="F92" s="42"/>
      <c r="G92" s="40"/>
      <c r="H92" s="40"/>
      <c r="I92" s="40"/>
      <c r="J92" s="40"/>
      <c r="K92" s="50"/>
      <c r="L92" s="48"/>
      <c r="M92" s="48"/>
      <c r="N92" s="69"/>
      <c r="O92" s="69"/>
      <c r="P92" s="69"/>
      <c r="Q92" s="69"/>
    </row>
    <row r="93" spans="1:17" ht="18.75" x14ac:dyDescent="0.3">
      <c r="A93" s="45"/>
      <c r="B93" s="41"/>
      <c r="C93" s="42"/>
      <c r="D93" s="42"/>
      <c r="E93" s="42"/>
      <c r="F93" s="42"/>
      <c r="G93" s="40"/>
      <c r="H93" s="40"/>
      <c r="I93" s="40"/>
      <c r="J93" s="40"/>
      <c r="K93" s="50"/>
      <c r="L93" s="48"/>
      <c r="M93" s="48"/>
      <c r="N93" s="69"/>
      <c r="O93" s="69"/>
      <c r="P93" s="69"/>
      <c r="Q93" s="69"/>
    </row>
    <row r="94" spans="1:17" ht="18.75" x14ac:dyDescent="0.3">
      <c r="A94" s="45"/>
      <c r="B94" s="41"/>
      <c r="C94" s="42"/>
      <c r="D94" s="42"/>
      <c r="E94" s="42"/>
      <c r="F94" s="42"/>
      <c r="G94" s="40"/>
      <c r="H94" s="40"/>
      <c r="I94" s="40"/>
      <c r="J94" s="40"/>
      <c r="K94" s="50"/>
      <c r="L94" s="48"/>
      <c r="M94" s="48"/>
      <c r="N94" s="69"/>
      <c r="O94" s="69"/>
      <c r="P94" s="69"/>
      <c r="Q94" s="69"/>
    </row>
    <row r="95" spans="1:17" ht="18.75" x14ac:dyDescent="0.3">
      <c r="A95" s="45"/>
      <c r="B95" s="41"/>
      <c r="C95" s="42"/>
      <c r="D95" s="42"/>
      <c r="E95" s="42"/>
      <c r="F95" s="42"/>
      <c r="G95" s="40"/>
      <c r="H95" s="40"/>
      <c r="I95" s="40"/>
      <c r="J95" s="40"/>
      <c r="K95" s="50"/>
      <c r="L95" s="48"/>
      <c r="M95" s="48"/>
      <c r="N95" s="69"/>
      <c r="O95" s="69"/>
      <c r="P95" s="69"/>
      <c r="Q95" s="69"/>
    </row>
    <row r="96" spans="1:17" ht="18.75" x14ac:dyDescent="0.3">
      <c r="A96" s="45"/>
      <c r="B96" s="41"/>
      <c r="C96" s="42"/>
      <c r="D96" s="42"/>
      <c r="E96" s="42"/>
      <c r="F96" s="42"/>
      <c r="G96" s="40"/>
      <c r="H96" s="40"/>
      <c r="I96" s="40"/>
      <c r="J96" s="40"/>
      <c r="K96" s="50"/>
      <c r="L96" s="48"/>
      <c r="M96" s="48"/>
      <c r="N96" s="69"/>
      <c r="O96" s="69"/>
      <c r="P96" s="69"/>
      <c r="Q96" s="69"/>
    </row>
    <row r="97" spans="1:17" ht="18.75" x14ac:dyDescent="0.3">
      <c r="A97" s="45"/>
      <c r="B97" s="41"/>
      <c r="C97" s="42"/>
      <c r="D97" s="42"/>
      <c r="E97" s="42"/>
      <c r="F97" s="42"/>
      <c r="G97" s="40"/>
      <c r="H97" s="40"/>
      <c r="I97" s="40"/>
      <c r="J97" s="40"/>
      <c r="K97" s="50"/>
      <c r="L97" s="48"/>
      <c r="M97" s="48"/>
      <c r="N97" s="69"/>
      <c r="O97" s="69"/>
      <c r="P97" s="69"/>
      <c r="Q97" s="69"/>
    </row>
    <row r="98" spans="1:17" ht="18.75" x14ac:dyDescent="0.3">
      <c r="A98" s="45"/>
      <c r="B98" s="41"/>
      <c r="C98" s="42"/>
      <c r="D98" s="42"/>
      <c r="E98" s="42"/>
      <c r="F98" s="42"/>
      <c r="G98" s="40"/>
      <c r="H98" s="40"/>
      <c r="I98" s="40"/>
      <c r="J98" s="40"/>
      <c r="K98" s="50"/>
      <c r="L98" s="48"/>
      <c r="M98" s="48"/>
      <c r="N98" s="69"/>
      <c r="O98" s="69"/>
      <c r="P98" s="69"/>
      <c r="Q98" s="69"/>
    </row>
    <row r="99" spans="1:17" ht="18.75" x14ac:dyDescent="0.3">
      <c r="A99" s="45"/>
      <c r="B99" s="41"/>
      <c r="C99" s="42"/>
      <c r="D99" s="42"/>
      <c r="E99" s="42"/>
      <c r="F99" s="42"/>
      <c r="G99" s="40"/>
      <c r="H99" s="40"/>
      <c r="I99" s="40"/>
      <c r="J99" s="40"/>
      <c r="K99" s="50"/>
      <c r="L99" s="48"/>
      <c r="M99" s="48"/>
      <c r="N99" s="69"/>
      <c r="O99" s="69"/>
      <c r="P99" s="69"/>
      <c r="Q99" s="69"/>
    </row>
    <row r="100" spans="1:17" ht="18.75" x14ac:dyDescent="0.3">
      <c r="A100" s="45"/>
      <c r="B100" s="41"/>
      <c r="C100" s="42"/>
      <c r="D100" s="42"/>
      <c r="E100" s="42"/>
      <c r="F100" s="42"/>
      <c r="G100" s="40"/>
      <c r="H100" s="40"/>
      <c r="I100" s="40"/>
      <c r="J100" s="40"/>
      <c r="K100" s="50"/>
      <c r="L100" s="48"/>
      <c r="M100" s="48"/>
      <c r="N100" s="69"/>
      <c r="O100" s="69"/>
      <c r="P100" s="69"/>
      <c r="Q100" s="69"/>
    </row>
    <row r="101" spans="1:17" ht="18.75" x14ac:dyDescent="0.3">
      <c r="A101" s="45"/>
      <c r="B101" s="41"/>
      <c r="C101" s="42"/>
      <c r="D101" s="42"/>
      <c r="E101" s="42"/>
      <c r="F101" s="42"/>
      <c r="G101" s="40"/>
      <c r="H101" s="40"/>
      <c r="I101" s="40"/>
      <c r="J101" s="40"/>
      <c r="K101" s="50"/>
      <c r="L101" s="48"/>
      <c r="M101" s="48"/>
      <c r="N101" s="69"/>
      <c r="O101" s="69"/>
      <c r="P101" s="69"/>
      <c r="Q101" s="69"/>
    </row>
    <row r="102" spans="1:17" ht="18.75" x14ac:dyDescent="0.3">
      <c r="A102" s="45"/>
      <c r="B102" s="41"/>
      <c r="C102" s="42"/>
      <c r="D102" s="42"/>
      <c r="E102" s="42"/>
      <c r="F102" s="42"/>
      <c r="G102" s="40"/>
      <c r="H102" s="40"/>
      <c r="I102" s="40"/>
      <c r="J102" s="40"/>
      <c r="K102" s="50"/>
      <c r="L102" s="48"/>
      <c r="M102" s="48"/>
      <c r="N102" s="69"/>
      <c r="O102" s="69"/>
      <c r="P102" s="69"/>
      <c r="Q102" s="69"/>
    </row>
    <row r="103" spans="1:17" ht="18.75" x14ac:dyDescent="0.3">
      <c r="A103" s="45"/>
      <c r="B103" s="41"/>
      <c r="C103" s="42"/>
      <c r="D103" s="42"/>
      <c r="E103" s="42"/>
      <c r="F103" s="42"/>
      <c r="G103" s="40"/>
      <c r="H103" s="40"/>
      <c r="I103" s="40"/>
      <c r="J103" s="40"/>
      <c r="K103" s="50"/>
      <c r="L103" s="48"/>
      <c r="M103" s="48"/>
      <c r="N103" s="69"/>
      <c r="O103" s="69"/>
      <c r="P103" s="69"/>
      <c r="Q103" s="69"/>
    </row>
    <row r="104" spans="1:17" ht="18.75" x14ac:dyDescent="0.3">
      <c r="A104" s="45"/>
      <c r="B104" s="41"/>
      <c r="C104" s="42"/>
      <c r="D104" s="42"/>
      <c r="E104" s="42"/>
      <c r="F104" s="42"/>
      <c r="G104" s="40"/>
      <c r="H104" s="40"/>
      <c r="I104" s="40"/>
      <c r="J104" s="40"/>
      <c r="K104" s="50"/>
      <c r="L104" s="48"/>
      <c r="M104" s="48"/>
      <c r="N104" s="69"/>
      <c r="O104" s="69"/>
      <c r="P104" s="69"/>
      <c r="Q104" s="69"/>
    </row>
    <row r="105" spans="1:17" ht="18.75" x14ac:dyDescent="0.3">
      <c r="A105" s="45"/>
      <c r="B105" s="41"/>
      <c r="C105" s="42"/>
      <c r="D105" s="42"/>
      <c r="E105" s="42"/>
      <c r="F105" s="42"/>
      <c r="G105" s="40"/>
      <c r="H105" s="40"/>
      <c r="I105" s="40"/>
      <c r="J105" s="40"/>
      <c r="K105" s="50"/>
      <c r="L105" s="48"/>
      <c r="M105" s="48"/>
      <c r="N105" s="69"/>
      <c r="O105" s="69"/>
      <c r="P105" s="69"/>
      <c r="Q105" s="69"/>
    </row>
    <row r="106" spans="1:17" ht="18.75" x14ac:dyDescent="0.3">
      <c r="A106" s="45"/>
      <c r="B106" s="41"/>
      <c r="C106" s="42"/>
      <c r="D106" s="42"/>
      <c r="E106" s="42"/>
      <c r="F106" s="42"/>
      <c r="G106" s="40"/>
      <c r="H106" s="40"/>
      <c r="I106" s="40"/>
      <c r="J106" s="40"/>
      <c r="K106" s="50"/>
      <c r="L106" s="48"/>
      <c r="M106" s="48"/>
      <c r="N106" s="69"/>
      <c r="O106" s="69"/>
      <c r="P106" s="69"/>
      <c r="Q106" s="69"/>
    </row>
    <row r="107" spans="1:17" ht="18.75" x14ac:dyDescent="0.3">
      <c r="A107" s="45"/>
      <c r="B107" s="41"/>
      <c r="C107" s="42"/>
      <c r="D107" s="42"/>
      <c r="E107" s="42"/>
      <c r="F107" s="42"/>
      <c r="G107" s="40"/>
      <c r="H107" s="40"/>
      <c r="I107" s="40"/>
      <c r="J107" s="40"/>
      <c r="K107" s="50"/>
      <c r="L107" s="48"/>
      <c r="M107" s="48"/>
      <c r="N107" s="69"/>
      <c r="O107" s="69"/>
      <c r="P107" s="69"/>
      <c r="Q107" s="69"/>
    </row>
    <row r="108" spans="1:17" ht="18.75" x14ac:dyDescent="0.3">
      <c r="A108" s="45"/>
      <c r="B108" s="41"/>
      <c r="C108" s="42"/>
      <c r="D108" s="42"/>
      <c r="E108" s="42"/>
      <c r="F108" s="42"/>
      <c r="G108" s="40"/>
      <c r="H108" s="40"/>
      <c r="I108" s="40"/>
      <c r="J108" s="40"/>
      <c r="K108" s="50"/>
      <c r="L108" s="48"/>
      <c r="M108" s="48"/>
      <c r="N108" s="69"/>
      <c r="O108" s="69"/>
      <c r="P108" s="69"/>
      <c r="Q108" s="69"/>
    </row>
    <row r="109" spans="1:17" ht="18.75" x14ac:dyDescent="0.3">
      <c r="A109" s="45"/>
      <c r="B109" s="41"/>
      <c r="C109" s="42"/>
      <c r="D109" s="42"/>
      <c r="E109" s="42"/>
      <c r="F109" s="42"/>
      <c r="G109" s="40"/>
      <c r="H109" s="40"/>
      <c r="I109" s="40"/>
      <c r="J109" s="40"/>
      <c r="K109" s="50"/>
      <c r="L109" s="48"/>
      <c r="M109" s="48"/>
      <c r="N109" s="69"/>
      <c r="O109" s="69"/>
      <c r="P109" s="69"/>
      <c r="Q109" s="69"/>
    </row>
    <row r="110" spans="1:17" ht="18.75" x14ac:dyDescent="0.3">
      <c r="A110" s="45"/>
      <c r="B110" s="41"/>
      <c r="C110" s="42"/>
      <c r="D110" s="42"/>
      <c r="E110" s="42"/>
      <c r="F110" s="42"/>
      <c r="G110" s="40"/>
      <c r="H110" s="40"/>
      <c r="I110" s="40"/>
      <c r="J110" s="40"/>
      <c r="K110" s="50"/>
      <c r="L110" s="48"/>
      <c r="M110" s="48"/>
      <c r="N110" s="69"/>
      <c r="O110" s="69"/>
      <c r="P110" s="69"/>
      <c r="Q110" s="69"/>
    </row>
    <row r="111" spans="1:17" ht="18.75" x14ac:dyDescent="0.3">
      <c r="A111" s="45"/>
      <c r="B111" s="41"/>
      <c r="C111" s="42"/>
      <c r="D111" s="42"/>
      <c r="E111" s="42"/>
      <c r="F111" s="42"/>
      <c r="G111" s="40"/>
      <c r="H111" s="40"/>
      <c r="I111" s="40"/>
      <c r="J111" s="40"/>
      <c r="K111" s="50"/>
      <c r="L111" s="48"/>
      <c r="M111" s="48"/>
      <c r="N111" s="69"/>
      <c r="O111" s="69"/>
      <c r="P111" s="69"/>
      <c r="Q111" s="69"/>
    </row>
    <row r="112" spans="1:17" ht="18.75" x14ac:dyDescent="0.3">
      <c r="A112" s="45"/>
      <c r="B112" s="41"/>
      <c r="C112" s="42"/>
      <c r="D112" s="42"/>
      <c r="E112" s="42"/>
      <c r="F112" s="42"/>
      <c r="G112" s="40"/>
      <c r="H112" s="40"/>
      <c r="I112" s="40"/>
      <c r="J112" s="40"/>
      <c r="K112" s="50"/>
      <c r="L112" s="48"/>
      <c r="M112" s="48"/>
      <c r="N112" s="69"/>
      <c r="O112" s="69"/>
      <c r="P112" s="69"/>
      <c r="Q112" s="69"/>
    </row>
    <row r="113" spans="1:17" ht="18.75" x14ac:dyDescent="0.3">
      <c r="A113" s="45"/>
      <c r="B113" s="41"/>
      <c r="C113" s="42"/>
      <c r="D113" s="42"/>
      <c r="E113" s="42"/>
      <c r="F113" s="42"/>
      <c r="G113" s="40"/>
      <c r="H113" s="40"/>
      <c r="I113" s="40"/>
      <c r="J113" s="40"/>
      <c r="K113" s="50"/>
      <c r="L113" s="48"/>
      <c r="M113" s="48"/>
      <c r="N113" s="69"/>
      <c r="O113" s="69"/>
      <c r="P113" s="69"/>
      <c r="Q113" s="69"/>
    </row>
    <row r="114" spans="1:17" ht="18.75" x14ac:dyDescent="0.3">
      <c r="A114" s="45"/>
      <c r="B114" s="41"/>
      <c r="C114" s="42"/>
      <c r="D114" s="42"/>
      <c r="E114" s="42"/>
      <c r="F114" s="42"/>
      <c r="G114" s="40"/>
      <c r="H114" s="40"/>
      <c r="I114" s="40"/>
      <c r="J114" s="40"/>
      <c r="K114" s="50"/>
      <c r="L114" s="48"/>
      <c r="M114" s="48"/>
      <c r="N114" s="69"/>
      <c r="O114" s="69"/>
      <c r="P114" s="69"/>
      <c r="Q114" s="69"/>
    </row>
    <row r="115" spans="1:17" ht="18.75" x14ac:dyDescent="0.3">
      <c r="A115" s="45"/>
      <c r="B115" s="41"/>
      <c r="C115" s="42"/>
      <c r="D115" s="42"/>
      <c r="E115" s="42"/>
      <c r="F115" s="42"/>
      <c r="G115" s="40"/>
      <c r="H115" s="40"/>
      <c r="I115" s="40"/>
      <c r="J115" s="40"/>
      <c r="K115" s="50"/>
      <c r="L115" s="48"/>
      <c r="M115" s="48"/>
      <c r="N115" s="69"/>
      <c r="O115" s="69"/>
      <c r="P115" s="69"/>
      <c r="Q115" s="69"/>
    </row>
    <row r="116" spans="1:17" ht="18.75" x14ac:dyDescent="0.3">
      <c r="A116" s="45"/>
      <c r="B116" s="41"/>
      <c r="C116" s="42"/>
      <c r="D116" s="42"/>
      <c r="E116" s="42"/>
      <c r="F116" s="42"/>
      <c r="G116" s="40"/>
      <c r="H116" s="40"/>
      <c r="I116" s="40"/>
      <c r="J116" s="40"/>
      <c r="K116" s="50"/>
      <c r="L116" s="48"/>
      <c r="M116" s="48"/>
      <c r="N116" s="69"/>
      <c r="O116" s="69"/>
      <c r="P116" s="69"/>
      <c r="Q116" s="69"/>
    </row>
    <row r="117" spans="1:17" ht="18.75" x14ac:dyDescent="0.3">
      <c r="A117" s="45"/>
      <c r="B117" s="41"/>
      <c r="C117" s="42"/>
      <c r="D117" s="42"/>
      <c r="E117" s="42"/>
      <c r="F117" s="42"/>
      <c r="G117" s="40"/>
      <c r="H117" s="40"/>
      <c r="I117" s="40"/>
      <c r="J117" s="40"/>
      <c r="K117" s="50"/>
      <c r="L117" s="48"/>
      <c r="M117" s="48"/>
      <c r="N117" s="69"/>
      <c r="O117" s="69"/>
      <c r="P117" s="69"/>
      <c r="Q117" s="69"/>
    </row>
    <row r="118" spans="1:17" ht="18.75" x14ac:dyDescent="0.3">
      <c r="A118" s="45"/>
      <c r="B118" s="41"/>
      <c r="C118" s="42"/>
      <c r="D118" s="42"/>
      <c r="E118" s="42"/>
      <c r="F118" s="42"/>
      <c r="G118" s="40"/>
      <c r="H118" s="40"/>
      <c r="I118" s="40"/>
      <c r="J118" s="40"/>
      <c r="K118" s="50"/>
      <c r="L118" s="48"/>
      <c r="M118" s="48"/>
      <c r="N118" s="69"/>
      <c r="O118" s="69"/>
      <c r="P118" s="69"/>
      <c r="Q118" s="69"/>
    </row>
    <row r="119" spans="1:17" ht="18.75" x14ac:dyDescent="0.3">
      <c r="A119" s="45"/>
      <c r="B119" s="41"/>
      <c r="C119" s="42"/>
      <c r="D119" s="42"/>
      <c r="E119" s="42"/>
      <c r="F119" s="42"/>
      <c r="G119" s="40"/>
      <c r="H119" s="40"/>
      <c r="I119" s="40"/>
      <c r="J119" s="40"/>
      <c r="K119" s="50"/>
      <c r="L119" s="48"/>
      <c r="M119" s="48"/>
      <c r="N119" s="69"/>
      <c r="O119" s="69"/>
      <c r="P119" s="69"/>
      <c r="Q119" s="69"/>
    </row>
    <row r="120" spans="1:17" ht="18.75" x14ac:dyDescent="0.3">
      <c r="A120" s="45"/>
      <c r="B120" s="41"/>
      <c r="C120" s="42"/>
      <c r="D120" s="42"/>
      <c r="E120" s="42"/>
      <c r="F120" s="42"/>
      <c r="G120" s="40"/>
      <c r="H120" s="40"/>
      <c r="I120" s="40"/>
      <c r="J120" s="40"/>
      <c r="K120" s="50"/>
      <c r="L120" s="48"/>
      <c r="M120" s="48"/>
      <c r="N120" s="69"/>
      <c r="O120" s="69"/>
      <c r="P120" s="69"/>
      <c r="Q120" s="69"/>
    </row>
    <row r="121" spans="1:17" ht="18.75" x14ac:dyDescent="0.3">
      <c r="A121" s="45"/>
      <c r="B121" s="41"/>
      <c r="C121" s="42"/>
      <c r="D121" s="42"/>
      <c r="E121" s="42"/>
      <c r="F121" s="42"/>
      <c r="G121" s="40"/>
      <c r="H121" s="40"/>
      <c r="I121" s="40"/>
      <c r="J121" s="40"/>
      <c r="K121" s="50"/>
      <c r="L121" s="48"/>
      <c r="M121" s="48"/>
      <c r="N121" s="69"/>
      <c r="O121" s="69"/>
      <c r="P121" s="69"/>
      <c r="Q121" s="69"/>
    </row>
    <row r="122" spans="1:17" ht="18.75" x14ac:dyDescent="0.3">
      <c r="A122" s="45"/>
      <c r="B122" s="41"/>
      <c r="C122" s="42"/>
      <c r="D122" s="42"/>
      <c r="E122" s="42"/>
      <c r="F122" s="42"/>
      <c r="G122" s="40"/>
      <c r="H122" s="40"/>
      <c r="I122" s="40"/>
      <c r="J122" s="40"/>
      <c r="K122" s="50"/>
      <c r="L122" s="48"/>
      <c r="M122" s="48"/>
      <c r="N122" s="69"/>
      <c r="O122" s="69"/>
      <c r="P122" s="69"/>
      <c r="Q122" s="69"/>
    </row>
    <row r="123" spans="1:17" ht="18.75" x14ac:dyDescent="0.3">
      <c r="A123" s="45"/>
      <c r="B123" s="41"/>
      <c r="C123" s="42"/>
      <c r="D123" s="42"/>
      <c r="E123" s="42"/>
      <c r="F123" s="42"/>
      <c r="G123" s="40"/>
      <c r="H123" s="40"/>
      <c r="I123" s="40"/>
      <c r="J123" s="40"/>
      <c r="K123" s="50"/>
      <c r="L123" s="48"/>
      <c r="M123" s="48"/>
      <c r="N123" s="69"/>
      <c r="O123" s="69"/>
      <c r="P123" s="69"/>
      <c r="Q123" s="69"/>
    </row>
    <row r="124" spans="1:17" ht="18.75" x14ac:dyDescent="0.3">
      <c r="A124" s="45"/>
      <c r="B124" s="41"/>
      <c r="C124" s="42"/>
      <c r="D124" s="42"/>
      <c r="E124" s="42"/>
      <c r="F124" s="42"/>
      <c r="G124" s="40"/>
      <c r="H124" s="40"/>
      <c r="I124" s="40"/>
      <c r="J124" s="40"/>
      <c r="K124" s="50"/>
      <c r="L124" s="48"/>
      <c r="M124" s="48"/>
      <c r="N124" s="69"/>
      <c r="O124" s="69"/>
      <c r="P124" s="69"/>
      <c r="Q124" s="69"/>
    </row>
    <row r="125" spans="1:17" ht="18.75" x14ac:dyDescent="0.3">
      <c r="A125" s="45"/>
      <c r="B125" s="41"/>
      <c r="C125" s="42"/>
      <c r="D125" s="42"/>
      <c r="E125" s="42"/>
      <c r="F125" s="42"/>
      <c r="G125" s="40"/>
      <c r="H125" s="40"/>
      <c r="I125" s="40"/>
      <c r="J125" s="40"/>
      <c r="K125" s="50"/>
      <c r="L125" s="48"/>
      <c r="M125" s="48"/>
      <c r="N125" s="69"/>
      <c r="O125" s="69"/>
      <c r="P125" s="69"/>
      <c r="Q125" s="69"/>
    </row>
    <row r="126" spans="1:17" ht="18.75" x14ac:dyDescent="0.3">
      <c r="A126" s="45"/>
      <c r="B126" s="41"/>
      <c r="C126" s="42"/>
      <c r="D126" s="42"/>
      <c r="E126" s="42"/>
      <c r="F126" s="42"/>
      <c r="G126" s="40"/>
      <c r="H126" s="40"/>
      <c r="I126" s="40"/>
      <c r="J126" s="40"/>
      <c r="K126" s="50"/>
      <c r="L126" s="48"/>
      <c r="M126" s="48"/>
      <c r="N126" s="69"/>
      <c r="O126" s="69"/>
      <c r="P126" s="69"/>
      <c r="Q126" s="69"/>
    </row>
    <row r="127" spans="1:17" ht="18.75" x14ac:dyDescent="0.3">
      <c r="A127" s="45"/>
      <c r="B127" s="41"/>
      <c r="C127" s="42"/>
      <c r="D127" s="42"/>
      <c r="E127" s="42"/>
      <c r="F127" s="42"/>
      <c r="G127" s="40"/>
      <c r="H127" s="40"/>
      <c r="I127" s="40"/>
      <c r="J127" s="40"/>
      <c r="K127" s="50"/>
      <c r="L127" s="48"/>
      <c r="M127" s="48"/>
      <c r="N127" s="69"/>
      <c r="O127" s="69"/>
      <c r="P127" s="69"/>
      <c r="Q127" s="69"/>
    </row>
    <row r="128" spans="1:17" ht="18.75" x14ac:dyDescent="0.3">
      <c r="A128" s="45"/>
      <c r="B128" s="41"/>
      <c r="C128" s="42"/>
      <c r="D128" s="42"/>
      <c r="E128" s="42"/>
      <c r="F128" s="42"/>
      <c r="G128" s="40"/>
      <c r="H128" s="40"/>
      <c r="I128" s="40"/>
      <c r="J128" s="40"/>
      <c r="K128" s="50"/>
      <c r="L128" s="48"/>
      <c r="M128" s="48"/>
      <c r="N128" s="69"/>
      <c r="O128" s="69"/>
      <c r="P128" s="69"/>
      <c r="Q128" s="69"/>
    </row>
    <row r="129" spans="1:17" ht="18.75" x14ac:dyDescent="0.3">
      <c r="A129" s="45"/>
      <c r="B129" s="41"/>
      <c r="C129" s="42"/>
      <c r="D129" s="42"/>
      <c r="E129" s="42"/>
      <c r="F129" s="42"/>
      <c r="G129" s="40"/>
      <c r="H129" s="40"/>
      <c r="I129" s="40"/>
      <c r="J129" s="40"/>
      <c r="K129" s="50"/>
      <c r="L129" s="48"/>
      <c r="M129" s="48"/>
      <c r="N129" s="69"/>
      <c r="O129" s="69"/>
      <c r="P129" s="69"/>
      <c r="Q129" s="69"/>
    </row>
    <row r="130" spans="1:17" ht="18.75" x14ac:dyDescent="0.3">
      <c r="A130" s="45"/>
      <c r="B130" s="41"/>
      <c r="C130" s="42"/>
      <c r="D130" s="42"/>
      <c r="E130" s="42"/>
      <c r="F130" s="42"/>
      <c r="G130" s="40"/>
      <c r="H130" s="40"/>
      <c r="I130" s="40"/>
      <c r="J130" s="40"/>
      <c r="K130" s="50"/>
      <c r="L130" s="48"/>
      <c r="M130" s="48"/>
      <c r="N130" s="69"/>
      <c r="O130" s="69"/>
      <c r="P130" s="69"/>
      <c r="Q130" s="69"/>
    </row>
    <row r="131" spans="1:17" ht="18.75" x14ac:dyDescent="0.3">
      <c r="A131" s="45"/>
      <c r="B131" s="41"/>
      <c r="C131" s="42"/>
      <c r="D131" s="42"/>
      <c r="E131" s="42"/>
      <c r="F131" s="42"/>
      <c r="G131" s="40"/>
      <c r="H131" s="40"/>
      <c r="I131" s="40"/>
      <c r="J131" s="40"/>
      <c r="K131" s="50"/>
      <c r="L131" s="48"/>
      <c r="M131" s="48"/>
      <c r="N131" s="69"/>
      <c r="O131" s="69"/>
      <c r="P131" s="69"/>
      <c r="Q131" s="69"/>
    </row>
    <row r="132" spans="1:17" ht="18.75" x14ac:dyDescent="0.3">
      <c r="A132" s="45"/>
      <c r="B132" s="41"/>
      <c r="C132" s="42"/>
      <c r="D132" s="42"/>
      <c r="E132" s="42"/>
      <c r="F132" s="42"/>
      <c r="G132" s="40"/>
      <c r="H132" s="40"/>
      <c r="I132" s="40"/>
      <c r="J132" s="40"/>
      <c r="K132" s="50"/>
      <c r="L132" s="48"/>
      <c r="M132" s="48"/>
      <c r="N132" s="69"/>
      <c r="O132" s="69"/>
      <c r="P132" s="69"/>
      <c r="Q132" s="69"/>
    </row>
    <row r="133" spans="1:17" ht="18.75" x14ac:dyDescent="0.3">
      <c r="A133" s="45"/>
      <c r="B133" s="41"/>
      <c r="C133" s="42"/>
      <c r="D133" s="42"/>
      <c r="E133" s="42"/>
      <c r="F133" s="42"/>
      <c r="G133" s="40"/>
      <c r="H133" s="40"/>
      <c r="I133" s="40"/>
      <c r="J133" s="40"/>
      <c r="K133" s="50"/>
      <c r="L133" s="48"/>
      <c r="M133" s="48"/>
      <c r="N133" s="69"/>
      <c r="O133" s="69"/>
      <c r="P133" s="69"/>
      <c r="Q133" s="69"/>
    </row>
    <row r="134" spans="1:17" ht="18.75" x14ac:dyDescent="0.3">
      <c r="A134" s="45"/>
      <c r="B134" s="41"/>
      <c r="C134" s="42"/>
      <c r="D134" s="42"/>
      <c r="E134" s="42"/>
      <c r="F134" s="42"/>
      <c r="G134" s="40"/>
      <c r="H134" s="40"/>
      <c r="I134" s="40"/>
      <c r="J134" s="40"/>
      <c r="K134" s="50"/>
      <c r="L134" s="48"/>
      <c r="M134" s="48"/>
      <c r="N134" s="69"/>
      <c r="O134" s="69"/>
      <c r="P134" s="69"/>
      <c r="Q134" s="69"/>
    </row>
    <row r="135" spans="1:17" ht="18.75" x14ac:dyDescent="0.3">
      <c r="A135" s="45"/>
      <c r="B135" s="41"/>
      <c r="C135" s="42"/>
      <c r="D135" s="42"/>
      <c r="E135" s="42"/>
      <c r="F135" s="42"/>
      <c r="G135" s="40"/>
      <c r="H135" s="40"/>
      <c r="I135" s="40"/>
      <c r="J135" s="40"/>
      <c r="K135" s="50"/>
      <c r="L135" s="48"/>
      <c r="M135" s="48"/>
      <c r="N135" s="69"/>
      <c r="O135" s="69"/>
      <c r="P135" s="69"/>
      <c r="Q135" s="69"/>
    </row>
    <row r="136" spans="1:17" ht="18.75" x14ac:dyDescent="0.3">
      <c r="A136" s="45"/>
      <c r="B136" s="41"/>
      <c r="C136" s="42"/>
      <c r="D136" s="42"/>
      <c r="E136" s="42"/>
      <c r="F136" s="42"/>
      <c r="G136" s="40"/>
      <c r="H136" s="40"/>
      <c r="I136" s="40"/>
      <c r="J136" s="40"/>
      <c r="K136" s="50"/>
      <c r="L136" s="48"/>
      <c r="M136" s="48"/>
      <c r="N136" s="69"/>
      <c r="O136" s="69"/>
      <c r="P136" s="69"/>
      <c r="Q136" s="69"/>
    </row>
    <row r="137" spans="1:17" ht="18.75" x14ac:dyDescent="0.3">
      <c r="A137" s="45"/>
      <c r="B137" s="41"/>
      <c r="C137" s="42"/>
      <c r="D137" s="42"/>
      <c r="E137" s="42"/>
      <c r="F137" s="42"/>
      <c r="G137" s="40"/>
      <c r="H137" s="40"/>
      <c r="I137" s="40"/>
      <c r="J137" s="40"/>
      <c r="K137" s="50"/>
      <c r="L137" s="48"/>
      <c r="M137" s="48"/>
      <c r="N137" s="69"/>
      <c r="O137" s="69"/>
      <c r="P137" s="69"/>
      <c r="Q137" s="69"/>
    </row>
    <row r="138" spans="1:17" ht="18.75" x14ac:dyDescent="0.3">
      <c r="A138" s="45"/>
      <c r="B138" s="41"/>
      <c r="C138" s="42"/>
      <c r="D138" s="42"/>
      <c r="E138" s="42"/>
      <c r="F138" s="42"/>
      <c r="G138" s="40"/>
      <c r="H138" s="40"/>
      <c r="I138" s="40"/>
      <c r="J138" s="40"/>
      <c r="K138" s="50"/>
      <c r="L138" s="48"/>
      <c r="M138" s="48"/>
      <c r="N138" s="69"/>
      <c r="O138" s="69"/>
      <c r="P138" s="69"/>
      <c r="Q138" s="69"/>
    </row>
    <row r="139" spans="1:17" ht="18.75" x14ac:dyDescent="0.3">
      <c r="A139" s="45"/>
      <c r="B139" s="41"/>
      <c r="C139" s="42"/>
      <c r="D139" s="42"/>
      <c r="E139" s="42"/>
      <c r="F139" s="42"/>
      <c r="G139" s="40"/>
      <c r="H139" s="40"/>
      <c r="I139" s="40"/>
      <c r="J139" s="40"/>
      <c r="K139" s="50"/>
      <c r="L139" s="48"/>
      <c r="M139" s="48"/>
      <c r="N139" s="69"/>
      <c r="O139" s="69"/>
      <c r="P139" s="69"/>
      <c r="Q139" s="69"/>
    </row>
    <row r="140" spans="1:17" ht="18.75" x14ac:dyDescent="0.3">
      <c r="A140" s="45"/>
      <c r="B140" s="41"/>
      <c r="C140" s="42"/>
      <c r="D140" s="42"/>
      <c r="E140" s="42"/>
      <c r="F140" s="42"/>
      <c r="G140" s="40"/>
      <c r="H140" s="40"/>
      <c r="I140" s="40"/>
      <c r="J140" s="40"/>
      <c r="K140" s="50"/>
      <c r="L140" s="48"/>
      <c r="M140" s="48"/>
      <c r="N140" s="69"/>
      <c r="O140" s="69"/>
      <c r="P140" s="69"/>
      <c r="Q140" s="69"/>
    </row>
    <row r="141" spans="1:17" ht="18.75" x14ac:dyDescent="0.3">
      <c r="A141" s="45"/>
      <c r="B141" s="41"/>
      <c r="C141" s="42"/>
      <c r="D141" s="42"/>
      <c r="E141" s="42"/>
      <c r="F141" s="42"/>
      <c r="G141" s="40"/>
      <c r="H141" s="40"/>
      <c r="I141" s="40"/>
      <c r="J141" s="40"/>
      <c r="K141" s="50"/>
      <c r="L141" s="48"/>
      <c r="M141" s="48"/>
      <c r="N141" s="69"/>
      <c r="O141" s="69"/>
      <c r="P141" s="69"/>
      <c r="Q141" s="69"/>
    </row>
    <row r="142" spans="1:17" ht="18.75" x14ac:dyDescent="0.3">
      <c r="A142" s="45"/>
      <c r="B142" s="41"/>
      <c r="C142" s="42"/>
      <c r="D142" s="42"/>
      <c r="E142" s="42"/>
      <c r="F142" s="42"/>
      <c r="G142" s="40"/>
      <c r="H142" s="40"/>
      <c r="I142" s="40"/>
      <c r="J142" s="40"/>
      <c r="K142" s="50"/>
      <c r="L142" s="48"/>
      <c r="M142" s="48"/>
      <c r="N142" s="69"/>
      <c r="O142" s="69"/>
      <c r="P142" s="69"/>
      <c r="Q142" s="69"/>
    </row>
    <row r="143" spans="1:17" ht="18.75" x14ac:dyDescent="0.3">
      <c r="A143" s="45"/>
      <c r="B143" s="41"/>
      <c r="C143" s="42"/>
      <c r="D143" s="42"/>
      <c r="E143" s="42"/>
      <c r="F143" s="42"/>
      <c r="G143" s="40"/>
      <c r="H143" s="40"/>
      <c r="I143" s="40"/>
      <c r="J143" s="40"/>
      <c r="K143" s="50"/>
      <c r="L143" s="48"/>
      <c r="M143" s="48"/>
      <c r="N143" s="69"/>
      <c r="O143" s="69"/>
      <c r="P143" s="69"/>
      <c r="Q143" s="69"/>
    </row>
    <row r="144" spans="1:17" ht="18.75" x14ac:dyDescent="0.3">
      <c r="A144" s="45"/>
      <c r="B144" s="41"/>
      <c r="C144" s="42"/>
      <c r="D144" s="42"/>
      <c r="E144" s="42"/>
      <c r="F144" s="42"/>
      <c r="G144" s="40"/>
      <c r="H144" s="40"/>
      <c r="I144" s="40"/>
      <c r="J144" s="40"/>
      <c r="K144" s="50"/>
      <c r="L144" s="48"/>
      <c r="M144" s="48"/>
      <c r="N144" s="69"/>
      <c r="O144" s="69"/>
      <c r="P144" s="69"/>
      <c r="Q144" s="69"/>
    </row>
    <row r="145" spans="1:17" ht="18.75" x14ac:dyDescent="0.3">
      <c r="A145" s="45"/>
      <c r="B145" s="41"/>
      <c r="C145" s="42"/>
      <c r="D145" s="42"/>
      <c r="E145" s="42"/>
      <c r="F145" s="42"/>
      <c r="G145" s="40"/>
      <c r="H145" s="40"/>
      <c r="I145" s="40"/>
      <c r="J145" s="40"/>
      <c r="K145" s="50"/>
      <c r="L145" s="48"/>
      <c r="M145" s="48"/>
      <c r="N145" s="69"/>
      <c r="O145" s="69"/>
      <c r="P145" s="69"/>
      <c r="Q145" s="69"/>
    </row>
    <row r="146" spans="1:17" ht="18.75" x14ac:dyDescent="0.3">
      <c r="A146" s="45"/>
      <c r="B146" s="41"/>
      <c r="C146" s="42"/>
      <c r="D146" s="42"/>
      <c r="E146" s="42"/>
      <c r="F146" s="42"/>
      <c r="G146" s="40"/>
      <c r="H146" s="40"/>
      <c r="I146" s="40"/>
      <c r="J146" s="40"/>
      <c r="K146" s="50"/>
      <c r="L146" s="48"/>
      <c r="M146" s="48"/>
      <c r="N146" s="69"/>
      <c r="O146" s="69"/>
      <c r="P146" s="69"/>
      <c r="Q146" s="69"/>
    </row>
    <row r="147" spans="1:17" ht="18.75" x14ac:dyDescent="0.3">
      <c r="A147" s="45"/>
      <c r="B147" s="41"/>
      <c r="C147" s="42"/>
      <c r="D147" s="42"/>
      <c r="E147" s="42"/>
      <c r="F147" s="42"/>
      <c r="G147" s="40"/>
      <c r="H147" s="40"/>
      <c r="I147" s="40"/>
      <c r="J147" s="40"/>
      <c r="K147" s="50"/>
      <c r="L147" s="48"/>
      <c r="M147" s="48"/>
      <c r="N147" s="69"/>
      <c r="O147" s="69"/>
      <c r="P147" s="69"/>
      <c r="Q147" s="69"/>
    </row>
    <row r="148" spans="1:17" ht="18.75" x14ac:dyDescent="0.3">
      <c r="A148" s="45"/>
      <c r="B148" s="41"/>
      <c r="C148" s="42"/>
      <c r="D148" s="42"/>
      <c r="E148" s="42"/>
      <c r="F148" s="42"/>
      <c r="G148" s="40"/>
      <c r="H148" s="40"/>
      <c r="I148" s="40"/>
      <c r="J148" s="40"/>
      <c r="K148" s="50"/>
      <c r="L148" s="48"/>
      <c r="M148" s="48"/>
      <c r="N148" s="69"/>
      <c r="O148" s="69"/>
      <c r="P148" s="69"/>
      <c r="Q148" s="69"/>
    </row>
    <row r="149" spans="1:17" ht="18.75" x14ac:dyDescent="0.3">
      <c r="A149" s="45"/>
      <c r="B149" s="41"/>
      <c r="C149" s="42"/>
      <c r="D149" s="42"/>
      <c r="E149" s="42"/>
      <c r="F149" s="42"/>
      <c r="G149" s="40"/>
      <c r="H149" s="40"/>
      <c r="I149" s="40"/>
      <c r="J149" s="40"/>
      <c r="K149" s="50"/>
      <c r="L149" s="48"/>
      <c r="M149" s="48"/>
      <c r="N149" s="69"/>
      <c r="O149" s="69"/>
      <c r="P149" s="69"/>
      <c r="Q149" s="69"/>
    </row>
    <row r="150" spans="1:17" ht="18.75" x14ac:dyDescent="0.3">
      <c r="A150" s="45"/>
      <c r="B150" s="41"/>
      <c r="C150" s="42"/>
      <c r="D150" s="42"/>
      <c r="E150" s="42"/>
      <c r="F150" s="42"/>
      <c r="G150" s="40"/>
      <c r="H150" s="40"/>
      <c r="I150" s="40"/>
      <c r="J150" s="40"/>
      <c r="K150" s="50"/>
      <c r="L150" s="48"/>
      <c r="M150" s="48"/>
      <c r="N150" s="69"/>
      <c r="O150" s="69"/>
      <c r="P150" s="69"/>
      <c r="Q150" s="69"/>
    </row>
    <row r="151" spans="1:17" ht="18.75" x14ac:dyDescent="0.3">
      <c r="A151" s="45"/>
      <c r="B151" s="41"/>
      <c r="C151" s="42"/>
      <c r="D151" s="42"/>
      <c r="E151" s="42"/>
      <c r="F151" s="42"/>
      <c r="G151" s="40"/>
      <c r="H151" s="40"/>
      <c r="I151" s="40"/>
      <c r="J151" s="40"/>
      <c r="K151" s="50"/>
      <c r="L151" s="48"/>
      <c r="M151" s="48"/>
      <c r="N151" s="69"/>
      <c r="O151" s="69"/>
      <c r="P151" s="69"/>
      <c r="Q151" s="69"/>
    </row>
    <row r="152" spans="1:17" ht="18.75" x14ac:dyDescent="0.3">
      <c r="A152" s="45"/>
      <c r="B152" s="41"/>
      <c r="C152" s="42"/>
      <c r="D152" s="42"/>
      <c r="E152" s="42"/>
      <c r="F152" s="42"/>
      <c r="G152" s="40"/>
      <c r="H152" s="40"/>
      <c r="I152" s="40"/>
      <c r="J152" s="40"/>
      <c r="K152" s="50"/>
      <c r="L152" s="48"/>
      <c r="M152" s="48"/>
      <c r="N152" s="69"/>
      <c r="O152" s="69"/>
      <c r="P152" s="69"/>
      <c r="Q152" s="69"/>
    </row>
    <row r="153" spans="1:17" ht="18.75" x14ac:dyDescent="0.3">
      <c r="A153" s="45"/>
      <c r="B153" s="41"/>
      <c r="C153" s="42"/>
      <c r="D153" s="42"/>
      <c r="E153" s="42"/>
      <c r="F153" s="42"/>
      <c r="G153" s="40"/>
      <c r="H153" s="40"/>
      <c r="I153" s="40"/>
      <c r="J153" s="40"/>
      <c r="K153" s="50"/>
      <c r="L153" s="48"/>
      <c r="M153" s="48"/>
      <c r="N153" s="69"/>
      <c r="O153" s="69"/>
      <c r="P153" s="69"/>
      <c r="Q153" s="69"/>
    </row>
    <row r="154" spans="1:17" ht="18.75" x14ac:dyDescent="0.3">
      <c r="A154" s="45"/>
      <c r="B154" s="41"/>
      <c r="C154" s="42"/>
      <c r="D154" s="42"/>
      <c r="E154" s="42"/>
      <c r="F154" s="42"/>
      <c r="G154" s="40"/>
      <c r="H154" s="40"/>
      <c r="I154" s="40"/>
      <c r="J154" s="40"/>
      <c r="K154" s="50"/>
      <c r="L154" s="48"/>
      <c r="M154" s="48"/>
      <c r="N154" s="69"/>
      <c r="O154" s="69"/>
      <c r="P154" s="69"/>
      <c r="Q154" s="69"/>
    </row>
    <row r="155" spans="1:17" ht="18.75" x14ac:dyDescent="0.3">
      <c r="A155" s="45"/>
      <c r="B155" s="41"/>
      <c r="C155" s="42"/>
      <c r="D155" s="42"/>
      <c r="E155" s="42"/>
      <c r="F155" s="42"/>
      <c r="G155" s="40"/>
      <c r="H155" s="40"/>
      <c r="I155" s="40"/>
      <c r="J155" s="40"/>
      <c r="K155" s="50"/>
      <c r="L155" s="48"/>
      <c r="M155" s="48"/>
      <c r="N155" s="69"/>
      <c r="O155" s="69"/>
      <c r="P155" s="69"/>
      <c r="Q155" s="69"/>
    </row>
    <row r="156" spans="1:17" ht="18.75" x14ac:dyDescent="0.3">
      <c r="A156" s="45"/>
      <c r="B156" s="41"/>
      <c r="C156" s="42"/>
      <c r="D156" s="42"/>
      <c r="E156" s="42"/>
      <c r="F156" s="42"/>
      <c r="G156" s="40"/>
      <c r="H156" s="40"/>
      <c r="I156" s="40"/>
      <c r="J156" s="40"/>
      <c r="K156" s="50"/>
      <c r="L156" s="48"/>
      <c r="M156" s="48"/>
      <c r="N156" s="69"/>
      <c r="O156" s="69"/>
      <c r="P156" s="69"/>
      <c r="Q156" s="69"/>
    </row>
    <row r="157" spans="1:17" ht="18.75" x14ac:dyDescent="0.3">
      <c r="A157" s="45"/>
      <c r="B157" s="41"/>
      <c r="C157" s="42"/>
      <c r="D157" s="42"/>
      <c r="E157" s="42"/>
      <c r="F157" s="42"/>
      <c r="G157" s="40"/>
      <c r="H157" s="40"/>
      <c r="I157" s="40"/>
      <c r="J157" s="40"/>
      <c r="K157" s="50"/>
      <c r="L157" s="48"/>
      <c r="M157" s="48"/>
      <c r="N157" s="69"/>
      <c r="O157" s="69"/>
      <c r="P157" s="69"/>
      <c r="Q157" s="69"/>
    </row>
    <row r="158" spans="1:17" ht="18.75" x14ac:dyDescent="0.3">
      <c r="A158" s="45"/>
      <c r="B158" s="41"/>
      <c r="C158" s="42"/>
      <c r="D158" s="42"/>
      <c r="E158" s="42"/>
      <c r="F158" s="42"/>
      <c r="G158" s="40"/>
      <c r="H158" s="40"/>
      <c r="I158" s="40"/>
      <c r="J158" s="40"/>
      <c r="K158" s="50"/>
      <c r="L158" s="48"/>
      <c r="M158" s="48"/>
      <c r="N158" s="69"/>
      <c r="O158" s="69"/>
      <c r="P158" s="69"/>
      <c r="Q158" s="69"/>
    </row>
    <row r="159" spans="1:17" ht="18.75" x14ac:dyDescent="0.3">
      <c r="A159" s="45"/>
      <c r="B159" s="41"/>
      <c r="C159" s="42"/>
      <c r="D159" s="42"/>
      <c r="E159" s="42"/>
      <c r="F159" s="42"/>
      <c r="G159" s="40"/>
      <c r="H159" s="40"/>
      <c r="I159" s="40"/>
      <c r="J159" s="40"/>
      <c r="K159" s="50"/>
      <c r="L159" s="48"/>
      <c r="M159" s="48"/>
      <c r="N159" s="69"/>
      <c r="O159" s="69"/>
      <c r="P159" s="69"/>
      <c r="Q159" s="69"/>
    </row>
    <row r="160" spans="1:17" ht="18.75" x14ac:dyDescent="0.3">
      <c r="A160" s="45"/>
      <c r="B160" s="41"/>
      <c r="C160" s="42"/>
      <c r="D160" s="42"/>
      <c r="E160" s="42"/>
      <c r="F160" s="42"/>
      <c r="G160" s="40"/>
      <c r="H160" s="40"/>
      <c r="I160" s="40"/>
      <c r="J160" s="40"/>
      <c r="K160" s="50"/>
      <c r="L160" s="48"/>
      <c r="M160" s="48"/>
      <c r="N160" s="69"/>
      <c r="O160" s="69"/>
      <c r="P160" s="69"/>
      <c r="Q160" s="69"/>
    </row>
    <row r="161" spans="1:17" ht="18.75" x14ac:dyDescent="0.3">
      <c r="A161" s="45"/>
      <c r="B161" s="41"/>
      <c r="C161" s="42"/>
      <c r="D161" s="42"/>
      <c r="E161" s="42"/>
      <c r="F161" s="42"/>
      <c r="G161" s="40"/>
      <c r="H161" s="40"/>
      <c r="I161" s="40"/>
      <c r="J161" s="40"/>
      <c r="K161" s="50"/>
      <c r="L161" s="48"/>
      <c r="M161" s="48"/>
      <c r="N161" s="69"/>
      <c r="O161" s="69"/>
      <c r="P161" s="69"/>
      <c r="Q161" s="69"/>
    </row>
    <row r="162" spans="1:17" ht="18.75" x14ac:dyDescent="0.3">
      <c r="A162" s="45"/>
      <c r="B162" s="41"/>
      <c r="C162" s="42"/>
      <c r="D162" s="42"/>
      <c r="E162" s="42"/>
      <c r="F162" s="42"/>
      <c r="G162" s="40"/>
      <c r="H162" s="40"/>
      <c r="I162" s="40"/>
      <c r="J162" s="40"/>
      <c r="K162" s="50"/>
      <c r="L162" s="48"/>
      <c r="M162" s="48"/>
      <c r="N162" s="69"/>
      <c r="O162" s="69"/>
      <c r="P162" s="69"/>
      <c r="Q162" s="69"/>
    </row>
    <row r="163" spans="1:17" ht="18.75" x14ac:dyDescent="0.3">
      <c r="A163" s="45"/>
      <c r="B163" s="41"/>
      <c r="C163" s="42"/>
      <c r="D163" s="42"/>
      <c r="E163" s="42"/>
      <c r="F163" s="42"/>
      <c r="G163" s="40"/>
      <c r="H163" s="40"/>
      <c r="I163" s="40"/>
      <c r="J163" s="40"/>
      <c r="K163" s="50"/>
      <c r="L163" s="48"/>
      <c r="M163" s="48"/>
      <c r="N163" s="69"/>
      <c r="O163" s="69"/>
      <c r="P163" s="69"/>
      <c r="Q163" s="69"/>
    </row>
    <row r="164" spans="1:17" ht="18.75" x14ac:dyDescent="0.3">
      <c r="A164" s="45"/>
      <c r="B164" s="41"/>
      <c r="C164" s="42"/>
      <c r="D164" s="42"/>
      <c r="E164" s="42"/>
      <c r="F164" s="42"/>
      <c r="G164" s="40"/>
      <c r="H164" s="40"/>
      <c r="I164" s="40"/>
      <c r="J164" s="40"/>
      <c r="K164" s="50"/>
      <c r="L164" s="48"/>
      <c r="M164" s="48"/>
      <c r="N164" s="69"/>
      <c r="O164" s="69"/>
      <c r="P164" s="69"/>
      <c r="Q164" s="69"/>
    </row>
    <row r="165" spans="1:17" ht="18.75" x14ac:dyDescent="0.3">
      <c r="A165" s="45"/>
      <c r="B165" s="41"/>
      <c r="C165" s="42"/>
      <c r="D165" s="42"/>
      <c r="E165" s="42"/>
      <c r="F165" s="42"/>
      <c r="G165" s="40"/>
      <c r="H165" s="40"/>
      <c r="I165" s="40"/>
      <c r="J165" s="40"/>
      <c r="K165" s="50"/>
      <c r="L165" s="48"/>
      <c r="M165" s="48"/>
      <c r="N165" s="69"/>
      <c r="O165" s="69"/>
      <c r="P165" s="69"/>
      <c r="Q165" s="69"/>
    </row>
    <row r="166" spans="1:17" ht="18.75" x14ac:dyDescent="0.3">
      <c r="A166" s="45"/>
      <c r="B166" s="41"/>
      <c r="C166" s="42"/>
      <c r="D166" s="42"/>
      <c r="E166" s="42"/>
      <c r="F166" s="42"/>
      <c r="G166" s="40"/>
      <c r="H166" s="40"/>
      <c r="I166" s="40"/>
      <c r="J166" s="40"/>
      <c r="K166" s="50"/>
      <c r="L166" s="48"/>
      <c r="M166" s="48"/>
      <c r="N166" s="69"/>
      <c r="O166" s="69"/>
      <c r="P166" s="69"/>
      <c r="Q166" s="69"/>
    </row>
    <row r="167" spans="1:17" ht="18.75" x14ac:dyDescent="0.3">
      <c r="A167" s="45"/>
      <c r="B167" s="41"/>
      <c r="C167" s="42"/>
      <c r="D167" s="42"/>
      <c r="E167" s="42"/>
      <c r="F167" s="42"/>
      <c r="G167" s="40"/>
      <c r="H167" s="40"/>
      <c r="I167" s="40"/>
      <c r="J167" s="40"/>
      <c r="K167" s="50"/>
      <c r="L167" s="48"/>
      <c r="M167" s="48"/>
      <c r="N167" s="69"/>
      <c r="O167" s="69"/>
      <c r="P167" s="69"/>
      <c r="Q167" s="69"/>
    </row>
    <row r="168" spans="1:17" ht="18.75" x14ac:dyDescent="0.3">
      <c r="A168" s="45"/>
      <c r="B168" s="41"/>
      <c r="C168" s="42"/>
      <c r="D168" s="42"/>
      <c r="E168" s="42"/>
      <c r="F168" s="42"/>
      <c r="G168" s="40"/>
      <c r="H168" s="40"/>
      <c r="I168" s="40"/>
      <c r="J168" s="40"/>
      <c r="K168" s="50"/>
      <c r="L168" s="48"/>
      <c r="M168" s="48"/>
      <c r="N168" s="69"/>
      <c r="O168" s="69"/>
      <c r="P168" s="69"/>
      <c r="Q168" s="69"/>
    </row>
    <row r="169" spans="1:17" ht="18.75" x14ac:dyDescent="0.3">
      <c r="A169" s="45"/>
      <c r="B169" s="41"/>
      <c r="C169" s="42"/>
      <c r="D169" s="42"/>
      <c r="E169" s="42"/>
      <c r="F169" s="42"/>
      <c r="G169" s="40"/>
      <c r="H169" s="40"/>
      <c r="I169" s="40"/>
      <c r="J169" s="40"/>
      <c r="K169" s="50"/>
      <c r="L169" s="48"/>
      <c r="M169" s="48"/>
      <c r="N169" s="69"/>
      <c r="O169" s="69"/>
      <c r="P169" s="69"/>
      <c r="Q169" s="69"/>
    </row>
    <row r="170" spans="1:17" ht="18.75" x14ac:dyDescent="0.3">
      <c r="A170" s="45"/>
      <c r="B170" s="41"/>
      <c r="C170" s="42"/>
      <c r="D170" s="42"/>
      <c r="E170" s="42"/>
      <c r="F170" s="42"/>
      <c r="G170" s="40"/>
      <c r="H170" s="40"/>
      <c r="I170" s="40"/>
      <c r="J170" s="40"/>
      <c r="K170" s="50"/>
      <c r="L170" s="48"/>
      <c r="M170" s="48"/>
      <c r="N170" s="69"/>
      <c r="O170" s="69"/>
      <c r="P170" s="69"/>
      <c r="Q170" s="69"/>
    </row>
    <row r="171" spans="1:17" ht="18.75" x14ac:dyDescent="0.3">
      <c r="A171" s="45"/>
      <c r="B171" s="41"/>
      <c r="C171" s="42"/>
      <c r="D171" s="42"/>
      <c r="E171" s="42"/>
      <c r="F171" s="42"/>
      <c r="G171" s="40"/>
      <c r="H171" s="40"/>
      <c r="I171" s="40"/>
      <c r="J171" s="40"/>
      <c r="K171" s="50"/>
      <c r="L171" s="48"/>
      <c r="M171" s="48"/>
      <c r="N171" s="69"/>
      <c r="O171" s="69"/>
      <c r="P171" s="69"/>
      <c r="Q171" s="69"/>
    </row>
    <row r="172" spans="1:17" ht="18.75" x14ac:dyDescent="0.3">
      <c r="A172" s="45"/>
      <c r="B172" s="41"/>
      <c r="C172" s="42"/>
      <c r="D172" s="42"/>
      <c r="E172" s="42"/>
      <c r="F172" s="42"/>
      <c r="G172" s="40"/>
      <c r="H172" s="40"/>
      <c r="I172" s="40"/>
      <c r="J172" s="40"/>
      <c r="K172" s="50"/>
      <c r="L172" s="48"/>
      <c r="M172" s="48"/>
      <c r="N172" s="69"/>
      <c r="O172" s="69"/>
      <c r="P172" s="69"/>
      <c r="Q172" s="69"/>
    </row>
    <row r="173" spans="1:17" ht="18.75" x14ac:dyDescent="0.3">
      <c r="A173" s="45"/>
      <c r="B173" s="41"/>
      <c r="C173" s="42"/>
      <c r="D173" s="42"/>
      <c r="E173" s="42"/>
      <c r="F173" s="42"/>
      <c r="G173" s="40"/>
      <c r="H173" s="40"/>
      <c r="I173" s="40"/>
      <c r="J173" s="40"/>
      <c r="K173" s="50"/>
      <c r="L173" s="48"/>
      <c r="M173" s="48"/>
      <c r="N173" s="69"/>
      <c r="O173" s="69"/>
      <c r="P173" s="69"/>
      <c r="Q173" s="69"/>
    </row>
    <row r="174" spans="1:17" ht="18.75" x14ac:dyDescent="0.3">
      <c r="A174" s="45"/>
      <c r="B174" s="41"/>
      <c r="C174" s="42"/>
      <c r="D174" s="42"/>
      <c r="E174" s="42"/>
      <c r="F174" s="42"/>
      <c r="G174" s="40"/>
      <c r="H174" s="40"/>
      <c r="I174" s="40"/>
      <c r="J174" s="40"/>
      <c r="K174" s="50"/>
      <c r="L174" s="48"/>
      <c r="M174" s="48"/>
      <c r="N174" s="69"/>
      <c r="O174" s="69"/>
      <c r="P174" s="69"/>
      <c r="Q174" s="69"/>
    </row>
    <row r="175" spans="1:17" ht="18.75" x14ac:dyDescent="0.3">
      <c r="A175" s="45"/>
      <c r="B175" s="41"/>
      <c r="C175" s="42"/>
      <c r="D175" s="42"/>
      <c r="E175" s="42"/>
      <c r="F175" s="42"/>
      <c r="G175" s="40"/>
      <c r="H175" s="40"/>
      <c r="I175" s="40"/>
      <c r="J175" s="40"/>
      <c r="K175" s="50"/>
      <c r="L175" s="48"/>
      <c r="M175" s="48"/>
      <c r="N175" s="69"/>
      <c r="O175" s="69"/>
      <c r="P175" s="69"/>
      <c r="Q175" s="69"/>
    </row>
    <row r="176" spans="1:17" ht="18.75" x14ac:dyDescent="0.3">
      <c r="A176" s="45"/>
      <c r="B176" s="41"/>
      <c r="C176" s="42"/>
      <c r="D176" s="42"/>
      <c r="E176" s="42"/>
      <c r="F176" s="42"/>
      <c r="G176" s="40"/>
      <c r="H176" s="40"/>
      <c r="I176" s="40"/>
      <c r="J176" s="40"/>
      <c r="K176" s="50"/>
      <c r="L176" s="48"/>
      <c r="M176" s="48"/>
      <c r="N176" s="69"/>
      <c r="O176" s="69"/>
      <c r="P176" s="69"/>
      <c r="Q176" s="69"/>
    </row>
    <row r="177" spans="1:17" ht="18.75" x14ac:dyDescent="0.3">
      <c r="A177" s="45"/>
      <c r="B177" s="41"/>
      <c r="C177" s="42"/>
      <c r="D177" s="42"/>
      <c r="E177" s="42"/>
      <c r="F177" s="42"/>
      <c r="G177" s="40"/>
      <c r="H177" s="40"/>
      <c r="I177" s="40"/>
      <c r="J177" s="40"/>
      <c r="K177" s="50"/>
      <c r="L177" s="48"/>
      <c r="M177" s="48"/>
      <c r="N177" s="69"/>
      <c r="O177" s="69"/>
      <c r="P177" s="69"/>
      <c r="Q177" s="69"/>
    </row>
    <row r="178" spans="1:17" ht="18.75" x14ac:dyDescent="0.3">
      <c r="A178" s="45"/>
      <c r="B178" s="41"/>
      <c r="C178" s="42"/>
      <c r="D178" s="42"/>
      <c r="E178" s="42"/>
      <c r="F178" s="42"/>
      <c r="G178" s="40"/>
      <c r="H178" s="40"/>
      <c r="I178" s="40"/>
      <c r="J178" s="40"/>
      <c r="K178" s="50"/>
      <c r="L178" s="48"/>
      <c r="M178" s="48"/>
      <c r="N178" s="69"/>
      <c r="O178" s="69"/>
      <c r="P178" s="69"/>
      <c r="Q178" s="69"/>
    </row>
    <row r="179" spans="1:17" ht="18.75" x14ac:dyDescent="0.3">
      <c r="A179" s="45"/>
      <c r="B179" s="41"/>
      <c r="C179" s="42"/>
      <c r="D179" s="42"/>
      <c r="E179" s="42"/>
      <c r="F179" s="42"/>
      <c r="G179" s="40"/>
      <c r="H179" s="40"/>
      <c r="I179" s="40"/>
      <c r="J179" s="40"/>
      <c r="K179" s="50"/>
      <c r="L179" s="48"/>
      <c r="M179" s="48"/>
      <c r="N179" s="69"/>
      <c r="O179" s="69"/>
      <c r="P179" s="69"/>
      <c r="Q179" s="69"/>
    </row>
    <row r="180" spans="1:17" ht="18.75" x14ac:dyDescent="0.3">
      <c r="A180" s="45"/>
      <c r="B180" s="41"/>
      <c r="C180" s="42"/>
      <c r="D180" s="42"/>
      <c r="E180" s="42"/>
      <c r="F180" s="42"/>
      <c r="G180" s="40"/>
      <c r="H180" s="40"/>
      <c r="I180" s="40"/>
      <c r="J180" s="40"/>
      <c r="K180" s="50"/>
      <c r="L180" s="48"/>
      <c r="M180" s="48"/>
      <c r="N180" s="69"/>
      <c r="O180" s="69"/>
      <c r="P180" s="69"/>
      <c r="Q180" s="69"/>
    </row>
    <row r="181" spans="1:17" ht="18.75" x14ac:dyDescent="0.3">
      <c r="A181" s="45"/>
      <c r="B181" s="41"/>
      <c r="C181" s="42"/>
      <c r="D181" s="42"/>
      <c r="E181" s="42"/>
      <c r="F181" s="42"/>
      <c r="G181" s="40"/>
      <c r="H181" s="40"/>
      <c r="I181" s="40"/>
      <c r="J181" s="40"/>
      <c r="K181" s="50"/>
      <c r="L181" s="48"/>
      <c r="M181" s="48"/>
      <c r="N181" s="69"/>
      <c r="O181" s="69"/>
      <c r="P181" s="69"/>
      <c r="Q181" s="69"/>
    </row>
    <row r="182" spans="1:17" ht="18.75" x14ac:dyDescent="0.3">
      <c r="A182" s="45"/>
      <c r="B182" s="41"/>
      <c r="C182" s="42"/>
      <c r="D182" s="42"/>
      <c r="E182" s="42"/>
      <c r="F182" s="42"/>
      <c r="G182" s="40"/>
      <c r="H182" s="40"/>
      <c r="I182" s="40"/>
      <c r="J182" s="40"/>
      <c r="K182" s="50"/>
      <c r="L182" s="48"/>
      <c r="M182" s="48"/>
      <c r="N182" s="69"/>
      <c r="O182" s="69"/>
      <c r="P182" s="69"/>
      <c r="Q182" s="69"/>
    </row>
    <row r="183" spans="1:17" ht="18.75" x14ac:dyDescent="0.3">
      <c r="A183" s="45"/>
      <c r="B183" s="41"/>
      <c r="C183" s="42"/>
      <c r="D183" s="42"/>
      <c r="E183" s="42"/>
      <c r="F183" s="42"/>
      <c r="G183" s="40"/>
      <c r="H183" s="40"/>
      <c r="I183" s="40"/>
      <c r="J183" s="40"/>
      <c r="K183" s="50"/>
      <c r="L183" s="48"/>
      <c r="M183" s="48"/>
      <c r="N183" s="69"/>
      <c r="O183" s="69"/>
      <c r="P183" s="69"/>
      <c r="Q183" s="69"/>
    </row>
    <row r="184" spans="1:17" ht="18.75" x14ac:dyDescent="0.3">
      <c r="A184" s="45"/>
      <c r="B184" s="41"/>
      <c r="C184" s="42"/>
      <c r="D184" s="42"/>
      <c r="E184" s="42"/>
      <c r="F184" s="42"/>
      <c r="G184" s="40"/>
      <c r="H184" s="40"/>
      <c r="I184" s="40"/>
      <c r="J184" s="40"/>
      <c r="K184" s="50"/>
      <c r="L184" s="48"/>
      <c r="M184" s="48"/>
      <c r="N184" s="69"/>
      <c r="O184" s="69"/>
      <c r="P184" s="69"/>
      <c r="Q184" s="69"/>
    </row>
    <row r="185" spans="1:17" ht="18.75" x14ac:dyDescent="0.3">
      <c r="A185" s="45"/>
      <c r="B185" s="41"/>
      <c r="C185" s="42"/>
      <c r="D185" s="42"/>
      <c r="E185" s="42"/>
      <c r="F185" s="42"/>
      <c r="G185" s="40"/>
      <c r="H185" s="40"/>
      <c r="I185" s="40"/>
      <c r="J185" s="40"/>
      <c r="K185" s="50"/>
      <c r="L185" s="48"/>
      <c r="M185" s="48"/>
      <c r="N185" s="69"/>
      <c r="O185" s="69"/>
      <c r="P185" s="69"/>
      <c r="Q185" s="69"/>
    </row>
    <row r="186" spans="1:17" ht="18.75" x14ac:dyDescent="0.3">
      <c r="A186" s="45"/>
      <c r="B186" s="41"/>
      <c r="C186" s="42"/>
      <c r="D186" s="42"/>
      <c r="E186" s="42"/>
      <c r="F186" s="42"/>
      <c r="G186" s="40"/>
      <c r="H186" s="40"/>
      <c r="I186" s="40"/>
      <c r="J186" s="40"/>
      <c r="K186" s="50"/>
      <c r="L186" s="48"/>
      <c r="M186" s="48"/>
      <c r="N186" s="69"/>
      <c r="O186" s="69"/>
      <c r="P186" s="69"/>
      <c r="Q186" s="69"/>
    </row>
    <row r="187" spans="1:17" ht="18.75" x14ac:dyDescent="0.3">
      <c r="A187" s="45"/>
      <c r="B187" s="41"/>
      <c r="C187" s="42"/>
      <c r="D187" s="42"/>
      <c r="E187" s="42"/>
      <c r="F187" s="42"/>
      <c r="G187" s="40"/>
      <c r="H187" s="40"/>
      <c r="I187" s="40"/>
      <c r="J187" s="40"/>
      <c r="K187" s="50"/>
      <c r="L187" s="48"/>
      <c r="M187" s="48"/>
      <c r="N187" s="69"/>
      <c r="O187" s="69"/>
      <c r="P187" s="69"/>
      <c r="Q187" s="69"/>
    </row>
    <row r="188" spans="1:17" ht="18.75" x14ac:dyDescent="0.3">
      <c r="A188" s="45"/>
      <c r="B188" s="41"/>
      <c r="C188" s="42"/>
      <c r="D188" s="42"/>
      <c r="E188" s="42"/>
      <c r="F188" s="42"/>
      <c r="G188" s="40"/>
      <c r="H188" s="40"/>
      <c r="I188" s="40"/>
      <c r="J188" s="40"/>
      <c r="K188" s="50"/>
      <c r="L188" s="48"/>
      <c r="M188" s="48"/>
      <c r="N188" s="69"/>
      <c r="O188" s="69"/>
      <c r="P188" s="69"/>
      <c r="Q188" s="69"/>
    </row>
    <row r="189" spans="1:17" ht="18.75" x14ac:dyDescent="0.3">
      <c r="A189" s="45"/>
      <c r="B189" s="41"/>
      <c r="C189" s="42"/>
      <c r="D189" s="42"/>
      <c r="E189" s="42"/>
      <c r="F189" s="42"/>
      <c r="G189" s="40"/>
      <c r="H189" s="40"/>
      <c r="I189" s="40"/>
      <c r="J189" s="40"/>
      <c r="K189" s="50"/>
      <c r="L189" s="48"/>
      <c r="M189" s="48"/>
      <c r="N189" s="69"/>
      <c r="O189" s="69"/>
      <c r="P189" s="69"/>
      <c r="Q189" s="69"/>
    </row>
    <row r="190" spans="1:17" ht="18.75" x14ac:dyDescent="0.3">
      <c r="A190" s="45"/>
      <c r="B190" s="41"/>
      <c r="C190" s="42"/>
      <c r="D190" s="42"/>
      <c r="E190" s="42"/>
      <c r="F190" s="42"/>
      <c r="G190" s="40"/>
      <c r="H190" s="40"/>
      <c r="I190" s="40"/>
      <c r="J190" s="40"/>
      <c r="K190" s="50"/>
      <c r="L190" s="48"/>
      <c r="M190" s="48"/>
      <c r="N190" s="69"/>
      <c r="O190" s="69"/>
      <c r="P190" s="69"/>
      <c r="Q190" s="69"/>
    </row>
    <row r="191" spans="1:17" ht="18.75" x14ac:dyDescent="0.3">
      <c r="A191" s="45"/>
      <c r="B191" s="41"/>
      <c r="C191" s="42"/>
      <c r="D191" s="42"/>
      <c r="E191" s="42"/>
      <c r="F191" s="42"/>
      <c r="G191" s="40"/>
      <c r="H191" s="40"/>
      <c r="I191" s="40"/>
      <c r="J191" s="40"/>
      <c r="K191" s="50"/>
      <c r="L191" s="48"/>
      <c r="M191" s="48"/>
      <c r="N191" s="69"/>
      <c r="O191" s="69"/>
      <c r="P191" s="69"/>
      <c r="Q191" s="69"/>
    </row>
    <row r="192" spans="1:17" ht="18.75" x14ac:dyDescent="0.3">
      <c r="A192" s="45"/>
      <c r="B192" s="41"/>
      <c r="C192" s="42"/>
      <c r="D192" s="42"/>
      <c r="E192" s="42"/>
      <c r="F192" s="42"/>
      <c r="G192" s="40"/>
      <c r="H192" s="40"/>
      <c r="I192" s="40"/>
      <c r="J192" s="40"/>
      <c r="K192" s="50"/>
      <c r="L192" s="48"/>
      <c r="M192" s="48"/>
      <c r="N192" s="69"/>
      <c r="O192" s="69"/>
      <c r="P192" s="69"/>
      <c r="Q192" s="69"/>
    </row>
    <row r="193" spans="1:17" ht="18.75" x14ac:dyDescent="0.3">
      <c r="A193" s="45"/>
      <c r="B193" s="41"/>
      <c r="C193" s="42"/>
      <c r="D193" s="42"/>
      <c r="E193" s="42"/>
      <c r="F193" s="42"/>
      <c r="G193" s="40"/>
      <c r="H193" s="40"/>
      <c r="I193" s="40"/>
      <c r="J193" s="40"/>
      <c r="K193" s="50"/>
      <c r="L193" s="48"/>
      <c r="M193" s="48"/>
      <c r="N193" s="69"/>
      <c r="O193" s="69"/>
      <c r="P193" s="69"/>
      <c r="Q193" s="69"/>
    </row>
    <row r="194" spans="1:17" ht="18.75" x14ac:dyDescent="0.3">
      <c r="A194" s="45"/>
      <c r="B194" s="41"/>
      <c r="C194" s="42"/>
      <c r="D194" s="42"/>
      <c r="E194" s="42"/>
      <c r="F194" s="42"/>
      <c r="G194" s="40"/>
      <c r="H194" s="40"/>
      <c r="I194" s="40"/>
      <c r="J194" s="40"/>
      <c r="K194" s="50"/>
      <c r="L194" s="48"/>
      <c r="M194" s="48"/>
      <c r="N194" s="69"/>
      <c r="O194" s="69"/>
      <c r="P194" s="69"/>
      <c r="Q194" s="69"/>
    </row>
    <row r="195" spans="1:17" ht="18.75" x14ac:dyDescent="0.3">
      <c r="A195" s="45"/>
      <c r="B195" s="41"/>
      <c r="C195" s="42"/>
      <c r="D195" s="42"/>
      <c r="E195" s="42"/>
      <c r="F195" s="42"/>
      <c r="G195" s="40"/>
      <c r="H195" s="40"/>
      <c r="I195" s="40"/>
      <c r="J195" s="40"/>
      <c r="K195" s="50"/>
      <c r="L195" s="48"/>
      <c r="M195" s="48"/>
      <c r="N195" s="69"/>
      <c r="O195" s="69"/>
      <c r="P195" s="69"/>
      <c r="Q195" s="69"/>
    </row>
    <row r="196" spans="1:17" ht="18.75" x14ac:dyDescent="0.3">
      <c r="A196" s="45"/>
      <c r="B196" s="41"/>
      <c r="C196" s="42"/>
      <c r="D196" s="42"/>
      <c r="E196" s="42"/>
      <c r="F196" s="42"/>
      <c r="G196" s="40"/>
      <c r="H196" s="40"/>
      <c r="I196" s="40"/>
      <c r="J196" s="40"/>
      <c r="K196" s="50"/>
      <c r="L196" s="48"/>
      <c r="M196" s="48"/>
      <c r="N196" s="69"/>
      <c r="O196" s="69"/>
      <c r="P196" s="69"/>
      <c r="Q196" s="69"/>
    </row>
    <row r="197" spans="1:17" ht="18.75" x14ac:dyDescent="0.3">
      <c r="A197" s="45"/>
      <c r="B197" s="41"/>
      <c r="C197" s="42"/>
      <c r="D197" s="42"/>
      <c r="E197" s="42"/>
      <c r="F197" s="42"/>
      <c r="G197" s="40"/>
      <c r="H197" s="40"/>
      <c r="I197" s="40"/>
      <c r="J197" s="40"/>
      <c r="K197" s="50"/>
      <c r="L197" s="48"/>
      <c r="M197" s="48"/>
      <c r="N197" s="69"/>
      <c r="O197" s="69"/>
      <c r="P197" s="69"/>
      <c r="Q197" s="69"/>
    </row>
    <row r="198" spans="1:17" ht="18.75" x14ac:dyDescent="0.3">
      <c r="A198" s="45"/>
      <c r="B198" s="41"/>
      <c r="C198" s="42"/>
      <c r="D198" s="42"/>
      <c r="E198" s="42"/>
      <c r="F198" s="42"/>
      <c r="G198" s="40"/>
      <c r="H198" s="40"/>
      <c r="I198" s="40"/>
      <c r="J198" s="40"/>
      <c r="K198" s="50"/>
      <c r="L198" s="48"/>
      <c r="M198" s="48"/>
      <c r="N198" s="69"/>
      <c r="O198" s="69"/>
      <c r="P198" s="69"/>
      <c r="Q198" s="69"/>
    </row>
    <row r="199" spans="1:17" ht="18.75" x14ac:dyDescent="0.3">
      <c r="A199" s="45"/>
      <c r="B199" s="41"/>
      <c r="C199" s="42"/>
      <c r="D199" s="42"/>
      <c r="E199" s="42"/>
      <c r="F199" s="42"/>
      <c r="G199" s="40"/>
      <c r="H199" s="40"/>
      <c r="I199" s="40"/>
      <c r="J199" s="40"/>
      <c r="K199" s="50"/>
      <c r="L199" s="48"/>
      <c r="M199" s="48"/>
      <c r="N199" s="69"/>
      <c r="O199" s="69"/>
      <c r="P199" s="69"/>
      <c r="Q199" s="69"/>
    </row>
    <row r="200" spans="1:17" ht="18.75" x14ac:dyDescent="0.3">
      <c r="A200" s="45"/>
      <c r="B200" s="41"/>
      <c r="C200" s="42"/>
      <c r="D200" s="42"/>
      <c r="E200" s="42"/>
      <c r="F200" s="42"/>
      <c r="G200" s="40"/>
      <c r="H200" s="40"/>
      <c r="I200" s="40"/>
      <c r="J200" s="40"/>
      <c r="K200" s="50"/>
      <c r="L200" s="48"/>
      <c r="M200" s="48"/>
      <c r="N200" s="69"/>
      <c r="O200" s="69"/>
      <c r="P200" s="69"/>
      <c r="Q200" s="69"/>
    </row>
    <row r="201" spans="1:17" ht="18.75" x14ac:dyDescent="0.3">
      <c r="A201" s="45"/>
      <c r="B201" s="41"/>
      <c r="C201" s="42"/>
      <c r="D201" s="42"/>
      <c r="E201" s="42"/>
      <c r="F201" s="42"/>
      <c r="G201" s="40"/>
      <c r="H201" s="40"/>
      <c r="I201" s="40"/>
      <c r="J201" s="40"/>
      <c r="K201" s="50"/>
      <c r="L201" s="48"/>
      <c r="M201" s="48"/>
      <c r="N201" s="69"/>
      <c r="O201" s="69"/>
      <c r="P201" s="69"/>
      <c r="Q201" s="69"/>
    </row>
    <row r="202" spans="1:17" ht="18.75" x14ac:dyDescent="0.3">
      <c r="A202" s="45"/>
      <c r="B202" s="41"/>
      <c r="C202" s="42"/>
      <c r="D202" s="42"/>
      <c r="E202" s="42"/>
      <c r="F202" s="42"/>
      <c r="G202" s="40"/>
      <c r="H202" s="40"/>
      <c r="I202" s="40"/>
      <c r="J202" s="40"/>
      <c r="K202" s="50"/>
      <c r="L202" s="48"/>
      <c r="M202" s="48"/>
      <c r="N202" s="69"/>
      <c r="O202" s="69"/>
      <c r="P202" s="69"/>
      <c r="Q202" s="69"/>
    </row>
    <row r="203" spans="1:17" ht="18.75" x14ac:dyDescent="0.3">
      <c r="A203" s="45"/>
      <c r="B203" s="41"/>
      <c r="C203" s="42"/>
      <c r="D203" s="42"/>
      <c r="E203" s="42"/>
      <c r="F203" s="42"/>
      <c r="G203" s="40"/>
      <c r="H203" s="40"/>
      <c r="I203" s="40"/>
      <c r="J203" s="40"/>
      <c r="K203" s="50"/>
      <c r="L203" s="48"/>
      <c r="M203" s="48"/>
      <c r="N203" s="69"/>
      <c r="O203" s="69"/>
      <c r="P203" s="69"/>
      <c r="Q203" s="69"/>
    </row>
    <row r="204" spans="1:17" ht="18.75" x14ac:dyDescent="0.3">
      <c r="A204" s="45"/>
      <c r="B204" s="41"/>
      <c r="C204" s="42"/>
      <c r="D204" s="42"/>
      <c r="E204" s="42"/>
      <c r="F204" s="42"/>
      <c r="G204" s="40"/>
      <c r="H204" s="40"/>
      <c r="I204" s="40"/>
      <c r="J204" s="40"/>
      <c r="K204" s="50"/>
      <c r="L204" s="48"/>
      <c r="M204" s="48"/>
      <c r="N204" s="69"/>
      <c r="O204" s="69"/>
      <c r="P204" s="69"/>
      <c r="Q204" s="69"/>
    </row>
    <row r="205" spans="1:17" ht="18.75" x14ac:dyDescent="0.3">
      <c r="A205" s="45"/>
      <c r="B205" s="41"/>
      <c r="C205" s="42"/>
      <c r="D205" s="42"/>
      <c r="E205" s="42"/>
      <c r="F205" s="42"/>
      <c r="G205" s="40"/>
      <c r="H205" s="40"/>
      <c r="I205" s="40"/>
      <c r="J205" s="40"/>
      <c r="K205" s="50"/>
      <c r="L205" s="48"/>
      <c r="M205" s="48"/>
      <c r="N205" s="69"/>
      <c r="O205" s="69"/>
      <c r="P205" s="69"/>
      <c r="Q205" s="69"/>
    </row>
    <row r="206" spans="1:17" ht="18.75" x14ac:dyDescent="0.3">
      <c r="A206" s="45"/>
      <c r="B206" s="41"/>
      <c r="C206" s="42"/>
      <c r="D206" s="42"/>
      <c r="E206" s="42"/>
      <c r="F206" s="42"/>
      <c r="G206" s="40"/>
      <c r="H206" s="40"/>
      <c r="I206" s="40"/>
      <c r="J206" s="40"/>
      <c r="K206" s="50"/>
      <c r="L206" s="48"/>
      <c r="M206" s="48"/>
      <c r="N206" s="69"/>
      <c r="O206" s="69"/>
      <c r="P206" s="69"/>
      <c r="Q206" s="69"/>
    </row>
    <row r="207" spans="1:17" ht="18.75" x14ac:dyDescent="0.3">
      <c r="A207" s="45"/>
      <c r="B207" s="41"/>
      <c r="C207" s="42"/>
      <c r="D207" s="42"/>
      <c r="E207" s="42"/>
      <c r="F207" s="42"/>
      <c r="G207" s="40"/>
      <c r="H207" s="40"/>
      <c r="I207" s="40"/>
      <c r="J207" s="40"/>
      <c r="K207" s="50"/>
      <c r="L207" s="48"/>
      <c r="M207" s="48"/>
      <c r="N207" s="69"/>
      <c r="O207" s="69"/>
      <c r="P207" s="69"/>
      <c r="Q207" s="69"/>
    </row>
    <row r="208" spans="1:17" ht="18.75" x14ac:dyDescent="0.3">
      <c r="A208" s="45"/>
      <c r="B208" s="41"/>
      <c r="C208" s="42"/>
      <c r="D208" s="42"/>
      <c r="E208" s="42"/>
      <c r="F208" s="42"/>
      <c r="G208" s="40"/>
      <c r="H208" s="40"/>
      <c r="I208" s="40"/>
      <c r="J208" s="40"/>
      <c r="K208" s="50"/>
      <c r="L208" s="48"/>
      <c r="M208" s="48"/>
      <c r="N208" s="69"/>
      <c r="O208" s="69"/>
      <c r="P208" s="69"/>
      <c r="Q208" s="69"/>
    </row>
    <row r="209" spans="1:17" ht="18.75" x14ac:dyDescent="0.3">
      <c r="A209" s="45"/>
      <c r="B209" s="41"/>
      <c r="C209" s="42"/>
      <c r="D209" s="42"/>
      <c r="E209" s="42"/>
      <c r="F209" s="42"/>
      <c r="G209" s="40"/>
      <c r="H209" s="40"/>
      <c r="I209" s="40"/>
      <c r="J209" s="40"/>
      <c r="K209" s="50"/>
      <c r="L209" s="48"/>
      <c r="M209" s="48"/>
      <c r="N209" s="69"/>
      <c r="O209" s="69"/>
      <c r="P209" s="69"/>
      <c r="Q209" s="69"/>
    </row>
    <row r="210" spans="1:17" ht="18.75" x14ac:dyDescent="0.3">
      <c r="A210" s="45"/>
      <c r="B210" s="41"/>
      <c r="C210" s="42"/>
      <c r="D210" s="42"/>
      <c r="E210" s="42"/>
      <c r="F210" s="42"/>
      <c r="G210" s="40"/>
      <c r="H210" s="40"/>
      <c r="I210" s="40"/>
      <c r="J210" s="40"/>
      <c r="K210" s="50"/>
      <c r="L210" s="48"/>
      <c r="M210" s="48"/>
      <c r="N210" s="69"/>
      <c r="O210" s="69"/>
      <c r="P210" s="69"/>
      <c r="Q210" s="69"/>
    </row>
    <row r="211" spans="1:17" ht="18.75" x14ac:dyDescent="0.3">
      <c r="A211" s="45"/>
      <c r="B211" s="41"/>
      <c r="C211" s="42"/>
      <c r="D211" s="42"/>
      <c r="E211" s="42"/>
      <c r="F211" s="42"/>
      <c r="G211" s="40"/>
      <c r="H211" s="40"/>
      <c r="I211" s="40"/>
      <c r="J211" s="40"/>
      <c r="K211" s="50"/>
      <c r="L211" s="48"/>
      <c r="M211" s="48"/>
      <c r="N211" s="69"/>
      <c r="O211" s="69"/>
      <c r="P211" s="69"/>
      <c r="Q211" s="69"/>
    </row>
    <row r="212" spans="1:17" ht="18.75" x14ac:dyDescent="0.3">
      <c r="A212" s="45"/>
      <c r="B212" s="41"/>
      <c r="C212" s="42"/>
      <c r="D212" s="42"/>
      <c r="E212" s="42"/>
      <c r="F212" s="42"/>
      <c r="G212" s="40"/>
      <c r="H212" s="40"/>
      <c r="I212" s="40"/>
      <c r="J212" s="40"/>
      <c r="K212" s="50"/>
      <c r="L212" s="48"/>
      <c r="M212" s="48"/>
      <c r="N212" s="69"/>
      <c r="O212" s="69"/>
      <c r="P212" s="69"/>
      <c r="Q212" s="69"/>
    </row>
    <row r="213" spans="1:17" ht="18.75" x14ac:dyDescent="0.3">
      <c r="A213" s="45"/>
      <c r="B213" s="41"/>
      <c r="C213" s="42"/>
      <c r="D213" s="42"/>
      <c r="E213" s="42"/>
      <c r="F213" s="42"/>
      <c r="G213" s="40"/>
      <c r="H213" s="40"/>
      <c r="I213" s="40"/>
      <c r="J213" s="40"/>
      <c r="K213" s="50"/>
      <c r="L213" s="48"/>
      <c r="M213" s="48"/>
      <c r="N213" s="69"/>
      <c r="O213" s="69"/>
      <c r="P213" s="69"/>
      <c r="Q213" s="69"/>
    </row>
    <row r="214" spans="1:17" ht="18.75" x14ac:dyDescent="0.3">
      <c r="A214" s="45"/>
      <c r="B214" s="41"/>
      <c r="C214" s="42"/>
      <c r="D214" s="42"/>
      <c r="E214" s="42"/>
      <c r="F214" s="42"/>
      <c r="G214" s="40"/>
      <c r="H214" s="40"/>
      <c r="I214" s="40"/>
      <c r="J214" s="40"/>
      <c r="K214" s="50"/>
      <c r="L214" s="48"/>
      <c r="M214" s="48"/>
      <c r="N214" s="69"/>
      <c r="O214" s="69"/>
      <c r="P214" s="69"/>
      <c r="Q214" s="69"/>
    </row>
    <row r="215" spans="1:17" ht="18.75" x14ac:dyDescent="0.3">
      <c r="A215" s="45"/>
      <c r="B215" s="41"/>
      <c r="C215" s="42"/>
      <c r="D215" s="42"/>
      <c r="E215" s="42"/>
      <c r="F215" s="42"/>
      <c r="G215" s="40"/>
      <c r="H215" s="40"/>
      <c r="I215" s="40"/>
      <c r="J215" s="40"/>
      <c r="K215" s="50"/>
      <c r="L215" s="48"/>
      <c r="M215" s="48"/>
      <c r="N215" s="69"/>
      <c r="O215" s="69"/>
      <c r="P215" s="69"/>
      <c r="Q215" s="69"/>
    </row>
    <row r="216" spans="1:17" ht="18.75" x14ac:dyDescent="0.3">
      <c r="A216" s="45"/>
      <c r="B216" s="41"/>
      <c r="C216" s="42"/>
      <c r="D216" s="42"/>
      <c r="E216" s="42"/>
      <c r="F216" s="42"/>
      <c r="G216" s="40"/>
      <c r="H216" s="40"/>
      <c r="I216" s="40"/>
      <c r="J216" s="40"/>
      <c r="K216" s="50"/>
      <c r="L216" s="48"/>
      <c r="M216" s="48"/>
      <c r="N216" s="69"/>
      <c r="O216" s="69"/>
      <c r="P216" s="69"/>
      <c r="Q216" s="69"/>
    </row>
    <row r="217" spans="1:17" ht="18.75" x14ac:dyDescent="0.3">
      <c r="A217" s="45"/>
      <c r="B217" s="41"/>
      <c r="C217" s="42"/>
      <c r="D217" s="42"/>
      <c r="E217" s="42"/>
      <c r="F217" s="42"/>
      <c r="G217" s="40"/>
      <c r="H217" s="40"/>
      <c r="I217" s="40"/>
      <c r="J217" s="40"/>
      <c r="K217" s="50"/>
      <c r="L217" s="48"/>
      <c r="M217" s="48"/>
      <c r="N217" s="69"/>
      <c r="O217" s="69"/>
      <c r="P217" s="69"/>
      <c r="Q217" s="69"/>
    </row>
    <row r="218" spans="1:17" ht="18.75" x14ac:dyDescent="0.3">
      <c r="A218" s="45"/>
      <c r="B218" s="41"/>
      <c r="C218" s="42"/>
      <c r="D218" s="42"/>
      <c r="E218" s="42"/>
      <c r="F218" s="42"/>
      <c r="G218" s="40"/>
      <c r="H218" s="40"/>
      <c r="I218" s="40"/>
      <c r="J218" s="40"/>
      <c r="K218" s="50"/>
      <c r="L218" s="48"/>
      <c r="M218" s="48"/>
      <c r="N218" s="69"/>
      <c r="O218" s="69"/>
      <c r="P218" s="69"/>
      <c r="Q218" s="69"/>
    </row>
    <row r="219" spans="1:17" ht="18.75" x14ac:dyDescent="0.3">
      <c r="A219" s="45"/>
      <c r="B219" s="41"/>
      <c r="C219" s="42"/>
      <c r="D219" s="42"/>
      <c r="E219" s="42"/>
      <c r="F219" s="42"/>
      <c r="G219" s="40"/>
      <c r="H219" s="40"/>
      <c r="I219" s="40"/>
      <c r="J219" s="40"/>
      <c r="K219" s="50"/>
      <c r="L219" s="48"/>
      <c r="M219" s="48"/>
      <c r="N219" s="69"/>
      <c r="O219" s="69"/>
      <c r="P219" s="69"/>
      <c r="Q219" s="69"/>
    </row>
    <row r="220" spans="1:17" ht="18.75" x14ac:dyDescent="0.3">
      <c r="A220" s="45"/>
      <c r="B220" s="41"/>
      <c r="C220" s="42"/>
      <c r="D220" s="42"/>
      <c r="E220" s="42"/>
      <c r="F220" s="42"/>
      <c r="G220" s="40"/>
      <c r="H220" s="40"/>
      <c r="I220" s="40"/>
      <c r="J220" s="40"/>
      <c r="K220" s="50"/>
      <c r="L220" s="48"/>
      <c r="M220" s="48"/>
      <c r="N220" s="69"/>
      <c r="O220" s="69"/>
      <c r="P220" s="69"/>
      <c r="Q220" s="69"/>
    </row>
    <row r="221" spans="1:17" ht="18.75" x14ac:dyDescent="0.3">
      <c r="A221" s="45"/>
      <c r="B221" s="41"/>
      <c r="C221" s="42"/>
      <c r="D221" s="42"/>
      <c r="E221" s="42"/>
      <c r="F221" s="42"/>
      <c r="G221" s="40"/>
      <c r="H221" s="40"/>
      <c r="I221" s="40"/>
      <c r="J221" s="40"/>
      <c r="K221" s="50"/>
      <c r="L221" s="48"/>
      <c r="M221" s="48"/>
      <c r="N221" s="69"/>
      <c r="O221" s="69"/>
      <c r="P221" s="69"/>
      <c r="Q221" s="69"/>
    </row>
    <row r="222" spans="1:17" ht="18.75" x14ac:dyDescent="0.3">
      <c r="A222" s="45"/>
      <c r="B222" s="41"/>
      <c r="C222" s="42"/>
      <c r="D222" s="42"/>
      <c r="E222" s="42"/>
      <c r="F222" s="42"/>
      <c r="G222" s="40"/>
      <c r="H222" s="40"/>
      <c r="I222" s="40"/>
      <c r="J222" s="40"/>
      <c r="K222" s="50"/>
      <c r="L222" s="48"/>
      <c r="M222" s="48"/>
      <c r="N222" s="69"/>
      <c r="O222" s="69"/>
      <c r="P222" s="69"/>
      <c r="Q222" s="69"/>
    </row>
    <row r="223" spans="1:17" ht="18.75" x14ac:dyDescent="0.3">
      <c r="A223" s="45"/>
      <c r="B223" s="41"/>
      <c r="C223" s="42"/>
      <c r="D223" s="42"/>
      <c r="E223" s="42"/>
      <c r="F223" s="42"/>
      <c r="G223" s="40"/>
      <c r="H223" s="40"/>
      <c r="I223" s="40"/>
      <c r="J223" s="40"/>
      <c r="K223" s="50"/>
      <c r="L223" s="48"/>
      <c r="M223" s="48"/>
      <c r="N223" s="69"/>
      <c r="O223" s="69"/>
      <c r="P223" s="69"/>
      <c r="Q223" s="69"/>
    </row>
    <row r="224" spans="1:17" ht="18.75" x14ac:dyDescent="0.3">
      <c r="A224" s="45"/>
      <c r="B224" s="41"/>
      <c r="C224" s="42"/>
      <c r="D224" s="42"/>
      <c r="E224" s="42"/>
      <c r="F224" s="42"/>
      <c r="G224" s="40"/>
      <c r="H224" s="40"/>
      <c r="I224" s="40"/>
      <c r="J224" s="40"/>
      <c r="K224" s="50"/>
      <c r="L224" s="48"/>
      <c r="M224" s="48"/>
      <c r="N224" s="69"/>
      <c r="O224" s="69"/>
      <c r="P224" s="69"/>
      <c r="Q224" s="69"/>
    </row>
    <row r="225" spans="1:17" ht="18.75" x14ac:dyDescent="0.3">
      <c r="A225" s="45"/>
      <c r="B225" s="41"/>
      <c r="C225" s="42"/>
      <c r="D225" s="42"/>
      <c r="E225" s="42"/>
      <c r="F225" s="42"/>
      <c r="G225" s="40"/>
      <c r="H225" s="40"/>
      <c r="I225" s="40"/>
      <c r="J225" s="40"/>
      <c r="K225" s="50"/>
      <c r="L225" s="48"/>
      <c r="M225" s="48"/>
      <c r="N225" s="69"/>
      <c r="O225" s="69"/>
      <c r="P225" s="69"/>
      <c r="Q225" s="69"/>
    </row>
    <row r="226" spans="1:17" ht="18.75" x14ac:dyDescent="0.3">
      <c r="A226" s="45"/>
      <c r="B226" s="41"/>
      <c r="C226" s="42"/>
      <c r="D226" s="42"/>
      <c r="E226" s="42"/>
      <c r="F226" s="42"/>
      <c r="G226" s="40"/>
      <c r="H226" s="40"/>
      <c r="I226" s="40"/>
      <c r="J226" s="40"/>
      <c r="K226" s="50"/>
      <c r="L226" s="48"/>
      <c r="M226" s="48"/>
      <c r="N226" s="69"/>
      <c r="O226" s="69"/>
      <c r="P226" s="69"/>
      <c r="Q226" s="69"/>
    </row>
    <row r="227" spans="1:17" ht="18.75" x14ac:dyDescent="0.3">
      <c r="A227" s="45"/>
      <c r="B227" s="41"/>
      <c r="C227" s="42"/>
      <c r="D227" s="42"/>
      <c r="E227" s="42"/>
      <c r="F227" s="42"/>
      <c r="G227" s="40"/>
      <c r="H227" s="40"/>
      <c r="I227" s="40"/>
      <c r="J227" s="40"/>
      <c r="K227" s="50"/>
      <c r="L227" s="48"/>
      <c r="M227" s="48"/>
      <c r="N227" s="69"/>
      <c r="O227" s="69"/>
      <c r="P227" s="69"/>
      <c r="Q227" s="69"/>
    </row>
    <row r="228" spans="1:17" ht="18.75" x14ac:dyDescent="0.3">
      <c r="A228" s="45"/>
      <c r="B228" s="41"/>
      <c r="C228" s="42"/>
      <c r="D228" s="42"/>
      <c r="E228" s="42"/>
      <c r="F228" s="42"/>
      <c r="G228" s="40"/>
      <c r="H228" s="40"/>
      <c r="I228" s="40"/>
      <c r="J228" s="40"/>
      <c r="K228" s="50"/>
      <c r="L228" s="48"/>
      <c r="M228" s="48"/>
      <c r="N228" s="69"/>
      <c r="O228" s="69"/>
      <c r="P228" s="69"/>
      <c r="Q228" s="69"/>
    </row>
    <row r="229" spans="1:17" ht="18.75" x14ac:dyDescent="0.3">
      <c r="A229" s="45"/>
      <c r="B229" s="41"/>
      <c r="C229" s="42"/>
      <c r="D229" s="42"/>
      <c r="E229" s="42"/>
      <c r="F229" s="42"/>
      <c r="G229" s="40"/>
      <c r="H229" s="40"/>
      <c r="I229" s="40"/>
      <c r="J229" s="40"/>
      <c r="K229" s="50"/>
      <c r="L229" s="48"/>
      <c r="M229" s="48"/>
      <c r="N229" s="69"/>
      <c r="O229" s="69"/>
      <c r="P229" s="69"/>
      <c r="Q229" s="69"/>
    </row>
    <row r="230" spans="1:17" ht="18.75" x14ac:dyDescent="0.3">
      <c r="A230" s="45"/>
      <c r="B230" s="41"/>
      <c r="C230" s="42"/>
      <c r="D230" s="42"/>
      <c r="E230" s="42"/>
      <c r="F230" s="42"/>
      <c r="G230" s="40"/>
      <c r="H230" s="40"/>
      <c r="I230" s="40"/>
      <c r="J230" s="40"/>
      <c r="K230" s="50"/>
      <c r="L230" s="48"/>
      <c r="M230" s="48"/>
      <c r="N230" s="69"/>
      <c r="O230" s="69"/>
      <c r="P230" s="69"/>
      <c r="Q230" s="69"/>
    </row>
    <row r="231" spans="1:17" ht="18.75" x14ac:dyDescent="0.3">
      <c r="A231" s="45"/>
      <c r="B231" s="41"/>
      <c r="C231" s="42"/>
      <c r="D231" s="42"/>
      <c r="E231" s="42"/>
      <c r="F231" s="42"/>
      <c r="G231" s="40"/>
      <c r="H231" s="40"/>
      <c r="I231" s="40"/>
      <c r="J231" s="40"/>
      <c r="K231" s="50"/>
      <c r="L231" s="48"/>
      <c r="M231" s="48"/>
      <c r="N231" s="69"/>
      <c r="O231" s="69"/>
      <c r="P231" s="69"/>
      <c r="Q231" s="69"/>
    </row>
    <row r="232" spans="1:17" ht="18.75" x14ac:dyDescent="0.3">
      <c r="A232" s="45"/>
      <c r="B232" s="41"/>
      <c r="C232" s="42"/>
      <c r="D232" s="42"/>
      <c r="E232" s="42"/>
      <c r="F232" s="42"/>
      <c r="G232" s="40"/>
      <c r="H232" s="40"/>
      <c r="I232" s="40"/>
      <c r="J232" s="40"/>
      <c r="K232" s="50"/>
      <c r="L232" s="48"/>
      <c r="M232" s="48"/>
      <c r="N232" s="69"/>
      <c r="O232" s="69"/>
      <c r="P232" s="69"/>
      <c r="Q232" s="69"/>
    </row>
    <row r="233" spans="1:17" ht="18.75" x14ac:dyDescent="0.3">
      <c r="A233" s="45"/>
      <c r="B233" s="41"/>
      <c r="C233" s="42"/>
      <c r="D233" s="42"/>
      <c r="E233" s="42"/>
      <c r="F233" s="42"/>
      <c r="G233" s="40"/>
      <c r="H233" s="40"/>
      <c r="I233" s="40"/>
      <c r="J233" s="40"/>
      <c r="K233" s="50"/>
      <c r="L233" s="48"/>
      <c r="M233" s="48"/>
      <c r="N233" s="69"/>
      <c r="O233" s="69"/>
      <c r="P233" s="69"/>
      <c r="Q233" s="69"/>
    </row>
    <row r="234" spans="1:17" ht="18.75" x14ac:dyDescent="0.3">
      <c r="A234" s="45"/>
      <c r="B234" s="41"/>
      <c r="C234" s="42"/>
      <c r="D234" s="42"/>
      <c r="E234" s="42"/>
      <c r="F234" s="42"/>
      <c r="G234" s="40"/>
      <c r="H234" s="40"/>
      <c r="I234" s="40"/>
      <c r="J234" s="40"/>
      <c r="K234" s="50"/>
      <c r="L234" s="48"/>
      <c r="M234" s="48"/>
      <c r="N234" s="69"/>
      <c r="O234" s="69"/>
      <c r="P234" s="69"/>
      <c r="Q234" s="69"/>
    </row>
    <row r="235" spans="1:17" ht="18.75" x14ac:dyDescent="0.3">
      <c r="A235" s="45"/>
      <c r="B235" s="41"/>
      <c r="C235" s="42"/>
      <c r="D235" s="42"/>
      <c r="E235" s="42"/>
      <c r="F235" s="42"/>
      <c r="G235" s="40"/>
      <c r="H235" s="40"/>
      <c r="I235" s="40"/>
      <c r="J235" s="40"/>
      <c r="K235" s="50"/>
      <c r="L235" s="48"/>
      <c r="M235" s="48"/>
      <c r="N235" s="69"/>
      <c r="O235" s="69"/>
      <c r="P235" s="69"/>
      <c r="Q235" s="69"/>
    </row>
    <row r="236" spans="1:17" ht="18.75" x14ac:dyDescent="0.3">
      <c r="A236" s="45"/>
      <c r="B236" s="41"/>
      <c r="C236" s="42"/>
      <c r="D236" s="42"/>
      <c r="E236" s="42"/>
      <c r="F236" s="42"/>
      <c r="G236" s="40"/>
      <c r="H236" s="40"/>
      <c r="I236" s="40"/>
      <c r="J236" s="40"/>
      <c r="K236" s="50"/>
      <c r="L236" s="48"/>
      <c r="M236" s="48"/>
      <c r="N236" s="69"/>
      <c r="O236" s="69"/>
      <c r="P236" s="69"/>
      <c r="Q236" s="69"/>
    </row>
    <row r="237" spans="1:17" ht="18.75" x14ac:dyDescent="0.3">
      <c r="A237" s="45"/>
      <c r="B237" s="41"/>
      <c r="C237" s="42"/>
      <c r="D237" s="42"/>
      <c r="E237" s="42"/>
      <c r="F237" s="42"/>
      <c r="G237" s="40"/>
      <c r="H237" s="40"/>
      <c r="I237" s="40"/>
      <c r="J237" s="40"/>
      <c r="K237" s="50"/>
      <c r="L237" s="48"/>
      <c r="M237" s="48"/>
      <c r="N237" s="69"/>
      <c r="O237" s="69"/>
      <c r="P237" s="69"/>
      <c r="Q237" s="69"/>
    </row>
    <row r="238" spans="1:17" ht="18.75" x14ac:dyDescent="0.3">
      <c r="A238" s="45"/>
      <c r="B238" s="41"/>
      <c r="C238" s="42"/>
      <c r="D238" s="42"/>
      <c r="E238" s="42"/>
      <c r="F238" s="42"/>
      <c r="G238" s="40"/>
      <c r="H238" s="40"/>
      <c r="I238" s="40"/>
      <c r="J238" s="40"/>
      <c r="K238" s="50"/>
      <c r="L238" s="48"/>
      <c r="M238" s="48"/>
      <c r="N238" s="69"/>
      <c r="O238" s="69"/>
      <c r="P238" s="69"/>
      <c r="Q238" s="69"/>
    </row>
    <row r="239" spans="1:17" ht="18.75" x14ac:dyDescent="0.3">
      <c r="A239" s="45"/>
      <c r="B239" s="41"/>
      <c r="C239" s="42"/>
      <c r="D239" s="42"/>
      <c r="E239" s="42"/>
      <c r="F239" s="42"/>
      <c r="G239" s="40"/>
      <c r="H239" s="40"/>
      <c r="I239" s="40"/>
      <c r="J239" s="40"/>
      <c r="K239" s="50"/>
      <c r="L239" s="48"/>
      <c r="M239" s="48"/>
      <c r="N239" s="69"/>
      <c r="O239" s="69"/>
      <c r="P239" s="69"/>
      <c r="Q239" s="69"/>
    </row>
    <row r="240" spans="1:17" ht="18.75" x14ac:dyDescent="0.3">
      <c r="A240" s="45"/>
      <c r="B240" s="41"/>
      <c r="C240" s="42"/>
      <c r="D240" s="42"/>
      <c r="E240" s="42"/>
      <c r="F240" s="42"/>
      <c r="G240" s="40"/>
      <c r="H240" s="40"/>
      <c r="I240" s="40"/>
      <c r="J240" s="40"/>
      <c r="K240" s="50"/>
      <c r="L240" s="48"/>
      <c r="M240" s="48"/>
      <c r="N240" s="69"/>
      <c r="O240" s="69"/>
      <c r="P240" s="69"/>
      <c r="Q240" s="69"/>
    </row>
    <row r="241" spans="1:17" ht="18.75" x14ac:dyDescent="0.3">
      <c r="A241" s="45"/>
      <c r="B241" s="41"/>
      <c r="C241" s="42"/>
      <c r="D241" s="42"/>
      <c r="E241" s="42"/>
      <c r="F241" s="42"/>
      <c r="G241" s="40"/>
      <c r="H241" s="40"/>
      <c r="I241" s="40"/>
      <c r="J241" s="40"/>
      <c r="K241" s="50"/>
      <c r="L241" s="48"/>
      <c r="M241" s="48"/>
      <c r="N241" s="69"/>
      <c r="O241" s="69"/>
      <c r="P241" s="69"/>
      <c r="Q241" s="69"/>
    </row>
    <row r="242" spans="1:17" ht="18.75" x14ac:dyDescent="0.3">
      <c r="A242" s="45"/>
      <c r="B242" s="41"/>
      <c r="C242" s="42"/>
      <c r="D242" s="42"/>
      <c r="E242" s="42"/>
      <c r="F242" s="42"/>
      <c r="G242" s="40"/>
      <c r="H242" s="40"/>
      <c r="I242" s="40"/>
      <c r="J242" s="40"/>
      <c r="K242" s="50"/>
      <c r="L242" s="48"/>
      <c r="M242" s="48"/>
      <c r="N242" s="69"/>
      <c r="O242" s="69"/>
      <c r="P242" s="69"/>
      <c r="Q242" s="69"/>
    </row>
    <row r="243" spans="1:17" ht="18.75" x14ac:dyDescent="0.3">
      <c r="A243" s="45"/>
      <c r="B243" s="41"/>
      <c r="C243" s="42"/>
      <c r="D243" s="42"/>
      <c r="E243" s="42"/>
      <c r="F243" s="42"/>
      <c r="G243" s="40"/>
      <c r="H243" s="40"/>
      <c r="I243" s="40"/>
      <c r="J243" s="40"/>
      <c r="K243" s="50"/>
      <c r="L243" s="48"/>
      <c r="M243" s="48"/>
      <c r="N243" s="69"/>
      <c r="O243" s="69"/>
      <c r="P243" s="69"/>
      <c r="Q243" s="69"/>
    </row>
    <row r="244" spans="1:17" ht="18.75" x14ac:dyDescent="0.3">
      <c r="A244" s="45"/>
      <c r="B244" s="41"/>
      <c r="C244" s="42"/>
      <c r="D244" s="42"/>
      <c r="E244" s="42"/>
      <c r="F244" s="42"/>
      <c r="G244" s="40"/>
      <c r="H244" s="40"/>
      <c r="I244" s="40"/>
      <c r="J244" s="40"/>
      <c r="K244" s="50"/>
      <c r="L244" s="48"/>
      <c r="M244" s="48"/>
      <c r="N244" s="69"/>
      <c r="O244" s="69"/>
      <c r="P244" s="69"/>
      <c r="Q244" s="69"/>
    </row>
    <row r="245" spans="1:17" ht="18.75" x14ac:dyDescent="0.3">
      <c r="A245" s="45"/>
      <c r="B245" s="41"/>
      <c r="C245" s="42"/>
      <c r="D245" s="42"/>
      <c r="E245" s="42"/>
      <c r="F245" s="42"/>
      <c r="G245" s="40"/>
      <c r="H245" s="40"/>
      <c r="I245" s="40"/>
      <c r="J245" s="40"/>
      <c r="K245" s="50"/>
      <c r="L245" s="48"/>
      <c r="M245" s="48"/>
      <c r="N245" s="69"/>
      <c r="O245" s="69"/>
      <c r="P245" s="69"/>
      <c r="Q245" s="69"/>
    </row>
    <row r="246" spans="1:17" ht="18.75" x14ac:dyDescent="0.3">
      <c r="A246" s="45"/>
      <c r="B246" s="41"/>
      <c r="C246" s="42"/>
      <c r="D246" s="42"/>
      <c r="E246" s="42"/>
      <c r="F246" s="42"/>
      <c r="G246" s="40"/>
      <c r="H246" s="40"/>
      <c r="I246" s="40"/>
      <c r="J246" s="40"/>
      <c r="K246" s="50"/>
      <c r="L246" s="48"/>
      <c r="M246" s="48"/>
      <c r="N246" s="69"/>
      <c r="O246" s="69"/>
      <c r="P246" s="69"/>
      <c r="Q246" s="69"/>
    </row>
    <row r="247" spans="1:17" ht="18.75" x14ac:dyDescent="0.3">
      <c r="A247" s="45"/>
      <c r="B247" s="41"/>
      <c r="C247" s="42"/>
      <c r="D247" s="42"/>
      <c r="E247" s="42"/>
      <c r="F247" s="42"/>
      <c r="G247" s="40"/>
      <c r="H247" s="40"/>
      <c r="I247" s="40"/>
      <c r="J247" s="40"/>
      <c r="K247" s="50"/>
      <c r="L247" s="48"/>
      <c r="M247" s="48"/>
      <c r="N247" s="69"/>
      <c r="O247" s="69"/>
      <c r="P247" s="69"/>
      <c r="Q247" s="69"/>
    </row>
    <row r="248" spans="1:17" ht="18.75" x14ac:dyDescent="0.3">
      <c r="A248" s="45"/>
      <c r="B248" s="41"/>
      <c r="C248" s="42"/>
      <c r="D248" s="42"/>
      <c r="E248" s="42"/>
      <c r="F248" s="42"/>
      <c r="G248" s="40"/>
      <c r="H248" s="40"/>
      <c r="I248" s="40"/>
      <c r="J248" s="40"/>
      <c r="K248" s="50"/>
      <c r="L248" s="48"/>
      <c r="M248" s="48"/>
      <c r="N248" s="69"/>
      <c r="O248" s="69"/>
      <c r="P248" s="69"/>
      <c r="Q248" s="69"/>
    </row>
    <row r="249" spans="1:17" ht="18.75" x14ac:dyDescent="0.3">
      <c r="A249" s="45"/>
      <c r="B249" s="41"/>
      <c r="C249" s="42"/>
      <c r="D249" s="42"/>
      <c r="E249" s="42"/>
      <c r="F249" s="42"/>
      <c r="G249" s="40"/>
      <c r="H249" s="40"/>
      <c r="I249" s="40"/>
      <c r="J249" s="40"/>
      <c r="K249" s="50"/>
      <c r="L249" s="48"/>
      <c r="M249" s="48"/>
      <c r="N249" s="69"/>
      <c r="O249" s="69"/>
      <c r="P249" s="69"/>
      <c r="Q249" s="69"/>
    </row>
    <row r="250" spans="1:17" ht="18.75" x14ac:dyDescent="0.3">
      <c r="A250" s="45"/>
      <c r="B250" s="41"/>
      <c r="C250" s="42"/>
      <c r="D250" s="42"/>
      <c r="E250" s="42"/>
      <c r="F250" s="42"/>
      <c r="G250" s="40"/>
      <c r="H250" s="40"/>
      <c r="I250" s="40"/>
      <c r="J250" s="40"/>
      <c r="K250" s="50"/>
      <c r="L250" s="48"/>
      <c r="M250" s="48"/>
      <c r="N250" s="69"/>
      <c r="O250" s="69"/>
      <c r="P250" s="69"/>
      <c r="Q250" s="69"/>
    </row>
    <row r="251" spans="1:17" ht="18.75" x14ac:dyDescent="0.3">
      <c r="A251" s="45"/>
      <c r="B251" s="41"/>
      <c r="C251" s="42"/>
      <c r="D251" s="42"/>
      <c r="E251" s="42"/>
      <c r="F251" s="42"/>
      <c r="G251" s="40"/>
      <c r="H251" s="40"/>
      <c r="I251" s="40"/>
      <c r="J251" s="40"/>
      <c r="K251" s="50"/>
      <c r="L251" s="48"/>
      <c r="M251" s="48"/>
      <c r="N251" s="69"/>
      <c r="O251" s="69"/>
      <c r="P251" s="69"/>
      <c r="Q251" s="69"/>
    </row>
    <row r="252" spans="1:17" ht="18.75" x14ac:dyDescent="0.3">
      <c r="A252" s="45"/>
      <c r="B252" s="41"/>
      <c r="C252" s="42"/>
      <c r="D252" s="42"/>
      <c r="E252" s="42"/>
      <c r="F252" s="42"/>
      <c r="G252" s="40"/>
      <c r="H252" s="40"/>
      <c r="I252" s="40"/>
      <c r="J252" s="40"/>
      <c r="K252" s="50"/>
      <c r="L252" s="48"/>
      <c r="M252" s="48"/>
      <c r="N252" s="69"/>
      <c r="O252" s="69"/>
      <c r="P252" s="69"/>
      <c r="Q252" s="69"/>
    </row>
    <row r="253" spans="1:17" ht="18.75" x14ac:dyDescent="0.3">
      <c r="A253" s="45"/>
      <c r="B253" s="41"/>
      <c r="C253" s="42"/>
      <c r="D253" s="42"/>
      <c r="E253" s="42"/>
      <c r="F253" s="42"/>
      <c r="G253" s="40"/>
      <c r="H253" s="40"/>
      <c r="I253" s="40"/>
      <c r="J253" s="40"/>
      <c r="K253" s="50"/>
      <c r="L253" s="48"/>
      <c r="M253" s="48"/>
      <c r="N253" s="69"/>
      <c r="O253" s="69"/>
      <c r="P253" s="69"/>
      <c r="Q253" s="69"/>
    </row>
    <row r="254" spans="1:17" ht="18.75" x14ac:dyDescent="0.3">
      <c r="A254" s="45"/>
      <c r="B254" s="41"/>
      <c r="C254" s="42"/>
      <c r="D254" s="42"/>
      <c r="E254" s="42"/>
      <c r="F254" s="42"/>
      <c r="G254" s="40"/>
      <c r="H254" s="40"/>
      <c r="I254" s="40"/>
      <c r="J254" s="40"/>
      <c r="K254" s="50"/>
      <c r="L254" s="48"/>
      <c r="M254" s="48"/>
      <c r="N254" s="69"/>
      <c r="O254" s="69"/>
      <c r="P254" s="69"/>
      <c r="Q254" s="69"/>
    </row>
    <row r="255" spans="1:17" ht="18.75" x14ac:dyDescent="0.3">
      <c r="A255" s="45"/>
      <c r="B255" s="41"/>
      <c r="C255" s="42"/>
      <c r="D255" s="42"/>
      <c r="E255" s="42"/>
      <c r="F255" s="42"/>
      <c r="G255" s="40"/>
      <c r="H255" s="40"/>
      <c r="I255" s="40"/>
      <c r="J255" s="40"/>
      <c r="K255" s="50"/>
      <c r="L255" s="48"/>
      <c r="M255" s="48"/>
      <c r="N255" s="69"/>
      <c r="O255" s="69"/>
      <c r="P255" s="69"/>
      <c r="Q255" s="69"/>
    </row>
    <row r="256" spans="1:17" ht="18.75" x14ac:dyDescent="0.3">
      <c r="A256" s="45"/>
      <c r="B256" s="41"/>
      <c r="C256" s="42"/>
      <c r="D256" s="42"/>
      <c r="E256" s="42"/>
      <c r="F256" s="42"/>
      <c r="G256" s="40"/>
      <c r="H256" s="40"/>
      <c r="I256" s="40"/>
      <c r="J256" s="40"/>
      <c r="K256" s="50"/>
      <c r="L256" s="48"/>
      <c r="M256" s="48"/>
      <c r="N256" s="69"/>
      <c r="O256" s="69"/>
      <c r="P256" s="69"/>
      <c r="Q256" s="69"/>
    </row>
    <row r="257" spans="1:17" ht="18.75" x14ac:dyDescent="0.3">
      <c r="A257" s="45"/>
      <c r="B257" s="41"/>
      <c r="C257" s="42"/>
      <c r="D257" s="42"/>
      <c r="E257" s="42"/>
      <c r="F257" s="42"/>
      <c r="G257" s="40"/>
      <c r="H257" s="40"/>
      <c r="I257" s="40"/>
      <c r="J257" s="40"/>
      <c r="K257" s="50"/>
      <c r="L257" s="48"/>
      <c r="M257" s="48"/>
      <c r="N257" s="69"/>
      <c r="O257" s="69"/>
      <c r="P257" s="69"/>
      <c r="Q257" s="69"/>
    </row>
    <row r="258" spans="1:17" ht="18.75" x14ac:dyDescent="0.3">
      <c r="A258" s="45"/>
      <c r="B258" s="41"/>
      <c r="C258" s="42"/>
      <c r="D258" s="42"/>
      <c r="E258" s="42"/>
      <c r="F258" s="42"/>
      <c r="G258" s="40"/>
      <c r="H258" s="40"/>
      <c r="I258" s="40"/>
      <c r="J258" s="40"/>
      <c r="K258" s="50"/>
      <c r="L258" s="48"/>
      <c r="M258" s="48"/>
      <c r="N258" s="69"/>
      <c r="O258" s="69"/>
      <c r="P258" s="69"/>
      <c r="Q258" s="69"/>
    </row>
    <row r="259" spans="1:17" ht="18.75" x14ac:dyDescent="0.3">
      <c r="A259" s="45"/>
      <c r="B259" s="41"/>
      <c r="C259" s="42"/>
      <c r="D259" s="42"/>
      <c r="E259" s="42"/>
      <c r="F259" s="42"/>
      <c r="G259" s="40"/>
      <c r="H259" s="40"/>
      <c r="I259" s="40"/>
      <c r="J259" s="40"/>
      <c r="K259" s="50"/>
      <c r="L259" s="48"/>
      <c r="M259" s="48"/>
      <c r="N259" s="69"/>
      <c r="O259" s="69"/>
      <c r="P259" s="69"/>
      <c r="Q259" s="69"/>
    </row>
    <row r="260" spans="1:17" ht="18.75" x14ac:dyDescent="0.3">
      <c r="A260" s="45"/>
      <c r="B260" s="41"/>
      <c r="C260" s="42"/>
      <c r="D260" s="42"/>
      <c r="E260" s="42"/>
      <c r="F260" s="42"/>
      <c r="G260" s="40"/>
      <c r="H260" s="40"/>
      <c r="I260" s="40"/>
      <c r="J260" s="40"/>
      <c r="K260" s="50"/>
      <c r="L260" s="48"/>
      <c r="M260" s="48"/>
      <c r="N260" s="69"/>
      <c r="O260" s="69"/>
      <c r="P260" s="69"/>
      <c r="Q260" s="69"/>
    </row>
    <row r="261" spans="1:17" ht="18.75" x14ac:dyDescent="0.3">
      <c r="A261" s="45"/>
      <c r="B261" s="41"/>
      <c r="C261" s="42"/>
      <c r="D261" s="42"/>
      <c r="E261" s="42"/>
      <c r="F261" s="42"/>
      <c r="G261" s="40"/>
      <c r="H261" s="40"/>
      <c r="I261" s="40"/>
      <c r="J261" s="40"/>
      <c r="K261" s="50"/>
      <c r="L261" s="48"/>
      <c r="M261" s="48"/>
      <c r="N261" s="69"/>
      <c r="O261" s="69"/>
      <c r="P261" s="69"/>
      <c r="Q261" s="69"/>
    </row>
    <row r="262" spans="1:17" ht="18.75" x14ac:dyDescent="0.3">
      <c r="A262" s="45"/>
      <c r="B262" s="41"/>
      <c r="C262" s="42"/>
      <c r="D262" s="42"/>
      <c r="E262" s="42"/>
      <c r="F262" s="42"/>
      <c r="G262" s="40"/>
      <c r="H262" s="40"/>
      <c r="I262" s="40"/>
      <c r="J262" s="40"/>
      <c r="K262" s="50"/>
      <c r="L262" s="48"/>
      <c r="M262" s="48"/>
      <c r="N262" s="69"/>
      <c r="O262" s="69"/>
      <c r="P262" s="69"/>
      <c r="Q262" s="69"/>
    </row>
    <row r="263" spans="1:17" ht="18.75" x14ac:dyDescent="0.3">
      <c r="A263" s="45"/>
      <c r="B263" s="41"/>
      <c r="C263" s="42"/>
      <c r="D263" s="42"/>
      <c r="E263" s="42"/>
      <c r="F263" s="42"/>
      <c r="G263" s="40"/>
      <c r="H263" s="40"/>
      <c r="I263" s="40"/>
      <c r="J263" s="40"/>
      <c r="K263" s="50"/>
      <c r="L263" s="48"/>
      <c r="M263" s="48"/>
      <c r="N263" s="69"/>
      <c r="O263" s="69"/>
      <c r="P263" s="69"/>
      <c r="Q263" s="69"/>
    </row>
    <row r="264" spans="1:17" ht="18.75" x14ac:dyDescent="0.3">
      <c r="A264" s="45"/>
      <c r="B264" s="41"/>
      <c r="C264" s="42"/>
      <c r="D264" s="42"/>
      <c r="E264" s="42"/>
      <c r="F264" s="42"/>
      <c r="G264" s="40"/>
      <c r="H264" s="40"/>
      <c r="I264" s="40"/>
      <c r="J264" s="40"/>
      <c r="K264" s="50"/>
      <c r="L264" s="48"/>
      <c r="M264" s="48"/>
      <c r="N264" s="69"/>
      <c r="O264" s="69"/>
      <c r="P264" s="69"/>
      <c r="Q264" s="69"/>
    </row>
    <row r="265" spans="1:17" ht="18.75" x14ac:dyDescent="0.3">
      <c r="A265" s="45"/>
      <c r="B265" s="41"/>
      <c r="C265" s="42"/>
      <c r="D265" s="42"/>
      <c r="E265" s="42"/>
      <c r="F265" s="42"/>
      <c r="G265" s="40"/>
      <c r="H265" s="40"/>
      <c r="I265" s="40"/>
      <c r="J265" s="40"/>
      <c r="K265" s="50"/>
      <c r="L265" s="48"/>
      <c r="M265" s="48"/>
      <c r="N265" s="69"/>
      <c r="O265" s="69"/>
      <c r="P265" s="69"/>
      <c r="Q265" s="69"/>
    </row>
    <row r="266" spans="1:17" ht="18.75" x14ac:dyDescent="0.3">
      <c r="A266" s="45"/>
      <c r="B266" s="41"/>
      <c r="C266" s="42"/>
      <c r="D266" s="42"/>
      <c r="E266" s="42"/>
      <c r="F266" s="42"/>
      <c r="G266" s="40"/>
      <c r="H266" s="40"/>
      <c r="I266" s="40"/>
      <c r="J266" s="40"/>
      <c r="K266" s="50"/>
      <c r="L266" s="48"/>
      <c r="M266" s="48"/>
      <c r="N266" s="69"/>
      <c r="O266" s="69"/>
      <c r="P266" s="69"/>
      <c r="Q266" s="69"/>
    </row>
    <row r="267" spans="1:17" ht="18.75" x14ac:dyDescent="0.3">
      <c r="A267" s="45"/>
      <c r="B267" s="41"/>
      <c r="C267" s="42"/>
      <c r="D267" s="42"/>
      <c r="E267" s="42"/>
      <c r="F267" s="42"/>
      <c r="G267" s="40"/>
      <c r="H267" s="40"/>
      <c r="I267" s="40"/>
      <c r="J267" s="40"/>
      <c r="K267" s="50"/>
      <c r="L267" s="48"/>
      <c r="M267" s="48"/>
      <c r="N267" s="69"/>
      <c r="O267" s="69"/>
      <c r="P267" s="69"/>
      <c r="Q267" s="69"/>
    </row>
    <row r="268" spans="1:17" ht="18.75" x14ac:dyDescent="0.3">
      <c r="A268" s="45"/>
      <c r="B268" s="41"/>
      <c r="C268" s="42"/>
      <c r="D268" s="42"/>
      <c r="E268" s="42"/>
      <c r="F268" s="42"/>
      <c r="G268" s="40"/>
      <c r="H268" s="40"/>
      <c r="I268" s="40"/>
      <c r="J268" s="40"/>
      <c r="K268" s="50"/>
      <c r="L268" s="48"/>
      <c r="M268" s="48"/>
      <c r="N268" s="69"/>
      <c r="O268" s="69"/>
      <c r="P268" s="69"/>
      <c r="Q268" s="69"/>
    </row>
    <row r="269" spans="1:17" ht="18.75" x14ac:dyDescent="0.3">
      <c r="A269" s="45"/>
      <c r="B269" s="41"/>
      <c r="C269" s="42"/>
      <c r="D269" s="42"/>
      <c r="E269" s="42"/>
      <c r="F269" s="42"/>
      <c r="G269" s="40"/>
      <c r="H269" s="40"/>
      <c r="I269" s="40"/>
      <c r="J269" s="40"/>
      <c r="K269" s="50"/>
      <c r="L269" s="48"/>
      <c r="M269" s="48"/>
      <c r="N269" s="69"/>
      <c r="O269" s="69"/>
      <c r="P269" s="69"/>
      <c r="Q269" s="69"/>
    </row>
    <row r="270" spans="1:17" ht="18.75" x14ac:dyDescent="0.3">
      <c r="A270" s="45"/>
      <c r="B270" s="41"/>
      <c r="C270" s="42"/>
      <c r="D270" s="42"/>
      <c r="E270" s="42"/>
      <c r="F270" s="42"/>
      <c r="G270" s="40"/>
      <c r="H270" s="40"/>
      <c r="I270" s="40"/>
      <c r="J270" s="40"/>
      <c r="K270" s="50"/>
      <c r="L270" s="48"/>
      <c r="M270" s="48"/>
      <c r="N270" s="69"/>
      <c r="O270" s="69"/>
      <c r="P270" s="69"/>
      <c r="Q270" s="69"/>
    </row>
    <row r="271" spans="1:17" ht="18.75" x14ac:dyDescent="0.3">
      <c r="A271" s="45"/>
      <c r="B271" s="41"/>
      <c r="C271" s="42"/>
      <c r="D271" s="42"/>
      <c r="E271" s="42"/>
      <c r="F271" s="42"/>
      <c r="G271" s="40"/>
      <c r="H271" s="40"/>
      <c r="I271" s="40"/>
      <c r="J271" s="40"/>
      <c r="K271" s="50"/>
      <c r="L271" s="48"/>
      <c r="M271" s="48"/>
      <c r="N271" s="69"/>
      <c r="O271" s="69"/>
      <c r="P271" s="69"/>
      <c r="Q271" s="69"/>
    </row>
    <row r="272" spans="1:17" ht="18.75" x14ac:dyDescent="0.3">
      <c r="A272" s="45"/>
      <c r="B272" s="41"/>
      <c r="C272" s="42"/>
      <c r="D272" s="42"/>
      <c r="E272" s="42"/>
      <c r="F272" s="42"/>
      <c r="G272" s="40"/>
      <c r="H272" s="40"/>
      <c r="I272" s="40"/>
      <c r="J272" s="40"/>
      <c r="K272" s="50"/>
      <c r="L272" s="48"/>
      <c r="M272" s="48"/>
      <c r="N272" s="69"/>
      <c r="O272" s="69"/>
      <c r="P272" s="69"/>
      <c r="Q272" s="69"/>
    </row>
    <row r="273" spans="1:17" ht="18.75" x14ac:dyDescent="0.3">
      <c r="A273" s="45"/>
      <c r="B273" s="41"/>
      <c r="C273" s="42"/>
      <c r="D273" s="42"/>
      <c r="E273" s="42"/>
      <c r="F273" s="42"/>
      <c r="G273" s="40"/>
      <c r="H273" s="40"/>
      <c r="I273" s="40"/>
      <c r="J273" s="40"/>
      <c r="K273" s="50"/>
      <c r="L273" s="48"/>
      <c r="M273" s="48"/>
      <c r="N273" s="69"/>
      <c r="O273" s="69"/>
      <c r="P273" s="69"/>
      <c r="Q273" s="69"/>
    </row>
    <row r="274" spans="1:17" ht="18.75" x14ac:dyDescent="0.3">
      <c r="A274" s="45"/>
      <c r="B274" s="41"/>
      <c r="C274" s="42"/>
      <c r="D274" s="42"/>
      <c r="E274" s="42"/>
      <c r="F274" s="42"/>
      <c r="G274" s="40"/>
      <c r="H274" s="40"/>
      <c r="I274" s="40"/>
      <c r="J274" s="40"/>
      <c r="K274" s="50"/>
      <c r="L274" s="48"/>
      <c r="M274" s="48"/>
      <c r="N274" s="69"/>
      <c r="O274" s="69"/>
      <c r="P274" s="69"/>
      <c r="Q274" s="69"/>
    </row>
    <row r="275" spans="1:17" ht="18.75" x14ac:dyDescent="0.3">
      <c r="A275" s="45"/>
      <c r="B275" s="41"/>
      <c r="C275" s="42"/>
      <c r="D275" s="42"/>
      <c r="E275" s="42"/>
      <c r="F275" s="42"/>
      <c r="G275" s="40"/>
      <c r="H275" s="40"/>
      <c r="I275" s="40"/>
      <c r="J275" s="40"/>
      <c r="K275" s="50"/>
      <c r="L275" s="48"/>
      <c r="M275" s="48"/>
      <c r="N275" s="69"/>
      <c r="O275" s="69"/>
      <c r="P275" s="69"/>
      <c r="Q275" s="69"/>
    </row>
    <row r="276" spans="1:17" ht="18.75" x14ac:dyDescent="0.3">
      <c r="A276" s="45"/>
      <c r="B276" s="41"/>
      <c r="C276" s="42"/>
      <c r="D276" s="42"/>
      <c r="E276" s="42"/>
      <c r="F276" s="42"/>
      <c r="G276" s="40"/>
      <c r="H276" s="40"/>
      <c r="I276" s="40"/>
      <c r="J276" s="40"/>
      <c r="K276" s="50"/>
      <c r="L276" s="48"/>
      <c r="M276" s="48"/>
      <c r="N276" s="69"/>
      <c r="O276" s="69"/>
      <c r="P276" s="69"/>
      <c r="Q276" s="69"/>
    </row>
    <row r="277" spans="1:17" ht="18.75" x14ac:dyDescent="0.3">
      <c r="A277" s="45"/>
      <c r="B277" s="41"/>
      <c r="C277" s="42"/>
      <c r="D277" s="42"/>
      <c r="E277" s="42"/>
      <c r="F277" s="42"/>
      <c r="G277" s="40"/>
      <c r="H277" s="40"/>
      <c r="I277" s="40"/>
      <c r="J277" s="40"/>
      <c r="K277" s="50"/>
      <c r="L277" s="48"/>
      <c r="M277" s="48"/>
      <c r="N277" s="69"/>
      <c r="O277" s="69"/>
      <c r="P277" s="69"/>
      <c r="Q277" s="69"/>
    </row>
    <row r="278" spans="1:17" ht="18.75" x14ac:dyDescent="0.3">
      <c r="A278" s="45"/>
      <c r="B278" s="41"/>
      <c r="C278" s="42"/>
      <c r="D278" s="42"/>
      <c r="E278" s="42"/>
      <c r="F278" s="42"/>
      <c r="G278" s="40"/>
      <c r="H278" s="40"/>
      <c r="I278" s="40"/>
      <c r="J278" s="40"/>
      <c r="K278" s="50"/>
      <c r="L278" s="48"/>
      <c r="M278" s="48"/>
      <c r="N278" s="69"/>
      <c r="O278" s="69"/>
      <c r="P278" s="69"/>
      <c r="Q278" s="69"/>
    </row>
    <row r="279" spans="1:17" ht="18.75" x14ac:dyDescent="0.3">
      <c r="A279" s="45"/>
      <c r="B279" s="41"/>
      <c r="C279" s="42"/>
      <c r="D279" s="42"/>
      <c r="E279" s="42"/>
      <c r="F279" s="42"/>
      <c r="G279" s="40"/>
      <c r="H279" s="40"/>
      <c r="I279" s="40"/>
      <c r="J279" s="40"/>
      <c r="K279" s="50"/>
      <c r="L279" s="48"/>
      <c r="M279" s="48"/>
      <c r="N279" s="69"/>
      <c r="O279" s="69"/>
      <c r="P279" s="69"/>
      <c r="Q279" s="69"/>
    </row>
    <row r="280" spans="1:17" ht="18.75" x14ac:dyDescent="0.3">
      <c r="A280" s="45"/>
      <c r="B280" s="41"/>
      <c r="C280" s="42"/>
      <c r="D280" s="42"/>
      <c r="E280" s="42"/>
      <c r="F280" s="42"/>
      <c r="G280" s="40"/>
      <c r="H280" s="40"/>
      <c r="I280" s="40"/>
      <c r="J280" s="40"/>
      <c r="K280" s="50"/>
      <c r="L280" s="48"/>
      <c r="M280" s="48"/>
      <c r="N280" s="69"/>
      <c r="O280" s="69"/>
      <c r="P280" s="69"/>
      <c r="Q280" s="69"/>
    </row>
    <row r="281" spans="1:17" ht="18.75" x14ac:dyDescent="0.3">
      <c r="A281" s="45"/>
      <c r="B281" s="41"/>
      <c r="C281" s="42"/>
      <c r="D281" s="42"/>
      <c r="E281" s="42"/>
      <c r="F281" s="42"/>
      <c r="G281" s="40"/>
      <c r="H281" s="40"/>
      <c r="I281" s="40"/>
      <c r="J281" s="40"/>
      <c r="K281" s="50"/>
      <c r="L281" s="48"/>
      <c r="M281" s="48"/>
      <c r="N281" s="69"/>
      <c r="O281" s="69"/>
      <c r="P281" s="69"/>
      <c r="Q281" s="69"/>
    </row>
    <row r="282" spans="1:17" ht="18.75" x14ac:dyDescent="0.3">
      <c r="A282" s="45"/>
      <c r="B282" s="41"/>
      <c r="C282" s="42"/>
      <c r="D282" s="42"/>
      <c r="E282" s="42"/>
      <c r="F282" s="42"/>
      <c r="G282" s="40"/>
      <c r="H282" s="40"/>
      <c r="I282" s="40"/>
      <c r="J282" s="40"/>
      <c r="K282" s="50"/>
      <c r="L282" s="48"/>
      <c r="M282" s="48"/>
      <c r="N282" s="69"/>
      <c r="O282" s="69"/>
      <c r="P282" s="69"/>
      <c r="Q282" s="69"/>
    </row>
    <row r="283" spans="1:17" ht="18.75" x14ac:dyDescent="0.3">
      <c r="A283" s="45"/>
      <c r="B283" s="41"/>
      <c r="C283" s="42"/>
      <c r="D283" s="42"/>
      <c r="E283" s="42"/>
      <c r="F283" s="42"/>
      <c r="G283" s="40"/>
      <c r="H283" s="40"/>
      <c r="I283" s="40"/>
      <c r="J283" s="40"/>
      <c r="K283" s="50"/>
      <c r="L283" s="48"/>
      <c r="M283" s="48"/>
      <c r="N283" s="69"/>
      <c r="O283" s="69"/>
      <c r="P283" s="69"/>
      <c r="Q283" s="69"/>
    </row>
    <row r="284" spans="1:17" ht="18.75" x14ac:dyDescent="0.3">
      <c r="A284" s="45"/>
      <c r="B284" s="41"/>
      <c r="C284" s="42"/>
      <c r="D284" s="42"/>
      <c r="E284" s="42"/>
      <c r="F284" s="42"/>
      <c r="G284" s="40"/>
      <c r="H284" s="40"/>
      <c r="I284" s="40"/>
      <c r="J284" s="40"/>
      <c r="K284" s="50"/>
      <c r="L284" s="48"/>
      <c r="M284" s="48"/>
      <c r="N284" s="69"/>
      <c r="O284" s="69"/>
      <c r="P284" s="69"/>
      <c r="Q284" s="69"/>
    </row>
    <row r="285" spans="1:17" ht="18.75" x14ac:dyDescent="0.3">
      <c r="A285" s="45"/>
      <c r="B285" s="41"/>
      <c r="C285" s="42"/>
      <c r="D285" s="42"/>
      <c r="E285" s="42"/>
      <c r="F285" s="42"/>
      <c r="G285" s="40"/>
      <c r="H285" s="40"/>
      <c r="I285" s="40"/>
      <c r="J285" s="40"/>
      <c r="K285" s="50"/>
      <c r="L285" s="48"/>
      <c r="M285" s="48"/>
      <c r="N285" s="69"/>
      <c r="O285" s="69"/>
      <c r="P285" s="69"/>
      <c r="Q285" s="69"/>
    </row>
    <row r="286" spans="1:17" ht="18.75" x14ac:dyDescent="0.3">
      <c r="A286" s="45"/>
      <c r="B286" s="41"/>
      <c r="C286" s="42"/>
      <c r="D286" s="42"/>
      <c r="E286" s="42"/>
      <c r="F286" s="42"/>
      <c r="G286" s="40"/>
      <c r="H286" s="40"/>
      <c r="I286" s="40"/>
      <c r="J286" s="40"/>
      <c r="K286" s="50"/>
      <c r="L286" s="48"/>
      <c r="M286" s="48"/>
      <c r="N286" s="69"/>
      <c r="O286" s="69"/>
      <c r="P286" s="69"/>
      <c r="Q286" s="69"/>
    </row>
    <row r="287" spans="1:17" ht="18.75" x14ac:dyDescent="0.3">
      <c r="A287" s="45"/>
      <c r="B287" s="41"/>
      <c r="C287" s="42"/>
      <c r="D287" s="42"/>
      <c r="E287" s="42"/>
      <c r="F287" s="42"/>
      <c r="G287" s="40"/>
      <c r="H287" s="40"/>
      <c r="I287" s="40"/>
      <c r="J287" s="40"/>
      <c r="K287" s="50"/>
      <c r="L287" s="48"/>
      <c r="M287" s="48"/>
      <c r="N287" s="69"/>
      <c r="O287" s="69"/>
      <c r="P287" s="69"/>
      <c r="Q287" s="69"/>
    </row>
    <row r="288" spans="1:17" ht="18.75" x14ac:dyDescent="0.3">
      <c r="A288" s="45"/>
      <c r="B288" s="41"/>
      <c r="C288" s="42"/>
      <c r="D288" s="42"/>
      <c r="E288" s="42"/>
      <c r="F288" s="42"/>
      <c r="G288" s="40"/>
      <c r="H288" s="40"/>
      <c r="I288" s="40"/>
      <c r="J288" s="40"/>
      <c r="K288" s="50"/>
      <c r="L288" s="48"/>
      <c r="M288" s="48"/>
      <c r="N288" s="69"/>
      <c r="O288" s="69"/>
      <c r="P288" s="69"/>
      <c r="Q288" s="69"/>
    </row>
    <row r="289" spans="1:17" ht="18.75" x14ac:dyDescent="0.3">
      <c r="A289" s="45"/>
      <c r="B289" s="41"/>
      <c r="C289" s="42"/>
      <c r="D289" s="42"/>
      <c r="E289" s="42"/>
      <c r="F289" s="42"/>
      <c r="G289" s="40"/>
      <c r="H289" s="40"/>
      <c r="I289" s="40"/>
      <c r="J289" s="40"/>
      <c r="K289" s="50"/>
      <c r="L289" s="48"/>
      <c r="M289" s="48"/>
      <c r="N289" s="69"/>
      <c r="O289" s="69"/>
      <c r="P289" s="69"/>
      <c r="Q289" s="69"/>
    </row>
    <row r="290" spans="1:17" ht="18.75" x14ac:dyDescent="0.3">
      <c r="A290" s="45"/>
      <c r="B290" s="41"/>
      <c r="C290" s="42"/>
      <c r="D290" s="42"/>
      <c r="E290" s="42"/>
      <c r="F290" s="42"/>
      <c r="G290" s="40"/>
      <c r="H290" s="40"/>
      <c r="I290" s="40"/>
      <c r="J290" s="40"/>
      <c r="K290" s="50"/>
      <c r="L290" s="48"/>
      <c r="M290" s="48"/>
      <c r="N290" s="69"/>
      <c r="O290" s="69"/>
      <c r="P290" s="69"/>
      <c r="Q290" s="69"/>
    </row>
    <row r="291" spans="1:17" ht="18.75" x14ac:dyDescent="0.3">
      <c r="A291" s="45"/>
      <c r="B291" s="41"/>
      <c r="C291" s="42"/>
      <c r="D291" s="42"/>
      <c r="E291" s="42"/>
      <c r="F291" s="42"/>
      <c r="G291" s="40"/>
      <c r="H291" s="40"/>
      <c r="I291" s="40"/>
      <c r="J291" s="40"/>
      <c r="K291" s="50"/>
      <c r="L291" s="48"/>
      <c r="M291" s="48"/>
      <c r="N291" s="69"/>
      <c r="O291" s="69"/>
      <c r="P291" s="69"/>
      <c r="Q291" s="69"/>
    </row>
    <row r="292" spans="1:17" ht="18.75" x14ac:dyDescent="0.3">
      <c r="A292" s="45"/>
      <c r="B292" s="41"/>
      <c r="C292" s="42"/>
      <c r="D292" s="42"/>
      <c r="E292" s="42"/>
      <c r="F292" s="42"/>
      <c r="G292" s="40"/>
      <c r="H292" s="40"/>
      <c r="I292" s="40"/>
      <c r="J292" s="40"/>
      <c r="K292" s="50"/>
      <c r="L292" s="48"/>
      <c r="M292" s="48"/>
      <c r="N292" s="69"/>
      <c r="O292" s="69"/>
      <c r="P292" s="69"/>
      <c r="Q292" s="69"/>
    </row>
    <row r="293" spans="1:17" ht="18.75" x14ac:dyDescent="0.3">
      <c r="A293" s="45"/>
      <c r="B293" s="41"/>
      <c r="C293" s="42"/>
      <c r="D293" s="42"/>
      <c r="E293" s="42"/>
      <c r="F293" s="42"/>
      <c r="G293" s="40"/>
      <c r="H293" s="40"/>
      <c r="I293" s="40"/>
      <c r="J293" s="40"/>
      <c r="K293" s="50"/>
      <c r="L293" s="48"/>
      <c r="M293" s="48"/>
      <c r="N293" s="69"/>
      <c r="O293" s="69"/>
      <c r="P293" s="69"/>
      <c r="Q293" s="69"/>
    </row>
    <row r="294" spans="1:17" ht="18.75" x14ac:dyDescent="0.3">
      <c r="A294" s="45"/>
      <c r="B294" s="41"/>
      <c r="C294" s="42"/>
      <c r="D294" s="42"/>
      <c r="E294" s="42"/>
      <c r="F294" s="42"/>
      <c r="G294" s="40"/>
      <c r="H294" s="40"/>
      <c r="I294" s="40"/>
      <c r="J294" s="40"/>
      <c r="K294" s="50"/>
      <c r="L294" s="48"/>
      <c r="M294" s="48"/>
      <c r="N294" s="69"/>
      <c r="O294" s="69"/>
      <c r="P294" s="69"/>
      <c r="Q294" s="69"/>
    </row>
    <row r="295" spans="1:17" ht="18.75" x14ac:dyDescent="0.3">
      <c r="A295" s="45"/>
      <c r="B295" s="41"/>
      <c r="C295" s="42"/>
      <c r="D295" s="42"/>
      <c r="E295" s="42"/>
      <c r="F295" s="42"/>
      <c r="G295" s="40"/>
      <c r="H295" s="40"/>
      <c r="I295" s="40"/>
      <c r="J295" s="40"/>
      <c r="K295" s="50"/>
      <c r="L295" s="48"/>
      <c r="M295" s="48"/>
      <c r="N295" s="69"/>
      <c r="O295" s="69"/>
      <c r="P295" s="69"/>
      <c r="Q295" s="69"/>
    </row>
    <row r="296" spans="1:17" ht="18.75" x14ac:dyDescent="0.3">
      <c r="A296" s="45"/>
      <c r="B296" s="41"/>
      <c r="C296" s="42"/>
      <c r="D296" s="42"/>
      <c r="E296" s="42"/>
      <c r="F296" s="42"/>
      <c r="G296" s="40"/>
      <c r="H296" s="40"/>
      <c r="I296" s="40"/>
      <c r="J296" s="40"/>
      <c r="K296" s="50"/>
      <c r="L296" s="48"/>
      <c r="M296" s="48"/>
      <c r="N296" s="69"/>
      <c r="O296" s="69"/>
      <c r="P296" s="69"/>
      <c r="Q296" s="69"/>
    </row>
    <row r="297" spans="1:17" ht="18.75" x14ac:dyDescent="0.3">
      <c r="A297" s="45"/>
      <c r="B297" s="41"/>
      <c r="C297" s="42"/>
      <c r="D297" s="42"/>
      <c r="E297" s="42"/>
      <c r="F297" s="42"/>
      <c r="G297" s="40"/>
      <c r="H297" s="40"/>
      <c r="I297" s="40"/>
      <c r="J297" s="40"/>
      <c r="K297" s="50"/>
      <c r="L297" s="48"/>
      <c r="M297" s="48"/>
      <c r="N297" s="69"/>
      <c r="O297" s="69"/>
      <c r="P297" s="69"/>
      <c r="Q297" s="69"/>
    </row>
    <row r="298" spans="1:17" ht="18.75" x14ac:dyDescent="0.3">
      <c r="A298" s="45"/>
      <c r="B298" s="41"/>
      <c r="C298" s="42"/>
      <c r="D298" s="42"/>
      <c r="E298" s="42"/>
      <c r="F298" s="42"/>
      <c r="G298" s="40"/>
      <c r="H298" s="40"/>
      <c r="I298" s="40"/>
      <c r="J298" s="40"/>
      <c r="K298" s="50"/>
      <c r="L298" s="48"/>
      <c r="M298" s="48"/>
      <c r="N298" s="69"/>
      <c r="O298" s="69"/>
      <c r="P298" s="69"/>
      <c r="Q298" s="69"/>
    </row>
    <row r="299" spans="1:17" ht="18.75" x14ac:dyDescent="0.3">
      <c r="A299" s="45"/>
      <c r="B299" s="41"/>
      <c r="C299" s="42"/>
      <c r="D299" s="42"/>
      <c r="E299" s="42"/>
      <c r="F299" s="42"/>
      <c r="G299" s="40"/>
      <c r="H299" s="40"/>
      <c r="I299" s="40"/>
      <c r="J299" s="40"/>
      <c r="K299" s="50"/>
      <c r="L299" s="48"/>
      <c r="M299" s="48"/>
      <c r="N299" s="69"/>
      <c r="O299" s="69"/>
      <c r="P299" s="69"/>
      <c r="Q299" s="69"/>
    </row>
    <row r="300" spans="1:17" ht="18.75" x14ac:dyDescent="0.3">
      <c r="A300" s="45"/>
      <c r="B300" s="41"/>
      <c r="C300" s="42"/>
      <c r="D300" s="42"/>
      <c r="E300" s="42"/>
      <c r="F300" s="42"/>
      <c r="G300" s="40"/>
      <c r="H300" s="40"/>
      <c r="I300" s="40"/>
      <c r="J300" s="40"/>
      <c r="K300" s="50"/>
      <c r="L300" s="48"/>
      <c r="M300" s="48"/>
      <c r="N300" s="69"/>
      <c r="O300" s="69"/>
      <c r="P300" s="69"/>
      <c r="Q300" s="69"/>
    </row>
    <row r="301" spans="1:17" ht="18.75" x14ac:dyDescent="0.3">
      <c r="A301" s="45"/>
      <c r="B301" s="41"/>
      <c r="C301" s="42"/>
      <c r="D301" s="42"/>
      <c r="E301" s="42"/>
      <c r="F301" s="42"/>
      <c r="G301" s="40"/>
      <c r="H301" s="40"/>
      <c r="I301" s="40"/>
      <c r="J301" s="40"/>
      <c r="K301" s="50"/>
      <c r="L301" s="48"/>
      <c r="M301" s="48"/>
      <c r="N301" s="69"/>
      <c r="O301" s="69"/>
      <c r="P301" s="69"/>
      <c r="Q301" s="69"/>
    </row>
    <row r="302" spans="1:17" ht="18.75" x14ac:dyDescent="0.3">
      <c r="A302" s="45"/>
      <c r="B302" s="41"/>
      <c r="C302" s="42"/>
      <c r="D302" s="42"/>
      <c r="E302" s="42"/>
      <c r="F302" s="42"/>
      <c r="G302" s="40"/>
      <c r="H302" s="40"/>
      <c r="I302" s="40"/>
      <c r="J302" s="40"/>
      <c r="K302" s="50"/>
      <c r="L302" s="48"/>
      <c r="M302" s="48"/>
      <c r="N302" s="69"/>
      <c r="O302" s="69"/>
      <c r="P302" s="69"/>
      <c r="Q302" s="69"/>
    </row>
    <row r="303" spans="1:17" ht="18.75" x14ac:dyDescent="0.3">
      <c r="A303" s="45"/>
      <c r="B303" s="41"/>
      <c r="C303" s="42"/>
      <c r="D303" s="42"/>
      <c r="E303" s="42"/>
      <c r="F303" s="42"/>
      <c r="G303" s="40"/>
      <c r="H303" s="40"/>
      <c r="I303" s="40"/>
      <c r="J303" s="40"/>
      <c r="K303" s="50"/>
      <c r="L303" s="48"/>
      <c r="M303" s="48"/>
      <c r="N303" s="69"/>
      <c r="O303" s="69"/>
      <c r="P303" s="69"/>
      <c r="Q303" s="69"/>
    </row>
    <row r="304" spans="1:17" ht="18.75" x14ac:dyDescent="0.3">
      <c r="A304" s="45"/>
      <c r="B304" s="41"/>
      <c r="C304" s="42"/>
      <c r="D304" s="42"/>
      <c r="E304" s="42"/>
      <c r="F304" s="42"/>
      <c r="G304" s="40"/>
      <c r="H304" s="40"/>
      <c r="I304" s="40"/>
      <c r="J304" s="40"/>
      <c r="K304" s="50"/>
      <c r="L304" s="48"/>
      <c r="M304" s="48"/>
      <c r="N304" s="69"/>
      <c r="O304" s="69"/>
      <c r="P304" s="69"/>
      <c r="Q304" s="69"/>
    </row>
    <row r="305" spans="1:17" ht="18.75" x14ac:dyDescent="0.3">
      <c r="A305" s="45"/>
      <c r="B305" s="41"/>
      <c r="C305" s="42"/>
      <c r="D305" s="42"/>
      <c r="E305" s="42"/>
      <c r="F305" s="42"/>
      <c r="G305" s="40"/>
      <c r="H305" s="40"/>
      <c r="I305" s="40"/>
      <c r="J305" s="40"/>
      <c r="K305" s="50"/>
      <c r="L305" s="48"/>
      <c r="M305" s="48"/>
      <c r="N305" s="69"/>
      <c r="O305" s="69"/>
      <c r="P305" s="69"/>
      <c r="Q305" s="69"/>
    </row>
    <row r="306" spans="1:17" ht="18.75" x14ac:dyDescent="0.3">
      <c r="A306" s="45"/>
      <c r="B306" s="41"/>
      <c r="C306" s="42"/>
      <c r="D306" s="42"/>
      <c r="E306" s="42"/>
      <c r="F306" s="42"/>
      <c r="G306" s="40"/>
      <c r="H306" s="40"/>
      <c r="I306" s="40"/>
      <c r="J306" s="40"/>
      <c r="K306" s="50"/>
      <c r="L306" s="48"/>
      <c r="M306" s="48"/>
      <c r="N306" s="69"/>
      <c r="O306" s="69"/>
      <c r="P306" s="69"/>
      <c r="Q306" s="69"/>
    </row>
    <row r="307" spans="1:17" ht="18.75" x14ac:dyDescent="0.3">
      <c r="A307" s="45"/>
      <c r="B307" s="41"/>
      <c r="C307" s="42"/>
      <c r="D307" s="42"/>
      <c r="E307" s="42"/>
      <c r="F307" s="42"/>
      <c r="G307" s="40"/>
      <c r="H307" s="40"/>
      <c r="I307" s="40"/>
      <c r="J307" s="40"/>
      <c r="K307" s="50"/>
      <c r="L307" s="48"/>
      <c r="M307" s="48"/>
      <c r="N307" s="69"/>
      <c r="O307" s="69"/>
      <c r="P307" s="69"/>
      <c r="Q307" s="69"/>
    </row>
    <row r="308" spans="1:17" ht="18.75" x14ac:dyDescent="0.3">
      <c r="A308" s="45"/>
      <c r="B308" s="41"/>
      <c r="C308" s="42"/>
      <c r="D308" s="42"/>
      <c r="E308" s="42"/>
      <c r="F308" s="42"/>
      <c r="G308" s="40"/>
      <c r="H308" s="40"/>
      <c r="I308" s="40"/>
      <c r="J308" s="40"/>
      <c r="K308" s="50"/>
      <c r="L308" s="48"/>
      <c r="M308" s="48"/>
      <c r="N308" s="69"/>
      <c r="O308" s="69"/>
      <c r="P308" s="69"/>
      <c r="Q308" s="69"/>
    </row>
    <row r="309" spans="1:17" ht="18.75" x14ac:dyDescent="0.3">
      <c r="A309" s="45"/>
      <c r="B309" s="41"/>
      <c r="C309" s="42"/>
      <c r="D309" s="42"/>
      <c r="E309" s="42"/>
      <c r="F309" s="42"/>
      <c r="G309" s="40"/>
      <c r="H309" s="40"/>
      <c r="I309" s="40"/>
      <c r="J309" s="40"/>
      <c r="K309" s="50"/>
      <c r="L309" s="48"/>
      <c r="M309" s="48"/>
      <c r="N309" s="69"/>
      <c r="O309" s="69"/>
      <c r="P309" s="69"/>
      <c r="Q309" s="69"/>
    </row>
    <row r="310" spans="1:17" ht="18.75" x14ac:dyDescent="0.3">
      <c r="A310" s="45"/>
      <c r="B310" s="41"/>
      <c r="C310" s="42"/>
      <c r="D310" s="42"/>
      <c r="E310" s="42"/>
      <c r="F310" s="42"/>
      <c r="G310" s="40"/>
      <c r="H310" s="40"/>
      <c r="I310" s="40"/>
      <c r="J310" s="40"/>
      <c r="K310" s="50"/>
      <c r="L310" s="48"/>
      <c r="M310" s="48"/>
      <c r="N310" s="69"/>
      <c r="O310" s="69"/>
      <c r="P310" s="69"/>
      <c r="Q310" s="69"/>
    </row>
    <row r="311" spans="1:17" ht="18.75" x14ac:dyDescent="0.3">
      <c r="A311" s="45"/>
      <c r="B311" s="41"/>
      <c r="C311" s="42"/>
      <c r="D311" s="42"/>
      <c r="E311" s="42"/>
      <c r="F311" s="42"/>
      <c r="G311" s="40"/>
      <c r="H311" s="40"/>
      <c r="I311" s="40"/>
      <c r="J311" s="40"/>
      <c r="K311" s="50"/>
      <c r="L311" s="48"/>
      <c r="M311" s="48"/>
      <c r="N311" s="69"/>
      <c r="O311" s="69"/>
      <c r="P311" s="69"/>
      <c r="Q311" s="69"/>
    </row>
    <row r="312" spans="1:17" ht="18.75" x14ac:dyDescent="0.3">
      <c r="A312" s="45"/>
      <c r="B312" s="41"/>
      <c r="C312" s="42"/>
      <c r="D312" s="42"/>
      <c r="E312" s="42"/>
      <c r="F312" s="42"/>
      <c r="G312" s="40"/>
      <c r="H312" s="40"/>
      <c r="I312" s="40"/>
      <c r="J312" s="40"/>
      <c r="K312" s="50"/>
      <c r="L312" s="48"/>
      <c r="M312" s="48"/>
      <c r="N312" s="69"/>
      <c r="O312" s="69"/>
      <c r="P312" s="69"/>
      <c r="Q312" s="69"/>
    </row>
    <row r="313" spans="1:17" ht="18.75" x14ac:dyDescent="0.3">
      <c r="A313" s="45"/>
      <c r="B313" s="41"/>
      <c r="C313" s="42"/>
      <c r="D313" s="42"/>
      <c r="E313" s="42"/>
      <c r="F313" s="42"/>
      <c r="G313" s="40"/>
      <c r="H313" s="40"/>
      <c r="I313" s="40"/>
      <c r="J313" s="40"/>
      <c r="K313" s="50"/>
      <c r="L313" s="48"/>
      <c r="M313" s="48"/>
      <c r="N313" s="69"/>
      <c r="O313" s="69"/>
      <c r="P313" s="69"/>
      <c r="Q313" s="69"/>
    </row>
    <row r="314" spans="1:17" ht="18.75" x14ac:dyDescent="0.3">
      <c r="A314" s="45"/>
      <c r="B314" s="41"/>
      <c r="C314" s="42"/>
      <c r="D314" s="42"/>
      <c r="E314" s="42"/>
      <c r="F314" s="42"/>
      <c r="G314" s="40"/>
      <c r="H314" s="40"/>
      <c r="I314" s="40"/>
      <c r="J314" s="40"/>
      <c r="K314" s="50"/>
      <c r="L314" s="48"/>
      <c r="M314" s="48"/>
      <c r="N314" s="69"/>
      <c r="O314" s="69"/>
      <c r="P314" s="69"/>
      <c r="Q314" s="69"/>
    </row>
    <row r="315" spans="1:17" ht="18.75" x14ac:dyDescent="0.3">
      <c r="A315" s="45"/>
      <c r="B315" s="41"/>
      <c r="C315" s="42"/>
      <c r="D315" s="42"/>
      <c r="E315" s="42"/>
      <c r="F315" s="42"/>
      <c r="G315" s="40"/>
      <c r="H315" s="40"/>
      <c r="I315" s="40"/>
      <c r="J315" s="40"/>
      <c r="K315" s="50"/>
      <c r="L315" s="48"/>
      <c r="M315" s="48"/>
      <c r="N315" s="69"/>
      <c r="O315" s="69"/>
      <c r="P315" s="69"/>
      <c r="Q315" s="69"/>
    </row>
    <row r="316" spans="1:17" ht="18.75" x14ac:dyDescent="0.3">
      <c r="A316" s="45"/>
      <c r="B316" s="41"/>
      <c r="C316" s="42"/>
      <c r="D316" s="42"/>
      <c r="E316" s="42"/>
      <c r="F316" s="42"/>
      <c r="G316" s="40"/>
      <c r="H316" s="40"/>
      <c r="I316" s="40"/>
      <c r="J316" s="40"/>
      <c r="K316" s="50"/>
      <c r="L316" s="48"/>
      <c r="M316" s="48"/>
      <c r="N316" s="69"/>
      <c r="O316" s="69"/>
      <c r="P316" s="69"/>
      <c r="Q316" s="69"/>
    </row>
    <row r="317" spans="1:17" ht="18.75" x14ac:dyDescent="0.3">
      <c r="A317" s="45"/>
      <c r="B317" s="41"/>
      <c r="C317" s="42"/>
      <c r="D317" s="42"/>
      <c r="E317" s="42"/>
      <c r="F317" s="42"/>
      <c r="G317" s="40"/>
      <c r="H317" s="40"/>
      <c r="I317" s="40"/>
      <c r="J317" s="40"/>
      <c r="K317" s="50"/>
      <c r="L317" s="48"/>
      <c r="M317" s="48"/>
      <c r="N317" s="69"/>
      <c r="O317" s="69"/>
      <c r="P317" s="69"/>
      <c r="Q317" s="69"/>
    </row>
    <row r="318" spans="1:17" ht="18.75" x14ac:dyDescent="0.3">
      <c r="A318" s="45"/>
      <c r="B318" s="41"/>
      <c r="C318" s="42"/>
      <c r="D318" s="42"/>
      <c r="E318" s="42"/>
      <c r="F318" s="42"/>
      <c r="G318" s="40"/>
      <c r="H318" s="40"/>
      <c r="I318" s="40"/>
      <c r="J318" s="40"/>
      <c r="K318" s="50"/>
      <c r="L318" s="48"/>
      <c r="M318" s="48"/>
      <c r="N318" s="69"/>
      <c r="O318" s="69"/>
      <c r="P318" s="69"/>
      <c r="Q318" s="69"/>
    </row>
    <row r="319" spans="1:17" ht="18.75" x14ac:dyDescent="0.3">
      <c r="A319" s="45"/>
      <c r="B319" s="41"/>
      <c r="C319" s="42"/>
      <c r="D319" s="42"/>
      <c r="E319" s="42"/>
      <c r="F319" s="42"/>
      <c r="G319" s="40"/>
      <c r="H319" s="40"/>
      <c r="I319" s="40"/>
      <c r="J319" s="40"/>
      <c r="K319" s="50"/>
      <c r="L319" s="48"/>
      <c r="M319" s="48"/>
      <c r="N319" s="69"/>
      <c r="O319" s="69"/>
      <c r="P319" s="69"/>
      <c r="Q319" s="69"/>
    </row>
    <row r="320" spans="1:17" ht="18.75" x14ac:dyDescent="0.3">
      <c r="A320" s="45"/>
      <c r="B320" s="41"/>
      <c r="C320" s="42"/>
      <c r="D320" s="42"/>
      <c r="E320" s="42"/>
      <c r="F320" s="42"/>
      <c r="G320" s="40"/>
      <c r="H320" s="40"/>
      <c r="I320" s="40"/>
      <c r="J320" s="40"/>
      <c r="K320" s="50"/>
      <c r="L320" s="48"/>
      <c r="M320" s="48"/>
      <c r="N320" s="69"/>
      <c r="O320" s="69"/>
      <c r="P320" s="69"/>
      <c r="Q320" s="69"/>
    </row>
    <row r="321" spans="1:17" ht="18.75" x14ac:dyDescent="0.3">
      <c r="A321" s="45"/>
      <c r="B321" s="41"/>
      <c r="C321" s="42"/>
      <c r="D321" s="42"/>
      <c r="E321" s="42"/>
      <c r="F321" s="42"/>
      <c r="G321" s="40"/>
      <c r="H321" s="40"/>
      <c r="I321" s="40"/>
      <c r="J321" s="40"/>
      <c r="K321" s="50"/>
      <c r="L321" s="48"/>
      <c r="M321" s="48"/>
      <c r="N321" s="69"/>
      <c r="O321" s="69"/>
      <c r="P321" s="69"/>
      <c r="Q321" s="69"/>
    </row>
    <row r="322" spans="1:17" ht="18.75" x14ac:dyDescent="0.3">
      <c r="A322" s="45"/>
      <c r="B322" s="41"/>
      <c r="C322" s="42"/>
      <c r="D322" s="42"/>
      <c r="E322" s="42"/>
      <c r="F322" s="42"/>
      <c r="G322" s="40"/>
      <c r="H322" s="40"/>
      <c r="I322" s="40"/>
      <c r="J322" s="40"/>
      <c r="K322" s="50"/>
      <c r="L322" s="48"/>
      <c r="M322" s="48"/>
      <c r="N322" s="69"/>
      <c r="O322" s="69"/>
      <c r="P322" s="69"/>
      <c r="Q322" s="69"/>
    </row>
    <row r="323" spans="1:17" ht="18.75" x14ac:dyDescent="0.3">
      <c r="A323" s="45"/>
      <c r="B323" s="41"/>
      <c r="C323" s="42"/>
      <c r="D323" s="42"/>
      <c r="E323" s="42"/>
      <c r="F323" s="42"/>
      <c r="G323" s="40"/>
      <c r="H323" s="40"/>
      <c r="I323" s="40"/>
      <c r="J323" s="40"/>
      <c r="K323" s="50"/>
      <c r="L323" s="48"/>
      <c r="M323" s="48"/>
      <c r="N323" s="69"/>
      <c r="O323" s="69"/>
      <c r="P323" s="69"/>
      <c r="Q323" s="69"/>
    </row>
    <row r="324" spans="1:17" ht="18.75" x14ac:dyDescent="0.3">
      <c r="A324" s="45"/>
      <c r="B324" s="41"/>
      <c r="C324" s="42"/>
      <c r="D324" s="42"/>
      <c r="E324" s="42"/>
      <c r="F324" s="42"/>
      <c r="G324" s="40"/>
      <c r="H324" s="40"/>
      <c r="I324" s="40"/>
      <c r="J324" s="40"/>
      <c r="K324" s="50"/>
      <c r="L324" s="48"/>
      <c r="M324" s="48"/>
      <c r="N324" s="69"/>
      <c r="O324" s="69"/>
      <c r="P324" s="69"/>
      <c r="Q324" s="69"/>
    </row>
    <row r="325" spans="1:17" ht="18.75" x14ac:dyDescent="0.3">
      <c r="A325" s="45"/>
      <c r="B325" s="41"/>
      <c r="C325" s="42"/>
      <c r="D325" s="42"/>
      <c r="E325" s="42"/>
      <c r="F325" s="42"/>
      <c r="G325" s="40"/>
      <c r="H325" s="40"/>
      <c r="I325" s="40"/>
      <c r="J325" s="40"/>
      <c r="K325" s="50"/>
      <c r="L325" s="48"/>
      <c r="M325" s="48"/>
      <c r="N325" s="69"/>
      <c r="O325" s="69"/>
      <c r="P325" s="69"/>
      <c r="Q325" s="69"/>
    </row>
    <row r="326" spans="1:17" ht="18.75" x14ac:dyDescent="0.3">
      <c r="A326" s="45"/>
      <c r="B326" s="41"/>
      <c r="C326" s="42"/>
      <c r="D326" s="42"/>
      <c r="E326" s="42"/>
      <c r="F326" s="42"/>
      <c r="G326" s="40"/>
      <c r="H326" s="40"/>
      <c r="I326" s="40"/>
      <c r="J326" s="40"/>
      <c r="K326" s="50"/>
      <c r="L326" s="48"/>
      <c r="M326" s="48"/>
      <c r="N326" s="69"/>
      <c r="O326" s="69"/>
      <c r="P326" s="69"/>
      <c r="Q326" s="69"/>
    </row>
    <row r="327" spans="1:17" ht="18.75" x14ac:dyDescent="0.3">
      <c r="A327" s="45"/>
      <c r="B327" s="41"/>
      <c r="C327" s="42"/>
      <c r="D327" s="42"/>
      <c r="E327" s="42"/>
      <c r="F327" s="42"/>
      <c r="G327" s="40"/>
      <c r="H327" s="40"/>
      <c r="I327" s="40"/>
      <c r="J327" s="40"/>
      <c r="K327" s="50"/>
      <c r="L327" s="48"/>
      <c r="M327" s="48"/>
      <c r="N327" s="69"/>
      <c r="O327" s="69"/>
      <c r="P327" s="69"/>
      <c r="Q327" s="69"/>
    </row>
    <row r="328" spans="1:17" ht="18.75" x14ac:dyDescent="0.3">
      <c r="A328" s="45"/>
      <c r="B328" s="41"/>
      <c r="C328" s="42"/>
      <c r="D328" s="42"/>
      <c r="E328" s="42"/>
      <c r="F328" s="42"/>
      <c r="G328" s="40"/>
      <c r="H328" s="40"/>
      <c r="I328" s="40"/>
      <c r="J328" s="40"/>
      <c r="K328" s="50"/>
      <c r="L328" s="48"/>
      <c r="M328" s="48"/>
      <c r="N328" s="69"/>
      <c r="O328" s="69"/>
      <c r="P328" s="69"/>
      <c r="Q328" s="69"/>
    </row>
    <row r="329" spans="1:17" ht="18.75" x14ac:dyDescent="0.3">
      <c r="A329" s="45"/>
      <c r="B329" s="41"/>
      <c r="C329" s="42"/>
      <c r="D329" s="42"/>
      <c r="E329" s="42"/>
      <c r="F329" s="42"/>
      <c r="G329" s="40"/>
      <c r="H329" s="40"/>
      <c r="I329" s="40"/>
      <c r="J329" s="40"/>
      <c r="K329" s="50"/>
      <c r="L329" s="48"/>
      <c r="M329" s="48"/>
      <c r="N329" s="69"/>
      <c r="O329" s="69"/>
      <c r="P329" s="69"/>
      <c r="Q329" s="69"/>
    </row>
    <row r="330" spans="1:17" ht="18.75" x14ac:dyDescent="0.3">
      <c r="A330" s="45"/>
      <c r="B330" s="41"/>
      <c r="C330" s="42"/>
      <c r="D330" s="42"/>
      <c r="E330" s="42"/>
      <c r="F330" s="42"/>
      <c r="G330" s="40"/>
      <c r="H330" s="40"/>
      <c r="I330" s="40"/>
      <c r="J330" s="40"/>
      <c r="K330" s="50"/>
      <c r="L330" s="48"/>
      <c r="M330" s="48"/>
      <c r="N330" s="69"/>
      <c r="O330" s="69"/>
      <c r="P330" s="69"/>
      <c r="Q330" s="69"/>
    </row>
    <row r="331" spans="1:17" ht="18.75" x14ac:dyDescent="0.3">
      <c r="A331" s="45"/>
      <c r="B331" s="41"/>
      <c r="C331" s="42"/>
      <c r="D331" s="42"/>
      <c r="E331" s="42"/>
      <c r="F331" s="42"/>
      <c r="G331" s="40"/>
      <c r="H331" s="40"/>
      <c r="I331" s="40"/>
      <c r="J331" s="40"/>
      <c r="K331" s="50"/>
      <c r="L331" s="48"/>
      <c r="M331" s="48"/>
      <c r="N331" s="69"/>
      <c r="O331" s="69"/>
      <c r="P331" s="69"/>
      <c r="Q331" s="69"/>
    </row>
    <row r="332" spans="1:17" ht="18.75" x14ac:dyDescent="0.3">
      <c r="A332" s="45"/>
      <c r="B332" s="41"/>
      <c r="C332" s="42"/>
      <c r="D332" s="42"/>
      <c r="E332" s="42"/>
      <c r="F332" s="42"/>
      <c r="G332" s="40"/>
      <c r="H332" s="40"/>
      <c r="I332" s="40"/>
      <c r="J332" s="40"/>
      <c r="K332" s="50"/>
      <c r="L332" s="48"/>
      <c r="M332" s="48"/>
      <c r="N332" s="69"/>
      <c r="O332" s="69"/>
      <c r="P332" s="69"/>
      <c r="Q332" s="69"/>
    </row>
    <row r="333" spans="1:17" ht="18.75" x14ac:dyDescent="0.3">
      <c r="A333" s="45"/>
      <c r="B333" s="41"/>
      <c r="C333" s="42"/>
      <c r="D333" s="42"/>
      <c r="E333" s="42"/>
      <c r="F333" s="42"/>
      <c r="G333" s="40"/>
      <c r="H333" s="40"/>
      <c r="I333" s="40"/>
      <c r="J333" s="40"/>
      <c r="K333" s="50"/>
      <c r="L333" s="48"/>
      <c r="M333" s="48"/>
      <c r="N333" s="69"/>
      <c r="O333" s="69"/>
      <c r="P333" s="69"/>
      <c r="Q333" s="69"/>
    </row>
    <row r="334" spans="1:17" ht="18.75" x14ac:dyDescent="0.3">
      <c r="A334" s="45"/>
      <c r="B334" s="41"/>
      <c r="C334" s="42"/>
      <c r="D334" s="42"/>
      <c r="E334" s="42"/>
      <c r="F334" s="42"/>
      <c r="G334" s="40"/>
      <c r="H334" s="40"/>
      <c r="I334" s="40"/>
      <c r="J334" s="40"/>
      <c r="K334" s="50"/>
      <c r="L334" s="48"/>
      <c r="M334" s="48"/>
      <c r="N334" s="69"/>
      <c r="O334" s="69"/>
      <c r="P334" s="69"/>
      <c r="Q334" s="69"/>
    </row>
    <row r="335" spans="1:17" ht="18.75" x14ac:dyDescent="0.3">
      <c r="A335" s="45"/>
      <c r="B335" s="41"/>
      <c r="C335" s="42"/>
      <c r="D335" s="42"/>
      <c r="E335" s="42"/>
      <c r="F335" s="42"/>
      <c r="G335" s="40"/>
      <c r="H335" s="40"/>
      <c r="I335" s="40"/>
      <c r="J335" s="40"/>
      <c r="K335" s="50"/>
      <c r="L335" s="48"/>
      <c r="M335" s="48"/>
      <c r="N335" s="69"/>
      <c r="O335" s="69"/>
      <c r="P335" s="69"/>
      <c r="Q335" s="69"/>
    </row>
    <row r="336" spans="1:17" ht="18.75" x14ac:dyDescent="0.3">
      <c r="A336" s="45"/>
      <c r="B336" s="41"/>
      <c r="C336" s="42"/>
      <c r="D336" s="42"/>
      <c r="E336" s="42"/>
      <c r="F336" s="42"/>
      <c r="G336" s="40"/>
      <c r="H336" s="40"/>
      <c r="I336" s="40"/>
      <c r="J336" s="40"/>
      <c r="K336" s="50"/>
      <c r="L336" s="48"/>
      <c r="M336" s="48"/>
      <c r="N336" s="69"/>
      <c r="O336" s="69"/>
      <c r="P336" s="69"/>
      <c r="Q336" s="69"/>
    </row>
    <row r="337" spans="1:17" ht="18.75" x14ac:dyDescent="0.3">
      <c r="A337" s="45"/>
      <c r="B337" s="41"/>
      <c r="C337" s="42"/>
      <c r="D337" s="42"/>
      <c r="E337" s="42"/>
      <c r="F337" s="42"/>
      <c r="G337" s="40"/>
      <c r="H337" s="40"/>
      <c r="I337" s="40"/>
      <c r="J337" s="40"/>
      <c r="K337" s="50"/>
      <c r="L337" s="48"/>
      <c r="M337" s="48"/>
      <c r="N337" s="69"/>
      <c r="O337" s="69"/>
      <c r="P337" s="69"/>
      <c r="Q337" s="69"/>
    </row>
    <row r="338" spans="1:17" ht="18.75" x14ac:dyDescent="0.3">
      <c r="A338" s="45"/>
      <c r="B338" s="41"/>
      <c r="C338" s="42"/>
      <c r="D338" s="42"/>
      <c r="E338" s="42"/>
      <c r="F338" s="42"/>
      <c r="G338" s="40"/>
      <c r="H338" s="40"/>
      <c r="I338" s="40"/>
      <c r="J338" s="40"/>
      <c r="K338" s="50"/>
      <c r="L338" s="48"/>
      <c r="M338" s="48"/>
      <c r="N338" s="69"/>
      <c r="O338" s="69"/>
      <c r="P338" s="69"/>
      <c r="Q338" s="69"/>
    </row>
    <row r="339" spans="1:17" ht="18.75" x14ac:dyDescent="0.3">
      <c r="A339" s="45"/>
      <c r="B339" s="41"/>
      <c r="C339" s="42"/>
      <c r="D339" s="42"/>
      <c r="E339" s="42"/>
      <c r="F339" s="42"/>
      <c r="G339" s="40"/>
      <c r="H339" s="40"/>
      <c r="I339" s="40"/>
      <c r="J339" s="40"/>
      <c r="K339" s="50"/>
      <c r="L339" s="48"/>
      <c r="M339" s="48"/>
      <c r="N339" s="69"/>
      <c r="O339" s="69"/>
      <c r="P339" s="69"/>
      <c r="Q339" s="69"/>
    </row>
    <row r="340" spans="1:17" ht="18.75" x14ac:dyDescent="0.3">
      <c r="A340" s="45"/>
      <c r="B340" s="41"/>
      <c r="C340" s="42"/>
      <c r="D340" s="42"/>
      <c r="E340" s="42"/>
      <c r="F340" s="42"/>
      <c r="G340" s="40"/>
      <c r="H340" s="40"/>
      <c r="I340" s="40"/>
      <c r="J340" s="40"/>
      <c r="K340" s="50"/>
      <c r="L340" s="48"/>
      <c r="M340" s="48"/>
      <c r="N340" s="69"/>
      <c r="O340" s="69"/>
      <c r="P340" s="69"/>
      <c r="Q340" s="69"/>
    </row>
    <row r="341" spans="1:17" ht="18.75" x14ac:dyDescent="0.3">
      <c r="A341" s="45"/>
      <c r="B341" s="41"/>
      <c r="C341" s="42"/>
      <c r="D341" s="42"/>
      <c r="E341" s="42"/>
      <c r="F341" s="42"/>
      <c r="G341" s="40"/>
      <c r="H341" s="40"/>
      <c r="I341" s="40"/>
      <c r="J341" s="40"/>
      <c r="K341" s="50"/>
      <c r="L341" s="48"/>
      <c r="M341" s="48"/>
      <c r="N341" s="69"/>
      <c r="O341" s="69"/>
      <c r="P341" s="69"/>
      <c r="Q341" s="69"/>
    </row>
    <row r="342" spans="1:17" ht="18.75" x14ac:dyDescent="0.3">
      <c r="A342" s="45"/>
      <c r="B342" s="41"/>
      <c r="C342" s="42"/>
      <c r="D342" s="42"/>
      <c r="E342" s="42"/>
      <c r="F342" s="42"/>
      <c r="G342" s="40"/>
      <c r="H342" s="40"/>
      <c r="I342" s="40"/>
      <c r="J342" s="40"/>
      <c r="K342" s="50"/>
      <c r="L342" s="48"/>
      <c r="M342" s="48"/>
      <c r="N342" s="69"/>
      <c r="O342" s="69"/>
      <c r="P342" s="69"/>
      <c r="Q342" s="69"/>
    </row>
    <row r="343" spans="1:17" ht="18.75" x14ac:dyDescent="0.3">
      <c r="A343" s="45"/>
      <c r="B343" s="41"/>
      <c r="C343" s="42"/>
      <c r="D343" s="42"/>
      <c r="E343" s="42"/>
      <c r="F343" s="42"/>
      <c r="G343" s="40"/>
      <c r="H343" s="40"/>
      <c r="I343" s="40"/>
      <c r="J343" s="40"/>
      <c r="K343" s="50"/>
      <c r="L343" s="48"/>
      <c r="M343" s="48"/>
      <c r="N343" s="69"/>
      <c r="O343" s="69"/>
      <c r="P343" s="69"/>
      <c r="Q343" s="69"/>
    </row>
    <row r="344" spans="1:17" ht="18.75" x14ac:dyDescent="0.3">
      <c r="A344" s="45"/>
      <c r="B344" s="41"/>
      <c r="C344" s="42"/>
      <c r="D344" s="42"/>
      <c r="E344" s="42"/>
      <c r="F344" s="42"/>
      <c r="G344" s="40"/>
      <c r="H344" s="40"/>
      <c r="I344" s="40"/>
      <c r="J344" s="40"/>
      <c r="K344" s="50"/>
      <c r="L344" s="48"/>
      <c r="M344" s="48"/>
      <c r="N344" s="69"/>
      <c r="O344" s="69"/>
      <c r="P344" s="69"/>
      <c r="Q344" s="69"/>
    </row>
    <row r="345" spans="1:17" ht="18.75" x14ac:dyDescent="0.3">
      <c r="A345" s="45"/>
      <c r="B345" s="41"/>
      <c r="C345" s="42"/>
      <c r="D345" s="42"/>
      <c r="E345" s="42"/>
      <c r="F345" s="42"/>
      <c r="G345" s="40"/>
      <c r="H345" s="40"/>
      <c r="I345" s="40"/>
      <c r="J345" s="40"/>
      <c r="K345" s="50"/>
      <c r="L345" s="48"/>
      <c r="M345" s="48"/>
      <c r="N345" s="69"/>
      <c r="O345" s="69"/>
      <c r="P345" s="69"/>
      <c r="Q345" s="69"/>
    </row>
    <row r="346" spans="1:17" ht="18.75" x14ac:dyDescent="0.3">
      <c r="A346" s="45"/>
      <c r="B346" s="41"/>
      <c r="C346" s="42"/>
      <c r="D346" s="42"/>
      <c r="E346" s="42"/>
      <c r="F346" s="42"/>
      <c r="G346" s="40"/>
      <c r="H346" s="40"/>
      <c r="I346" s="40"/>
      <c r="J346" s="40"/>
      <c r="K346" s="50"/>
      <c r="L346" s="48"/>
      <c r="M346" s="48"/>
      <c r="N346" s="69"/>
      <c r="O346" s="69"/>
      <c r="P346" s="69"/>
      <c r="Q346" s="69"/>
    </row>
    <row r="347" spans="1:17" ht="18.75" x14ac:dyDescent="0.3">
      <c r="A347" s="45"/>
      <c r="B347" s="41"/>
      <c r="C347" s="42"/>
      <c r="D347" s="42"/>
      <c r="E347" s="42"/>
      <c r="F347" s="42"/>
      <c r="G347" s="40"/>
      <c r="H347" s="40"/>
      <c r="I347" s="40"/>
      <c r="J347" s="40"/>
      <c r="K347" s="50"/>
      <c r="L347" s="48"/>
      <c r="M347" s="48"/>
      <c r="N347" s="69"/>
      <c r="O347" s="69"/>
      <c r="P347" s="69"/>
      <c r="Q347" s="69"/>
    </row>
    <row r="348" spans="1:17" ht="18.75" x14ac:dyDescent="0.3">
      <c r="A348" s="45"/>
      <c r="B348" s="41"/>
      <c r="C348" s="42"/>
      <c r="D348" s="42"/>
      <c r="E348" s="42"/>
      <c r="F348" s="42"/>
      <c r="G348" s="40"/>
      <c r="H348" s="40"/>
      <c r="I348" s="40"/>
      <c r="J348" s="40"/>
      <c r="K348" s="50"/>
      <c r="L348" s="48"/>
      <c r="M348" s="48"/>
      <c r="N348" s="69"/>
      <c r="O348" s="69"/>
      <c r="P348" s="69"/>
      <c r="Q348" s="69"/>
    </row>
    <row r="349" spans="1:17" ht="18.75" x14ac:dyDescent="0.3">
      <c r="A349" s="45"/>
      <c r="B349" s="41"/>
      <c r="C349" s="42"/>
      <c r="D349" s="42"/>
      <c r="E349" s="42"/>
      <c r="F349" s="42"/>
      <c r="G349" s="40"/>
      <c r="H349" s="40"/>
      <c r="I349" s="40"/>
      <c r="J349" s="40"/>
      <c r="K349" s="50"/>
      <c r="L349" s="48"/>
      <c r="M349" s="48"/>
      <c r="N349" s="69"/>
      <c r="O349" s="69"/>
      <c r="P349" s="69"/>
      <c r="Q349" s="69"/>
    </row>
    <row r="350" spans="1:17" ht="18.75" x14ac:dyDescent="0.3">
      <c r="A350" s="45"/>
      <c r="B350" s="41"/>
      <c r="C350" s="42"/>
      <c r="D350" s="42"/>
      <c r="E350" s="42"/>
      <c r="F350" s="42"/>
      <c r="G350" s="40"/>
      <c r="H350" s="40"/>
      <c r="I350" s="40"/>
      <c r="J350" s="40"/>
      <c r="K350" s="50"/>
      <c r="L350" s="48"/>
      <c r="M350" s="48"/>
      <c r="N350" s="69"/>
      <c r="O350" s="69"/>
      <c r="P350" s="69"/>
      <c r="Q350" s="69"/>
    </row>
    <row r="351" spans="1:17" ht="18.75" x14ac:dyDescent="0.3">
      <c r="A351" s="45"/>
      <c r="B351" s="41"/>
      <c r="C351" s="42"/>
      <c r="D351" s="42"/>
      <c r="E351" s="42"/>
      <c r="F351" s="42"/>
      <c r="G351" s="40"/>
      <c r="H351" s="40"/>
      <c r="I351" s="40"/>
      <c r="J351" s="40"/>
      <c r="K351" s="50"/>
      <c r="L351" s="48"/>
      <c r="M351" s="48"/>
      <c r="N351" s="69"/>
      <c r="O351" s="69"/>
      <c r="P351" s="69"/>
      <c r="Q351" s="69"/>
    </row>
    <row r="352" spans="1:17" ht="18.75" x14ac:dyDescent="0.3">
      <c r="A352" s="45"/>
      <c r="B352" s="41"/>
      <c r="C352" s="42"/>
      <c r="D352" s="42"/>
      <c r="E352" s="42"/>
      <c r="F352" s="42"/>
      <c r="G352" s="40"/>
      <c r="H352" s="40"/>
      <c r="I352" s="40"/>
      <c r="J352" s="40"/>
      <c r="K352" s="50"/>
      <c r="L352" s="48"/>
      <c r="M352" s="48"/>
      <c r="N352" s="69"/>
      <c r="O352" s="69"/>
      <c r="P352" s="69"/>
      <c r="Q352" s="69"/>
    </row>
    <row r="353" spans="1:17" ht="18.75" x14ac:dyDescent="0.3">
      <c r="A353" s="45"/>
      <c r="B353" s="41"/>
      <c r="C353" s="42"/>
      <c r="D353" s="42"/>
      <c r="E353" s="42"/>
      <c r="F353" s="42"/>
      <c r="G353" s="40"/>
      <c r="H353" s="40"/>
      <c r="I353" s="40"/>
      <c r="J353" s="40"/>
      <c r="K353" s="50"/>
      <c r="L353" s="48"/>
      <c r="M353" s="48"/>
      <c r="N353" s="69"/>
      <c r="O353" s="69"/>
      <c r="P353" s="69"/>
      <c r="Q353" s="69"/>
    </row>
    <row r="354" spans="1:17" ht="18.75" x14ac:dyDescent="0.3">
      <c r="A354" s="45"/>
      <c r="B354" s="41"/>
      <c r="C354" s="42"/>
      <c r="D354" s="42"/>
      <c r="E354" s="42"/>
      <c r="F354" s="42"/>
      <c r="G354" s="40"/>
      <c r="H354" s="40"/>
      <c r="I354" s="40"/>
      <c r="J354" s="40"/>
      <c r="K354" s="50"/>
      <c r="L354" s="48"/>
      <c r="M354" s="48"/>
      <c r="N354" s="69"/>
      <c r="O354" s="69"/>
      <c r="P354" s="69"/>
      <c r="Q354" s="69"/>
    </row>
    <row r="355" spans="1:17" ht="18.75" x14ac:dyDescent="0.3">
      <c r="A355" s="45"/>
      <c r="B355" s="41"/>
      <c r="C355" s="42"/>
      <c r="D355" s="42"/>
      <c r="E355" s="42"/>
      <c r="F355" s="42"/>
      <c r="G355" s="40"/>
      <c r="H355" s="40"/>
      <c r="I355" s="40"/>
      <c r="J355" s="40"/>
      <c r="K355" s="50"/>
      <c r="L355" s="48"/>
      <c r="M355" s="48"/>
      <c r="N355" s="69"/>
      <c r="O355" s="69"/>
      <c r="P355" s="69"/>
      <c r="Q355" s="69"/>
    </row>
    <row r="356" spans="1:17" ht="18.75" x14ac:dyDescent="0.3">
      <c r="A356" s="45"/>
      <c r="B356" s="41"/>
      <c r="C356" s="42"/>
      <c r="D356" s="42"/>
      <c r="E356" s="42"/>
      <c r="F356" s="42"/>
      <c r="G356" s="40"/>
      <c r="H356" s="40"/>
      <c r="I356" s="40"/>
      <c r="J356" s="40"/>
      <c r="K356" s="50"/>
      <c r="L356" s="48"/>
      <c r="M356" s="48"/>
      <c r="N356" s="69"/>
      <c r="O356" s="69"/>
      <c r="P356" s="69"/>
      <c r="Q356" s="69"/>
    </row>
    <row r="357" spans="1:17" ht="18.75" x14ac:dyDescent="0.3">
      <c r="A357" s="45"/>
      <c r="B357" s="41"/>
      <c r="C357" s="42"/>
      <c r="D357" s="42"/>
      <c r="E357" s="42"/>
      <c r="F357" s="42"/>
      <c r="G357" s="40"/>
      <c r="H357" s="40"/>
      <c r="I357" s="40"/>
      <c r="J357" s="40"/>
      <c r="K357" s="50"/>
      <c r="L357" s="48"/>
      <c r="M357" s="48"/>
      <c r="N357" s="69"/>
      <c r="O357" s="69"/>
      <c r="P357" s="69"/>
      <c r="Q357" s="69"/>
    </row>
    <row r="358" spans="1:17" ht="18.75" x14ac:dyDescent="0.3">
      <c r="A358" s="45"/>
      <c r="B358" s="41"/>
      <c r="C358" s="42"/>
      <c r="D358" s="42"/>
      <c r="E358" s="42"/>
      <c r="F358" s="42"/>
      <c r="G358" s="40"/>
      <c r="H358" s="40"/>
      <c r="I358" s="40"/>
      <c r="J358" s="40"/>
      <c r="K358" s="50"/>
      <c r="L358" s="48"/>
      <c r="M358" s="48"/>
      <c r="N358" s="69"/>
      <c r="O358" s="69"/>
      <c r="P358" s="69"/>
      <c r="Q358" s="69"/>
    </row>
    <row r="359" spans="1:17" ht="18.75" x14ac:dyDescent="0.3">
      <c r="A359" s="45"/>
      <c r="B359" s="41"/>
      <c r="C359" s="42"/>
      <c r="D359" s="42"/>
      <c r="E359" s="42"/>
      <c r="F359" s="42"/>
      <c r="G359" s="40"/>
      <c r="H359" s="40"/>
      <c r="I359" s="40"/>
      <c r="J359" s="40"/>
      <c r="K359" s="50"/>
      <c r="L359" s="48"/>
      <c r="M359" s="48"/>
      <c r="N359" s="69"/>
      <c r="O359" s="69"/>
      <c r="P359" s="69"/>
      <c r="Q359" s="69"/>
    </row>
    <row r="360" spans="1:17" ht="18.75" x14ac:dyDescent="0.3">
      <c r="A360" s="45"/>
      <c r="B360" s="41"/>
      <c r="C360" s="42"/>
      <c r="D360" s="42"/>
      <c r="E360" s="42"/>
      <c r="F360" s="42"/>
      <c r="G360" s="40"/>
      <c r="H360" s="40"/>
      <c r="I360" s="40"/>
      <c r="J360" s="40"/>
      <c r="K360" s="50"/>
      <c r="L360" s="48"/>
      <c r="M360" s="48"/>
      <c r="N360" s="69"/>
      <c r="O360" s="69"/>
      <c r="P360" s="69"/>
      <c r="Q360" s="69"/>
    </row>
    <row r="361" spans="1:17" ht="18.75" x14ac:dyDescent="0.3">
      <c r="A361" s="45"/>
      <c r="B361" s="41"/>
      <c r="C361" s="42"/>
      <c r="D361" s="42"/>
      <c r="E361" s="42"/>
      <c r="F361" s="42"/>
      <c r="G361" s="40"/>
      <c r="H361" s="40"/>
      <c r="I361" s="40"/>
      <c r="J361" s="40"/>
      <c r="K361" s="50"/>
      <c r="L361" s="48"/>
      <c r="M361" s="48"/>
      <c r="N361" s="69"/>
      <c r="O361" s="69"/>
      <c r="P361" s="69"/>
      <c r="Q361" s="69"/>
    </row>
    <row r="362" spans="1:17" ht="18.75" x14ac:dyDescent="0.3">
      <c r="A362" s="45"/>
      <c r="B362" s="41"/>
      <c r="C362" s="42"/>
      <c r="D362" s="42"/>
      <c r="E362" s="42"/>
      <c r="F362" s="42"/>
      <c r="G362" s="40"/>
      <c r="H362" s="40"/>
      <c r="I362" s="40"/>
      <c r="J362" s="40"/>
      <c r="K362" s="50"/>
      <c r="L362" s="48"/>
      <c r="M362" s="48"/>
      <c r="N362" s="69"/>
      <c r="O362" s="69"/>
      <c r="P362" s="69"/>
      <c r="Q362" s="69"/>
    </row>
    <row r="363" spans="1:17" ht="18.75" x14ac:dyDescent="0.3">
      <c r="A363" s="45"/>
      <c r="B363" s="41"/>
      <c r="C363" s="42"/>
      <c r="D363" s="42"/>
      <c r="E363" s="42"/>
      <c r="F363" s="42"/>
      <c r="G363" s="40"/>
      <c r="H363" s="40"/>
      <c r="I363" s="40"/>
      <c r="J363" s="40"/>
      <c r="K363" s="50"/>
      <c r="L363" s="48"/>
      <c r="M363" s="48"/>
      <c r="N363" s="69"/>
      <c r="O363" s="69"/>
      <c r="P363" s="69"/>
      <c r="Q363" s="69"/>
    </row>
    <row r="364" spans="1:17" ht="18.75" x14ac:dyDescent="0.3">
      <c r="A364" s="45"/>
      <c r="B364" s="41"/>
      <c r="C364" s="42"/>
      <c r="D364" s="42"/>
      <c r="E364" s="42"/>
      <c r="F364" s="42"/>
      <c r="G364" s="40"/>
      <c r="H364" s="40"/>
      <c r="I364" s="40"/>
      <c r="J364" s="40"/>
      <c r="K364" s="50"/>
      <c r="L364" s="48"/>
      <c r="M364" s="48"/>
      <c r="N364" s="69"/>
      <c r="O364" s="69"/>
      <c r="P364" s="69"/>
      <c r="Q364" s="69"/>
    </row>
    <row r="365" spans="1:17" ht="18.75" x14ac:dyDescent="0.3">
      <c r="A365" s="45"/>
      <c r="B365" s="41"/>
      <c r="C365" s="42"/>
      <c r="D365" s="42"/>
      <c r="E365" s="42"/>
      <c r="F365" s="42"/>
      <c r="G365" s="40"/>
      <c r="H365" s="40"/>
      <c r="I365" s="40"/>
      <c r="J365" s="40"/>
      <c r="K365" s="50"/>
      <c r="L365" s="48"/>
      <c r="M365" s="48"/>
      <c r="N365" s="69"/>
      <c r="O365" s="69"/>
      <c r="P365" s="69"/>
      <c r="Q365" s="69"/>
    </row>
    <row r="366" spans="1:17" ht="18.75" x14ac:dyDescent="0.3">
      <c r="A366" s="45"/>
      <c r="B366" s="41"/>
      <c r="C366" s="42"/>
      <c r="D366" s="42"/>
      <c r="E366" s="42"/>
      <c r="F366" s="42"/>
      <c r="G366" s="40"/>
      <c r="H366" s="40"/>
      <c r="I366" s="40"/>
      <c r="J366" s="40"/>
      <c r="K366" s="50"/>
      <c r="L366" s="48"/>
      <c r="M366" s="48"/>
      <c r="N366" s="69"/>
      <c r="O366" s="69"/>
      <c r="P366" s="69"/>
      <c r="Q366" s="69"/>
    </row>
    <row r="367" spans="1:17" ht="18.75" x14ac:dyDescent="0.3">
      <c r="A367" s="45"/>
      <c r="B367" s="41"/>
      <c r="C367" s="42"/>
      <c r="D367" s="42"/>
      <c r="E367" s="42"/>
      <c r="F367" s="42"/>
      <c r="G367" s="40"/>
      <c r="H367" s="40"/>
      <c r="I367" s="40"/>
      <c r="J367" s="40"/>
      <c r="K367" s="50"/>
      <c r="L367" s="48"/>
      <c r="M367" s="48"/>
      <c r="N367" s="69"/>
      <c r="O367" s="69"/>
      <c r="P367" s="69"/>
      <c r="Q367" s="69"/>
    </row>
    <row r="368" spans="1:17" ht="18.75" x14ac:dyDescent="0.3">
      <c r="A368" s="45"/>
      <c r="B368" s="41"/>
      <c r="C368" s="42"/>
      <c r="D368" s="42"/>
      <c r="E368" s="42"/>
      <c r="F368" s="42"/>
      <c r="G368" s="40"/>
      <c r="H368" s="40"/>
      <c r="I368" s="40"/>
      <c r="J368" s="40"/>
      <c r="K368" s="50"/>
      <c r="L368" s="48"/>
      <c r="M368" s="48"/>
      <c r="N368" s="69"/>
      <c r="O368" s="69"/>
      <c r="P368" s="69"/>
      <c r="Q368" s="69"/>
    </row>
    <row r="369" spans="1:17" ht="18.75" x14ac:dyDescent="0.3">
      <c r="A369" s="45"/>
      <c r="B369" s="41"/>
      <c r="C369" s="42"/>
      <c r="D369" s="42"/>
      <c r="E369" s="42"/>
      <c r="F369" s="42"/>
      <c r="G369" s="40"/>
      <c r="H369" s="40"/>
      <c r="I369" s="40"/>
      <c r="J369" s="40"/>
      <c r="K369" s="50"/>
      <c r="L369" s="48"/>
      <c r="M369" s="48"/>
      <c r="N369" s="69"/>
      <c r="O369" s="69"/>
      <c r="P369" s="69"/>
      <c r="Q369" s="69"/>
    </row>
    <row r="370" spans="1:17" ht="18.75" x14ac:dyDescent="0.3">
      <c r="A370" s="45"/>
      <c r="B370" s="41"/>
      <c r="C370" s="42"/>
      <c r="D370" s="42"/>
      <c r="E370" s="42"/>
      <c r="F370" s="42"/>
      <c r="G370" s="40"/>
      <c r="H370" s="40"/>
      <c r="I370" s="40"/>
      <c r="J370" s="40"/>
      <c r="K370" s="50"/>
      <c r="L370" s="48"/>
      <c r="M370" s="48"/>
      <c r="N370" s="69"/>
      <c r="O370" s="69"/>
      <c r="P370" s="69"/>
      <c r="Q370" s="69"/>
    </row>
    <row r="371" spans="1:17" ht="18.75" x14ac:dyDescent="0.3">
      <c r="A371" s="45"/>
      <c r="B371" s="41"/>
      <c r="C371" s="42"/>
      <c r="D371" s="42"/>
      <c r="E371" s="42"/>
      <c r="F371" s="42"/>
      <c r="G371" s="40"/>
      <c r="H371" s="40"/>
      <c r="I371" s="40"/>
      <c r="J371" s="40"/>
      <c r="K371" s="50"/>
      <c r="L371" s="48"/>
      <c r="M371" s="48"/>
      <c r="N371" s="69"/>
      <c r="O371" s="69"/>
      <c r="P371" s="69"/>
      <c r="Q371" s="69"/>
    </row>
    <row r="372" spans="1:17" ht="18.75" x14ac:dyDescent="0.3">
      <c r="A372" s="45"/>
      <c r="B372" s="41"/>
      <c r="C372" s="42"/>
      <c r="D372" s="42"/>
      <c r="E372" s="42"/>
      <c r="F372" s="42"/>
      <c r="G372" s="40"/>
      <c r="H372" s="40"/>
      <c r="I372" s="40"/>
      <c r="J372" s="40"/>
      <c r="K372" s="50"/>
      <c r="L372" s="48"/>
      <c r="M372" s="48"/>
      <c r="N372" s="69"/>
      <c r="O372" s="69"/>
      <c r="P372" s="69"/>
      <c r="Q372" s="69"/>
    </row>
    <row r="373" spans="1:17" ht="18.75" x14ac:dyDescent="0.3">
      <c r="A373" s="45"/>
      <c r="B373" s="41"/>
      <c r="C373" s="42"/>
      <c r="D373" s="42"/>
      <c r="E373" s="42"/>
      <c r="F373" s="42"/>
      <c r="G373" s="40"/>
      <c r="H373" s="40"/>
      <c r="I373" s="40"/>
      <c r="J373" s="40"/>
      <c r="K373" s="50"/>
      <c r="L373" s="48"/>
      <c r="M373" s="48"/>
      <c r="N373" s="69"/>
      <c r="O373" s="69"/>
      <c r="P373" s="69"/>
      <c r="Q373" s="69"/>
    </row>
    <row r="374" spans="1:17" ht="18.75" x14ac:dyDescent="0.3">
      <c r="A374" s="45"/>
      <c r="B374" s="41"/>
      <c r="C374" s="42"/>
      <c r="D374" s="42"/>
      <c r="E374" s="42"/>
      <c r="F374" s="42"/>
      <c r="G374" s="40"/>
      <c r="H374" s="40"/>
      <c r="I374" s="40"/>
      <c r="J374" s="40"/>
      <c r="K374" s="50"/>
      <c r="L374" s="48"/>
      <c r="M374" s="48"/>
      <c r="N374" s="69"/>
      <c r="O374" s="69"/>
      <c r="P374" s="69"/>
      <c r="Q374" s="69"/>
    </row>
    <row r="375" spans="1:17" ht="18.75" x14ac:dyDescent="0.3">
      <c r="A375" s="45"/>
      <c r="B375" s="41"/>
      <c r="C375" s="42"/>
      <c r="D375" s="42"/>
      <c r="E375" s="42"/>
      <c r="F375" s="42"/>
      <c r="G375" s="40"/>
      <c r="H375" s="40"/>
      <c r="I375" s="40"/>
      <c r="J375" s="40"/>
      <c r="K375" s="50"/>
      <c r="L375" s="48"/>
      <c r="M375" s="48"/>
      <c r="N375" s="69"/>
      <c r="O375" s="69"/>
      <c r="P375" s="69"/>
      <c r="Q375" s="69"/>
    </row>
    <row r="376" spans="1:17" ht="18.75" x14ac:dyDescent="0.3">
      <c r="A376" s="45"/>
      <c r="B376" s="41"/>
      <c r="C376" s="42"/>
      <c r="D376" s="42"/>
      <c r="E376" s="42"/>
      <c r="F376" s="42"/>
      <c r="G376" s="40"/>
      <c r="H376" s="40"/>
      <c r="I376" s="40"/>
      <c r="J376" s="40"/>
      <c r="K376" s="50"/>
      <c r="L376" s="48"/>
      <c r="M376" s="48"/>
      <c r="N376" s="69"/>
      <c r="O376" s="69"/>
      <c r="P376" s="69"/>
      <c r="Q376" s="69"/>
    </row>
    <row r="377" spans="1:17" ht="18.75" x14ac:dyDescent="0.3">
      <c r="A377" s="45"/>
      <c r="B377" s="41"/>
      <c r="C377" s="42"/>
      <c r="D377" s="42"/>
      <c r="E377" s="42"/>
      <c r="F377" s="42"/>
      <c r="G377" s="40"/>
      <c r="H377" s="40"/>
      <c r="I377" s="40"/>
      <c r="J377" s="40"/>
      <c r="K377" s="50"/>
      <c r="L377" s="48"/>
      <c r="M377" s="48"/>
      <c r="N377" s="69"/>
      <c r="O377" s="69"/>
      <c r="P377" s="69"/>
      <c r="Q377" s="69"/>
    </row>
    <row r="378" spans="1:17" ht="18.75" x14ac:dyDescent="0.3">
      <c r="A378" s="45"/>
      <c r="B378" s="41"/>
      <c r="C378" s="42"/>
      <c r="D378" s="42"/>
      <c r="E378" s="42"/>
      <c r="F378" s="42"/>
      <c r="G378" s="40"/>
      <c r="H378" s="40"/>
      <c r="I378" s="40"/>
      <c r="J378" s="40"/>
      <c r="K378" s="50"/>
      <c r="L378" s="48"/>
      <c r="M378" s="48"/>
      <c r="N378" s="69"/>
      <c r="O378" s="69"/>
      <c r="P378" s="69"/>
      <c r="Q378" s="69"/>
    </row>
    <row r="379" spans="1:17" ht="18.75" x14ac:dyDescent="0.3">
      <c r="A379" s="45"/>
      <c r="B379" s="41"/>
      <c r="C379" s="42"/>
      <c r="D379" s="42"/>
      <c r="E379" s="42"/>
      <c r="F379" s="42"/>
      <c r="G379" s="40"/>
      <c r="H379" s="40"/>
      <c r="I379" s="40"/>
      <c r="J379" s="40"/>
      <c r="K379" s="50"/>
      <c r="L379" s="48"/>
      <c r="M379" s="48"/>
      <c r="N379" s="69"/>
      <c r="O379" s="69"/>
      <c r="P379" s="69"/>
      <c r="Q379" s="69"/>
    </row>
    <row r="380" spans="1:17" ht="18.75" x14ac:dyDescent="0.3">
      <c r="A380" s="45"/>
      <c r="B380" s="41"/>
      <c r="C380" s="42"/>
      <c r="D380" s="42"/>
      <c r="E380" s="42"/>
      <c r="F380" s="42"/>
      <c r="G380" s="40"/>
      <c r="H380" s="40"/>
      <c r="I380" s="40"/>
      <c r="J380" s="40"/>
      <c r="K380" s="50"/>
      <c r="L380" s="48"/>
      <c r="M380" s="48"/>
      <c r="N380" s="69"/>
      <c r="O380" s="69"/>
      <c r="P380" s="69"/>
      <c r="Q380" s="69"/>
    </row>
    <row r="381" spans="1:17" ht="18.75" x14ac:dyDescent="0.3">
      <c r="A381" s="45"/>
      <c r="B381" s="41"/>
      <c r="C381" s="42"/>
      <c r="D381" s="42"/>
      <c r="E381" s="42"/>
      <c r="F381" s="42"/>
      <c r="G381" s="40"/>
      <c r="H381" s="40"/>
      <c r="I381" s="40"/>
      <c r="J381" s="40"/>
      <c r="K381" s="50"/>
      <c r="L381" s="48"/>
      <c r="M381" s="48"/>
      <c r="N381" s="69"/>
      <c r="O381" s="69"/>
      <c r="P381" s="69"/>
      <c r="Q381" s="69"/>
    </row>
    <row r="382" spans="1:17" ht="18.75" x14ac:dyDescent="0.3">
      <c r="A382" s="45"/>
      <c r="B382" s="41"/>
      <c r="C382" s="42"/>
      <c r="D382" s="42"/>
      <c r="E382" s="42"/>
      <c r="F382" s="42"/>
      <c r="G382" s="40"/>
      <c r="H382" s="40"/>
      <c r="I382" s="40"/>
      <c r="J382" s="40"/>
      <c r="K382" s="50"/>
      <c r="L382" s="48"/>
      <c r="M382" s="48"/>
      <c r="N382" s="69"/>
      <c r="O382" s="69"/>
      <c r="P382" s="69"/>
      <c r="Q382" s="69"/>
    </row>
    <row r="383" spans="1:17" ht="18.75" x14ac:dyDescent="0.3">
      <c r="A383" s="45"/>
      <c r="B383" s="41"/>
      <c r="C383" s="42"/>
      <c r="D383" s="42"/>
      <c r="E383" s="42"/>
      <c r="F383" s="42"/>
      <c r="G383" s="40"/>
      <c r="H383" s="40"/>
      <c r="I383" s="40"/>
      <c r="J383" s="40"/>
      <c r="K383" s="50"/>
      <c r="L383" s="48"/>
      <c r="M383" s="48"/>
      <c r="N383" s="69"/>
      <c r="O383" s="69"/>
      <c r="P383" s="69"/>
      <c r="Q383" s="69"/>
    </row>
    <row r="384" spans="1:17" ht="18.75" x14ac:dyDescent="0.3">
      <c r="A384" s="45"/>
      <c r="B384" s="41"/>
      <c r="C384" s="42"/>
      <c r="D384" s="42"/>
      <c r="E384" s="42"/>
      <c r="F384" s="42"/>
      <c r="G384" s="40"/>
      <c r="H384" s="40"/>
      <c r="I384" s="40"/>
      <c r="J384" s="40"/>
      <c r="K384" s="50"/>
      <c r="L384" s="48"/>
      <c r="M384" s="48"/>
      <c r="N384" s="69"/>
      <c r="O384" s="69"/>
      <c r="P384" s="69"/>
      <c r="Q384" s="69"/>
    </row>
    <row r="385" spans="1:17" ht="18.75" x14ac:dyDescent="0.3">
      <c r="A385" s="45"/>
      <c r="B385" s="41"/>
      <c r="C385" s="42"/>
      <c r="D385" s="42"/>
      <c r="E385" s="42"/>
      <c r="F385" s="42"/>
      <c r="G385" s="40"/>
      <c r="H385" s="40"/>
      <c r="I385" s="40"/>
      <c r="J385" s="40"/>
      <c r="K385" s="50"/>
      <c r="L385" s="48"/>
      <c r="M385" s="48"/>
      <c r="N385" s="69"/>
      <c r="O385" s="69"/>
      <c r="P385" s="69"/>
      <c r="Q385" s="69"/>
    </row>
    <row r="386" spans="1:17" ht="18.75" x14ac:dyDescent="0.3">
      <c r="A386" s="45"/>
      <c r="B386" s="41"/>
      <c r="C386" s="42"/>
      <c r="D386" s="42"/>
      <c r="E386" s="42"/>
      <c r="F386" s="42"/>
      <c r="G386" s="40"/>
      <c r="H386" s="40"/>
      <c r="I386" s="40"/>
      <c r="J386" s="40"/>
      <c r="K386" s="50"/>
      <c r="L386" s="48"/>
      <c r="M386" s="48"/>
      <c r="N386" s="69"/>
      <c r="O386" s="69"/>
      <c r="P386" s="69"/>
      <c r="Q386" s="69"/>
    </row>
    <row r="387" spans="1:17" ht="18.75" x14ac:dyDescent="0.3">
      <c r="A387" s="45"/>
      <c r="B387" s="41"/>
      <c r="C387" s="42"/>
      <c r="D387" s="42"/>
      <c r="E387" s="42"/>
      <c r="F387" s="42"/>
      <c r="G387" s="40"/>
      <c r="H387" s="40"/>
      <c r="I387" s="40"/>
      <c r="J387" s="40"/>
      <c r="K387" s="50"/>
      <c r="L387" s="48"/>
      <c r="M387" s="48"/>
      <c r="N387" s="69"/>
      <c r="O387" s="69"/>
      <c r="P387" s="69"/>
      <c r="Q387" s="69"/>
    </row>
    <row r="388" spans="1:17" ht="18.75" x14ac:dyDescent="0.3">
      <c r="A388" s="45"/>
      <c r="B388" s="41"/>
      <c r="C388" s="42"/>
      <c r="D388" s="42"/>
      <c r="E388" s="42"/>
      <c r="F388" s="42"/>
      <c r="G388" s="40"/>
      <c r="H388" s="40"/>
      <c r="I388" s="40"/>
      <c r="J388" s="40"/>
      <c r="K388" s="50"/>
      <c r="L388" s="48"/>
      <c r="M388" s="48"/>
      <c r="N388" s="69"/>
      <c r="O388" s="69"/>
      <c r="P388" s="69"/>
      <c r="Q388" s="69"/>
    </row>
    <row r="389" spans="1:17" ht="18.75" x14ac:dyDescent="0.3">
      <c r="A389" s="45"/>
      <c r="B389" s="41"/>
      <c r="C389" s="42"/>
      <c r="D389" s="42"/>
      <c r="E389" s="42"/>
      <c r="F389" s="42"/>
      <c r="G389" s="40"/>
      <c r="H389" s="40"/>
      <c r="I389" s="40"/>
      <c r="J389" s="40"/>
      <c r="K389" s="50"/>
      <c r="L389" s="48"/>
      <c r="M389" s="48"/>
      <c r="N389" s="69"/>
      <c r="O389" s="69"/>
      <c r="P389" s="69"/>
      <c r="Q389" s="69"/>
    </row>
    <row r="390" spans="1:17" ht="18.75" x14ac:dyDescent="0.3">
      <c r="A390" s="45"/>
      <c r="B390" s="41"/>
      <c r="C390" s="42"/>
      <c r="D390" s="42"/>
      <c r="E390" s="42"/>
      <c r="F390" s="42"/>
      <c r="G390" s="40"/>
      <c r="H390" s="40"/>
      <c r="I390" s="40"/>
      <c r="J390" s="40"/>
      <c r="K390" s="50"/>
      <c r="L390" s="48"/>
      <c r="M390" s="48"/>
      <c r="N390" s="69"/>
      <c r="O390" s="69"/>
      <c r="P390" s="69"/>
      <c r="Q390" s="69"/>
    </row>
    <row r="391" spans="1:17" ht="18.75" x14ac:dyDescent="0.3">
      <c r="A391" s="45"/>
      <c r="B391" s="41"/>
      <c r="C391" s="42"/>
      <c r="D391" s="42"/>
      <c r="E391" s="42"/>
      <c r="F391" s="42"/>
      <c r="G391" s="40"/>
      <c r="H391" s="40"/>
      <c r="I391" s="40"/>
      <c r="J391" s="40"/>
      <c r="K391" s="50"/>
      <c r="L391" s="48"/>
      <c r="M391" s="48"/>
      <c r="N391" s="69"/>
      <c r="O391" s="69"/>
      <c r="P391" s="69"/>
      <c r="Q391" s="69"/>
    </row>
    <row r="392" spans="1:17" ht="18.75" x14ac:dyDescent="0.3">
      <c r="A392" s="45"/>
      <c r="B392" s="41"/>
      <c r="C392" s="42"/>
      <c r="D392" s="42"/>
      <c r="E392" s="42"/>
      <c r="F392" s="42"/>
      <c r="G392" s="40"/>
      <c r="H392" s="40"/>
      <c r="I392" s="40"/>
      <c r="J392" s="40"/>
      <c r="K392" s="50"/>
      <c r="L392" s="48"/>
      <c r="M392" s="48"/>
      <c r="N392" s="69"/>
      <c r="O392" s="69"/>
      <c r="P392" s="69"/>
      <c r="Q392" s="69"/>
    </row>
    <row r="393" spans="1:17" ht="18.75" x14ac:dyDescent="0.3">
      <c r="A393" s="45"/>
      <c r="B393" s="41"/>
      <c r="C393" s="42"/>
      <c r="D393" s="42"/>
      <c r="E393" s="42"/>
      <c r="F393" s="42"/>
      <c r="G393" s="40"/>
      <c r="H393" s="40"/>
      <c r="I393" s="40"/>
      <c r="J393" s="40"/>
      <c r="K393" s="50"/>
      <c r="L393" s="48"/>
      <c r="M393" s="48"/>
      <c r="N393" s="69"/>
      <c r="O393" s="69"/>
      <c r="P393" s="69"/>
      <c r="Q393" s="69"/>
    </row>
    <row r="394" spans="1:17" ht="18.75" x14ac:dyDescent="0.3">
      <c r="A394" s="45"/>
      <c r="B394" s="41"/>
      <c r="C394" s="42"/>
      <c r="D394" s="42"/>
      <c r="E394" s="42"/>
      <c r="F394" s="42"/>
      <c r="G394" s="40"/>
      <c r="H394" s="40"/>
      <c r="I394" s="40"/>
      <c r="J394" s="40"/>
      <c r="K394" s="50"/>
      <c r="L394" s="48"/>
      <c r="M394" s="48"/>
      <c r="N394" s="69"/>
      <c r="O394" s="69"/>
      <c r="P394" s="69"/>
      <c r="Q394" s="69"/>
    </row>
    <row r="395" spans="1:17" ht="18.75" x14ac:dyDescent="0.3">
      <c r="A395" s="45"/>
      <c r="B395" s="41"/>
      <c r="C395" s="42"/>
      <c r="D395" s="42"/>
      <c r="E395" s="42"/>
      <c r="F395" s="42"/>
      <c r="G395" s="40"/>
      <c r="H395" s="40"/>
      <c r="I395" s="40"/>
      <c r="J395" s="40"/>
      <c r="K395" s="50"/>
      <c r="L395" s="48"/>
      <c r="M395" s="48"/>
      <c r="N395" s="69"/>
      <c r="O395" s="69"/>
      <c r="P395" s="69"/>
      <c r="Q395" s="69"/>
    </row>
    <row r="396" spans="1:17" ht="18.75" x14ac:dyDescent="0.3">
      <c r="A396" s="45"/>
      <c r="B396" s="41"/>
      <c r="C396" s="42"/>
      <c r="D396" s="42"/>
      <c r="E396" s="42"/>
      <c r="F396" s="42"/>
      <c r="G396" s="40"/>
      <c r="H396" s="40"/>
      <c r="I396" s="40"/>
      <c r="J396" s="40"/>
      <c r="K396" s="50"/>
      <c r="L396" s="48"/>
      <c r="M396" s="48"/>
      <c r="N396" s="69"/>
      <c r="O396" s="69"/>
      <c r="P396" s="69"/>
      <c r="Q396" s="69"/>
    </row>
    <row r="397" spans="1:17" ht="18.75" x14ac:dyDescent="0.3">
      <c r="A397" s="45"/>
      <c r="B397" s="41"/>
      <c r="C397" s="42"/>
      <c r="D397" s="42"/>
      <c r="E397" s="42"/>
      <c r="F397" s="42"/>
      <c r="G397" s="40"/>
      <c r="H397" s="40"/>
      <c r="I397" s="40"/>
      <c r="J397" s="40"/>
      <c r="K397" s="50"/>
      <c r="L397" s="48"/>
      <c r="M397" s="48"/>
      <c r="N397" s="69"/>
      <c r="O397" s="69"/>
      <c r="P397" s="69"/>
      <c r="Q397" s="69"/>
    </row>
    <row r="398" spans="1:17" ht="18.75" x14ac:dyDescent="0.3">
      <c r="A398" s="45"/>
      <c r="B398" s="41"/>
      <c r="C398" s="42"/>
      <c r="D398" s="42"/>
      <c r="E398" s="42"/>
      <c r="F398" s="42"/>
      <c r="G398" s="40"/>
      <c r="H398" s="40"/>
      <c r="I398" s="40"/>
      <c r="J398" s="40"/>
      <c r="K398" s="50"/>
      <c r="L398" s="48"/>
      <c r="M398" s="48"/>
      <c r="N398" s="69"/>
      <c r="O398" s="69"/>
      <c r="P398" s="69"/>
      <c r="Q398" s="69"/>
    </row>
    <row r="399" spans="1:17" ht="18.75" x14ac:dyDescent="0.3">
      <c r="A399" s="45"/>
      <c r="B399" s="41"/>
      <c r="C399" s="42"/>
      <c r="D399" s="42"/>
      <c r="E399" s="42"/>
      <c r="F399" s="42"/>
      <c r="G399" s="40"/>
      <c r="H399" s="40"/>
      <c r="I399" s="40"/>
      <c r="J399" s="40"/>
      <c r="K399" s="50"/>
      <c r="L399" s="48"/>
      <c r="M399" s="48"/>
      <c r="N399" s="69"/>
      <c r="O399" s="69"/>
      <c r="P399" s="69"/>
      <c r="Q399" s="69"/>
    </row>
    <row r="400" spans="1:17" ht="18.75" x14ac:dyDescent="0.3">
      <c r="A400" s="45"/>
      <c r="B400" s="41"/>
      <c r="C400" s="42"/>
      <c r="D400" s="42"/>
      <c r="E400" s="42"/>
      <c r="F400" s="42"/>
      <c r="G400" s="40"/>
      <c r="H400" s="40"/>
      <c r="I400" s="40"/>
      <c r="J400" s="40"/>
      <c r="K400" s="50"/>
      <c r="L400" s="48"/>
      <c r="M400" s="48"/>
      <c r="N400" s="69"/>
      <c r="O400" s="69"/>
      <c r="P400" s="69"/>
      <c r="Q400" s="69"/>
    </row>
    <row r="401" spans="1:17" ht="18.75" x14ac:dyDescent="0.3">
      <c r="A401" s="45"/>
      <c r="B401" s="41"/>
      <c r="C401" s="42"/>
      <c r="D401" s="42"/>
      <c r="E401" s="42"/>
      <c r="F401" s="42"/>
      <c r="G401" s="40"/>
      <c r="H401" s="40"/>
      <c r="I401" s="40"/>
      <c r="J401" s="40"/>
      <c r="K401" s="50"/>
      <c r="L401" s="48"/>
      <c r="M401" s="48"/>
      <c r="N401" s="69"/>
      <c r="O401" s="69"/>
      <c r="P401" s="69"/>
      <c r="Q401" s="69"/>
    </row>
    <row r="402" spans="1:17" ht="18.75" x14ac:dyDescent="0.3">
      <c r="A402" s="45"/>
      <c r="B402" s="41"/>
      <c r="C402" s="42"/>
      <c r="D402" s="42"/>
      <c r="E402" s="42"/>
      <c r="F402" s="42"/>
      <c r="G402" s="40"/>
      <c r="H402" s="40"/>
      <c r="I402" s="40"/>
      <c r="J402" s="40"/>
      <c r="K402" s="50"/>
      <c r="L402" s="48"/>
      <c r="M402" s="48"/>
      <c r="N402" s="69"/>
      <c r="O402" s="69"/>
      <c r="P402" s="69"/>
      <c r="Q402" s="69"/>
    </row>
    <row r="403" spans="1:17" ht="18.75" x14ac:dyDescent="0.3">
      <c r="A403" s="45"/>
      <c r="B403" s="41"/>
      <c r="C403" s="42"/>
      <c r="D403" s="42"/>
      <c r="E403" s="42"/>
      <c r="F403" s="42"/>
      <c r="G403" s="40"/>
      <c r="H403" s="40"/>
      <c r="I403" s="40"/>
      <c r="J403" s="40"/>
      <c r="K403" s="50"/>
      <c r="L403" s="48"/>
      <c r="M403" s="48"/>
      <c r="N403" s="69"/>
      <c r="O403" s="69"/>
      <c r="P403" s="69"/>
      <c r="Q403" s="69"/>
    </row>
    <row r="404" spans="1:17" ht="18.75" x14ac:dyDescent="0.3">
      <c r="A404" s="45"/>
      <c r="B404" s="41"/>
      <c r="C404" s="42"/>
      <c r="D404" s="42"/>
      <c r="E404" s="42"/>
      <c r="F404" s="42"/>
      <c r="G404" s="40"/>
      <c r="H404" s="40"/>
      <c r="I404" s="40"/>
      <c r="J404" s="40"/>
      <c r="K404" s="50"/>
      <c r="L404" s="48"/>
      <c r="M404" s="48"/>
      <c r="N404" s="69"/>
      <c r="O404" s="69"/>
      <c r="P404" s="69"/>
      <c r="Q404" s="69"/>
    </row>
    <row r="405" spans="1:17" ht="18.75" x14ac:dyDescent="0.3">
      <c r="A405" s="45"/>
      <c r="B405" s="41"/>
      <c r="C405" s="42"/>
      <c r="D405" s="42"/>
      <c r="E405" s="42"/>
      <c r="F405" s="42"/>
      <c r="G405" s="40"/>
      <c r="H405" s="40"/>
      <c r="I405" s="40"/>
      <c r="J405" s="40"/>
      <c r="K405" s="50"/>
      <c r="L405" s="48"/>
      <c r="M405" s="48"/>
      <c r="N405" s="69"/>
      <c r="O405" s="69"/>
      <c r="P405" s="69"/>
      <c r="Q405" s="69"/>
    </row>
    <row r="406" spans="1:17" ht="18.75" x14ac:dyDescent="0.3">
      <c r="A406" s="45"/>
      <c r="B406" s="41"/>
      <c r="C406" s="42"/>
      <c r="D406" s="42"/>
      <c r="E406" s="42"/>
      <c r="F406" s="42"/>
      <c r="G406" s="40"/>
      <c r="H406" s="40"/>
      <c r="I406" s="40"/>
      <c r="J406" s="40"/>
      <c r="K406" s="50"/>
      <c r="L406" s="48"/>
      <c r="M406" s="48"/>
      <c r="N406" s="69"/>
      <c r="O406" s="69"/>
      <c r="P406" s="69"/>
      <c r="Q406" s="69"/>
    </row>
    <row r="407" spans="1:17" ht="18.75" x14ac:dyDescent="0.3">
      <c r="A407" s="45"/>
      <c r="B407" s="41"/>
      <c r="C407" s="42"/>
      <c r="D407" s="42"/>
      <c r="E407" s="42"/>
      <c r="F407" s="42"/>
      <c r="G407" s="40"/>
      <c r="H407" s="40"/>
      <c r="I407" s="40"/>
      <c r="J407" s="40"/>
      <c r="K407" s="50"/>
      <c r="L407" s="48"/>
      <c r="M407" s="48"/>
      <c r="N407" s="69"/>
      <c r="O407" s="69"/>
      <c r="P407" s="69"/>
      <c r="Q407" s="69"/>
    </row>
    <row r="408" spans="1:17" ht="18.75" x14ac:dyDescent="0.3">
      <c r="A408" s="45"/>
      <c r="B408" s="41"/>
      <c r="C408" s="42"/>
      <c r="D408" s="42"/>
      <c r="E408" s="42"/>
      <c r="F408" s="42"/>
      <c r="G408" s="40"/>
      <c r="H408" s="40"/>
      <c r="I408" s="40"/>
      <c r="J408" s="40"/>
      <c r="K408" s="50"/>
      <c r="L408" s="48"/>
      <c r="M408" s="48"/>
      <c r="N408" s="69"/>
      <c r="O408" s="69"/>
      <c r="P408" s="69"/>
      <c r="Q408" s="69"/>
    </row>
    <row r="409" spans="1:17" ht="18.75" x14ac:dyDescent="0.3">
      <c r="A409" s="45"/>
      <c r="B409" s="41"/>
      <c r="C409" s="42"/>
      <c r="D409" s="42"/>
      <c r="E409" s="42"/>
      <c r="F409" s="42"/>
      <c r="G409" s="40"/>
      <c r="H409" s="40"/>
      <c r="I409" s="40"/>
      <c r="J409" s="40"/>
      <c r="K409" s="50"/>
      <c r="L409" s="48"/>
      <c r="M409" s="48"/>
      <c r="N409" s="69"/>
      <c r="O409" s="69"/>
      <c r="P409" s="69"/>
      <c r="Q409" s="69"/>
    </row>
    <row r="410" spans="1:17" ht="18.75" x14ac:dyDescent="0.3">
      <c r="A410" s="45"/>
      <c r="B410" s="41"/>
      <c r="C410" s="42"/>
      <c r="D410" s="42"/>
      <c r="E410" s="42"/>
      <c r="F410" s="42"/>
      <c r="G410" s="40"/>
      <c r="H410" s="40"/>
      <c r="I410" s="40"/>
      <c r="J410" s="40"/>
      <c r="K410" s="50"/>
      <c r="L410" s="48"/>
      <c r="M410" s="48"/>
      <c r="N410" s="69"/>
      <c r="O410" s="69"/>
      <c r="P410" s="69"/>
      <c r="Q410" s="69"/>
    </row>
    <row r="411" spans="1:17" ht="18.75" x14ac:dyDescent="0.3">
      <c r="A411" s="45"/>
      <c r="B411" s="41"/>
      <c r="C411" s="42"/>
      <c r="D411" s="42"/>
      <c r="E411" s="42"/>
      <c r="F411" s="42"/>
      <c r="G411" s="40"/>
      <c r="H411" s="40"/>
      <c r="I411" s="40"/>
      <c r="J411" s="40"/>
      <c r="K411" s="50"/>
      <c r="L411" s="48"/>
      <c r="M411" s="48"/>
      <c r="N411" s="69"/>
      <c r="O411" s="69"/>
      <c r="P411" s="69"/>
      <c r="Q411" s="69"/>
    </row>
    <row r="412" spans="1:17" ht="18.75" x14ac:dyDescent="0.3">
      <c r="A412" s="45"/>
      <c r="B412" s="41"/>
      <c r="C412" s="42"/>
      <c r="D412" s="42"/>
      <c r="E412" s="42"/>
      <c r="F412" s="42"/>
      <c r="G412" s="40"/>
      <c r="H412" s="40"/>
      <c r="I412" s="40"/>
      <c r="J412" s="40"/>
      <c r="K412" s="50"/>
      <c r="L412" s="48"/>
      <c r="M412" s="48"/>
      <c r="N412" s="69"/>
      <c r="O412" s="69"/>
      <c r="P412" s="69"/>
      <c r="Q412" s="69"/>
    </row>
    <row r="413" spans="1:17" ht="18.75" x14ac:dyDescent="0.3">
      <c r="A413" s="45"/>
      <c r="B413" s="41"/>
      <c r="C413" s="42"/>
      <c r="D413" s="42"/>
      <c r="E413" s="42"/>
      <c r="F413" s="42"/>
      <c r="G413" s="40"/>
      <c r="H413" s="40"/>
      <c r="I413" s="40"/>
      <c r="J413" s="40"/>
      <c r="K413" s="50"/>
      <c r="L413" s="48"/>
      <c r="M413" s="48"/>
      <c r="N413" s="69"/>
      <c r="O413" s="69"/>
      <c r="P413" s="69"/>
      <c r="Q413" s="69"/>
    </row>
    <row r="414" spans="1:17" ht="18.75" x14ac:dyDescent="0.3">
      <c r="A414" s="45"/>
      <c r="B414" s="41"/>
      <c r="C414" s="42"/>
      <c r="D414" s="42"/>
      <c r="E414" s="42"/>
      <c r="F414" s="42"/>
      <c r="G414" s="40"/>
      <c r="H414" s="40"/>
      <c r="I414" s="40"/>
      <c r="J414" s="40"/>
      <c r="K414" s="50"/>
      <c r="L414" s="48"/>
      <c r="M414" s="48"/>
      <c r="N414" s="69"/>
      <c r="O414" s="69"/>
      <c r="P414" s="69"/>
      <c r="Q414" s="69"/>
    </row>
    <row r="415" spans="1:17" ht="18.75" x14ac:dyDescent="0.3">
      <c r="A415" s="45"/>
      <c r="B415" s="41"/>
      <c r="C415" s="42"/>
      <c r="D415" s="42"/>
      <c r="E415" s="42"/>
      <c r="F415" s="42"/>
      <c r="G415" s="40"/>
      <c r="H415" s="40"/>
      <c r="I415" s="40"/>
      <c r="J415" s="40"/>
      <c r="K415" s="50"/>
      <c r="L415" s="48"/>
      <c r="M415" s="48"/>
      <c r="N415" s="69"/>
      <c r="O415" s="69"/>
      <c r="P415" s="69"/>
      <c r="Q415" s="69"/>
    </row>
    <row r="416" spans="1:17" ht="18.75" x14ac:dyDescent="0.3">
      <c r="A416" s="45"/>
      <c r="B416" s="41"/>
      <c r="C416" s="42"/>
      <c r="D416" s="42"/>
      <c r="E416" s="42"/>
      <c r="F416" s="42"/>
      <c r="G416" s="40"/>
      <c r="H416" s="40"/>
      <c r="I416" s="40"/>
      <c r="J416" s="40"/>
      <c r="K416" s="50"/>
      <c r="L416" s="48"/>
      <c r="M416" s="48"/>
      <c r="N416" s="69"/>
      <c r="O416" s="69"/>
      <c r="P416" s="69"/>
      <c r="Q416" s="69"/>
    </row>
    <row r="417" spans="1:17" ht="18.75" x14ac:dyDescent="0.3">
      <c r="A417" s="45"/>
      <c r="B417" s="41"/>
      <c r="C417" s="42"/>
      <c r="D417" s="42"/>
      <c r="E417" s="42"/>
      <c r="F417" s="42"/>
      <c r="G417" s="40"/>
      <c r="H417" s="40"/>
      <c r="I417" s="40"/>
      <c r="J417" s="40"/>
      <c r="K417" s="50"/>
      <c r="L417" s="48"/>
      <c r="M417" s="48"/>
      <c r="N417" s="69"/>
      <c r="O417" s="69"/>
      <c r="P417" s="69"/>
      <c r="Q417" s="69"/>
    </row>
    <row r="418" spans="1:17" ht="18.75" x14ac:dyDescent="0.3">
      <c r="A418" s="45"/>
      <c r="B418" s="41"/>
      <c r="C418" s="42"/>
      <c r="D418" s="42"/>
      <c r="E418" s="42"/>
      <c r="F418" s="42"/>
      <c r="G418" s="40"/>
      <c r="H418" s="40"/>
      <c r="I418" s="40"/>
      <c r="J418" s="40"/>
      <c r="K418" s="50"/>
      <c r="L418" s="48"/>
      <c r="M418" s="48"/>
      <c r="N418" s="69"/>
      <c r="O418" s="69"/>
      <c r="P418" s="69"/>
      <c r="Q418" s="69"/>
    </row>
    <row r="419" spans="1:17" ht="18.75" x14ac:dyDescent="0.3">
      <c r="A419" s="45"/>
      <c r="B419" s="41"/>
      <c r="C419" s="42"/>
      <c r="D419" s="42"/>
      <c r="E419" s="42"/>
      <c r="F419" s="42"/>
      <c r="G419" s="40"/>
      <c r="H419" s="40"/>
      <c r="I419" s="40"/>
      <c r="J419" s="40"/>
      <c r="K419" s="50"/>
      <c r="L419" s="48"/>
      <c r="M419" s="48"/>
      <c r="N419" s="69"/>
      <c r="O419" s="69"/>
      <c r="P419" s="69"/>
      <c r="Q419" s="69"/>
    </row>
    <row r="420" spans="1:17" ht="18.75" x14ac:dyDescent="0.3">
      <c r="A420" s="45"/>
      <c r="B420" s="41"/>
      <c r="C420" s="42"/>
      <c r="D420" s="42"/>
      <c r="E420" s="42"/>
      <c r="F420" s="42"/>
      <c r="G420" s="40"/>
      <c r="H420" s="40"/>
      <c r="I420" s="40"/>
      <c r="J420" s="40"/>
      <c r="K420" s="50"/>
      <c r="L420" s="48"/>
      <c r="M420" s="48"/>
      <c r="N420" s="69"/>
      <c r="O420" s="69"/>
      <c r="P420" s="69"/>
      <c r="Q420" s="69"/>
    </row>
    <row r="421" spans="1:17" ht="18.75" x14ac:dyDescent="0.3">
      <c r="A421" s="45"/>
      <c r="B421" s="41"/>
      <c r="C421" s="42"/>
      <c r="D421" s="42"/>
      <c r="E421" s="42"/>
      <c r="F421" s="42"/>
      <c r="G421" s="40"/>
      <c r="H421" s="40"/>
      <c r="I421" s="40"/>
      <c r="J421" s="40"/>
      <c r="K421" s="50"/>
      <c r="L421" s="48"/>
      <c r="M421" s="48"/>
      <c r="N421" s="69"/>
      <c r="O421" s="69"/>
      <c r="P421" s="69"/>
      <c r="Q421" s="69"/>
    </row>
    <row r="422" spans="1:17" ht="18.75" x14ac:dyDescent="0.3">
      <c r="A422" s="45"/>
      <c r="B422" s="41"/>
      <c r="C422" s="42"/>
      <c r="D422" s="42"/>
      <c r="E422" s="42"/>
      <c r="F422" s="42"/>
      <c r="G422" s="40"/>
      <c r="H422" s="40"/>
      <c r="I422" s="40"/>
      <c r="J422" s="40"/>
      <c r="K422" s="50"/>
      <c r="L422" s="48"/>
      <c r="M422" s="48"/>
      <c r="N422" s="69"/>
      <c r="O422" s="69"/>
      <c r="P422" s="69"/>
      <c r="Q422" s="69"/>
    </row>
    <row r="423" spans="1:17" ht="18.75" x14ac:dyDescent="0.3">
      <c r="A423" s="45"/>
      <c r="B423" s="41"/>
      <c r="C423" s="42"/>
      <c r="D423" s="42"/>
      <c r="E423" s="42"/>
      <c r="F423" s="42"/>
      <c r="G423" s="40"/>
      <c r="H423" s="40"/>
      <c r="I423" s="40"/>
      <c r="J423" s="40"/>
      <c r="K423" s="50"/>
      <c r="L423" s="48"/>
      <c r="M423" s="48"/>
      <c r="N423" s="69"/>
      <c r="O423" s="69"/>
      <c r="P423" s="69"/>
      <c r="Q423" s="69"/>
    </row>
    <row r="424" spans="1:17" ht="18.75" x14ac:dyDescent="0.3">
      <c r="A424" s="45"/>
      <c r="B424" s="41"/>
      <c r="C424" s="42"/>
      <c r="D424" s="42"/>
      <c r="E424" s="42"/>
      <c r="F424" s="42"/>
      <c r="G424" s="40"/>
      <c r="H424" s="40"/>
      <c r="I424" s="40"/>
      <c r="J424" s="40"/>
      <c r="K424" s="50"/>
      <c r="L424" s="48"/>
      <c r="M424" s="48"/>
      <c r="N424" s="69"/>
      <c r="O424" s="69"/>
      <c r="P424" s="69"/>
      <c r="Q424" s="69"/>
    </row>
    <row r="425" spans="1:17" ht="18.75" x14ac:dyDescent="0.3">
      <c r="A425" s="45"/>
      <c r="B425" s="41"/>
      <c r="C425" s="42"/>
      <c r="D425" s="42"/>
      <c r="E425" s="42"/>
      <c r="F425" s="42"/>
      <c r="G425" s="40"/>
      <c r="H425" s="40"/>
      <c r="I425" s="40"/>
      <c r="J425" s="40"/>
      <c r="K425" s="50"/>
      <c r="L425" s="48"/>
      <c r="M425" s="48"/>
      <c r="N425" s="69"/>
      <c r="O425" s="69"/>
      <c r="P425" s="69"/>
      <c r="Q425" s="69"/>
    </row>
    <row r="426" spans="1:17" ht="18.75" x14ac:dyDescent="0.3">
      <c r="A426" s="45"/>
      <c r="B426" s="41"/>
      <c r="C426" s="42"/>
      <c r="D426" s="42"/>
      <c r="E426" s="42"/>
      <c r="F426" s="42"/>
      <c r="G426" s="40"/>
      <c r="H426" s="40"/>
      <c r="I426" s="40"/>
      <c r="J426" s="40"/>
      <c r="K426" s="50"/>
      <c r="L426" s="48"/>
      <c r="M426" s="48"/>
      <c r="N426" s="69"/>
      <c r="O426" s="69"/>
      <c r="P426" s="69"/>
      <c r="Q426" s="69"/>
    </row>
    <row r="427" spans="1:17" ht="18.75" x14ac:dyDescent="0.3">
      <c r="A427" s="45"/>
      <c r="B427" s="41"/>
      <c r="C427" s="42"/>
      <c r="D427" s="42"/>
      <c r="E427" s="42"/>
      <c r="F427" s="42"/>
      <c r="G427" s="40"/>
      <c r="H427" s="40"/>
      <c r="I427" s="40"/>
      <c r="J427" s="40"/>
      <c r="K427" s="50"/>
      <c r="L427" s="48"/>
      <c r="M427" s="48"/>
      <c r="N427" s="69"/>
      <c r="O427" s="69"/>
      <c r="P427" s="69"/>
      <c r="Q427" s="69"/>
    </row>
    <row r="428" spans="1:17" ht="18.75" x14ac:dyDescent="0.3">
      <c r="A428" s="45"/>
      <c r="B428" s="41"/>
      <c r="C428" s="42"/>
      <c r="D428" s="42"/>
      <c r="E428" s="42"/>
      <c r="F428" s="42"/>
      <c r="G428" s="40"/>
      <c r="H428" s="40"/>
      <c r="I428" s="40"/>
      <c r="J428" s="40"/>
      <c r="K428" s="50"/>
      <c r="L428" s="48"/>
      <c r="M428" s="48"/>
      <c r="N428" s="69"/>
      <c r="O428" s="69"/>
      <c r="P428" s="69"/>
      <c r="Q428" s="69"/>
    </row>
    <row r="429" spans="1:17" ht="18.75" x14ac:dyDescent="0.3">
      <c r="A429" s="45"/>
      <c r="B429" s="41"/>
      <c r="C429" s="42"/>
      <c r="D429" s="42"/>
      <c r="E429" s="42"/>
      <c r="F429" s="42"/>
      <c r="G429" s="40"/>
      <c r="H429" s="40"/>
      <c r="I429" s="40"/>
      <c r="J429" s="40"/>
      <c r="K429" s="50"/>
      <c r="L429" s="48"/>
      <c r="M429" s="48"/>
      <c r="N429" s="69"/>
      <c r="O429" s="69"/>
      <c r="P429" s="69"/>
      <c r="Q429" s="69"/>
    </row>
    <row r="430" spans="1:17" ht="18.75" x14ac:dyDescent="0.3">
      <c r="A430" s="45"/>
      <c r="B430" s="41"/>
      <c r="C430" s="42"/>
      <c r="D430" s="42"/>
      <c r="E430" s="42"/>
      <c r="F430" s="42"/>
      <c r="G430" s="40"/>
      <c r="H430" s="40"/>
      <c r="I430" s="40"/>
      <c r="J430" s="40"/>
      <c r="K430" s="50"/>
      <c r="L430" s="48"/>
      <c r="M430" s="48"/>
      <c r="N430" s="69"/>
      <c r="O430" s="69"/>
      <c r="P430" s="69"/>
      <c r="Q430" s="69"/>
    </row>
    <row r="431" spans="1:17" ht="18.75" x14ac:dyDescent="0.3">
      <c r="A431" s="45"/>
      <c r="B431" s="41"/>
      <c r="C431" s="42"/>
      <c r="D431" s="42"/>
      <c r="E431" s="42"/>
      <c r="F431" s="42"/>
      <c r="G431" s="40"/>
      <c r="H431" s="40"/>
      <c r="I431" s="40"/>
      <c r="J431" s="40"/>
      <c r="K431" s="50"/>
      <c r="L431" s="48"/>
      <c r="M431" s="48"/>
      <c r="N431" s="69"/>
      <c r="O431" s="69"/>
      <c r="P431" s="69"/>
      <c r="Q431" s="69"/>
    </row>
    <row r="432" spans="1:17" ht="18.75" x14ac:dyDescent="0.3">
      <c r="A432" s="45"/>
      <c r="B432" s="41"/>
      <c r="C432" s="42"/>
      <c r="D432" s="42"/>
      <c r="E432" s="42"/>
      <c r="F432" s="42"/>
      <c r="G432" s="40"/>
      <c r="H432" s="40"/>
      <c r="I432" s="40"/>
      <c r="J432" s="40"/>
      <c r="K432" s="50"/>
      <c r="L432" s="48"/>
      <c r="M432" s="48"/>
      <c r="N432" s="69"/>
      <c r="O432" s="69"/>
      <c r="P432" s="69"/>
      <c r="Q432" s="69"/>
    </row>
    <row r="433" spans="1:17" ht="18.75" x14ac:dyDescent="0.3">
      <c r="A433" s="45"/>
      <c r="B433" s="41"/>
      <c r="C433" s="42"/>
      <c r="D433" s="42"/>
      <c r="E433" s="42"/>
      <c r="F433" s="42"/>
      <c r="G433" s="40"/>
      <c r="H433" s="40"/>
      <c r="I433" s="40"/>
      <c r="J433" s="40"/>
      <c r="K433" s="50"/>
      <c r="L433" s="48"/>
      <c r="M433" s="48"/>
      <c r="N433" s="69"/>
      <c r="O433" s="69"/>
      <c r="P433" s="69"/>
      <c r="Q433" s="69"/>
    </row>
    <row r="434" spans="1:17" ht="18.75" x14ac:dyDescent="0.3">
      <c r="A434" s="45"/>
      <c r="B434" s="41"/>
      <c r="C434" s="42"/>
      <c r="D434" s="42"/>
      <c r="E434" s="42"/>
      <c r="F434" s="42"/>
      <c r="G434" s="40"/>
      <c r="H434" s="40"/>
      <c r="I434" s="40"/>
      <c r="J434" s="40"/>
      <c r="K434" s="50"/>
      <c r="L434" s="48"/>
      <c r="M434" s="48"/>
      <c r="N434" s="69"/>
      <c r="O434" s="69"/>
      <c r="P434" s="69"/>
      <c r="Q434" s="69"/>
    </row>
    <row r="435" spans="1:17" ht="18.75" x14ac:dyDescent="0.3">
      <c r="A435" s="45"/>
      <c r="B435" s="41"/>
      <c r="C435" s="42"/>
      <c r="D435" s="42"/>
      <c r="E435" s="42"/>
      <c r="F435" s="42"/>
      <c r="G435" s="40"/>
      <c r="H435" s="40"/>
      <c r="I435" s="40"/>
      <c r="J435" s="40"/>
      <c r="K435" s="50"/>
      <c r="L435" s="48"/>
      <c r="M435" s="48"/>
      <c r="N435" s="69"/>
      <c r="O435" s="69"/>
      <c r="P435" s="69"/>
      <c r="Q435" s="69"/>
    </row>
    <row r="436" spans="1:17" ht="18.75" x14ac:dyDescent="0.3">
      <c r="A436" s="45"/>
      <c r="B436" s="41"/>
      <c r="C436" s="42"/>
      <c r="D436" s="42"/>
      <c r="E436" s="42"/>
      <c r="F436" s="42"/>
      <c r="G436" s="40"/>
      <c r="H436" s="40"/>
      <c r="I436" s="40"/>
      <c r="J436" s="40"/>
      <c r="K436" s="50"/>
      <c r="L436" s="48"/>
      <c r="M436" s="48"/>
      <c r="N436" s="69"/>
      <c r="O436" s="69"/>
      <c r="P436" s="69"/>
      <c r="Q436" s="69"/>
    </row>
    <row r="437" spans="1:17" ht="18.75" x14ac:dyDescent="0.3">
      <c r="A437" s="45"/>
      <c r="B437" s="41"/>
      <c r="C437" s="42"/>
      <c r="D437" s="42"/>
      <c r="E437" s="42"/>
      <c r="F437" s="42"/>
      <c r="G437" s="40"/>
      <c r="H437" s="40"/>
      <c r="I437" s="40"/>
      <c r="J437" s="40"/>
      <c r="K437" s="50"/>
      <c r="L437" s="48"/>
      <c r="M437" s="48"/>
      <c r="N437" s="69"/>
      <c r="O437" s="69"/>
      <c r="P437" s="69"/>
      <c r="Q437" s="69"/>
    </row>
    <row r="438" spans="1:17" ht="18.75" x14ac:dyDescent="0.3">
      <c r="A438" s="45"/>
      <c r="B438" s="41"/>
      <c r="C438" s="42"/>
      <c r="D438" s="42"/>
      <c r="E438" s="42"/>
      <c r="F438" s="42"/>
      <c r="G438" s="40"/>
      <c r="H438" s="40"/>
      <c r="I438" s="40"/>
      <c r="J438" s="40"/>
      <c r="K438" s="50"/>
      <c r="L438" s="48"/>
      <c r="M438" s="48"/>
      <c r="N438" s="69"/>
      <c r="O438" s="69"/>
      <c r="P438" s="69"/>
      <c r="Q438" s="69"/>
    </row>
    <row r="439" spans="1:17" ht="18.75" x14ac:dyDescent="0.3">
      <c r="A439" s="45"/>
      <c r="B439" s="41"/>
      <c r="C439" s="42"/>
      <c r="D439" s="42"/>
      <c r="E439" s="42"/>
      <c r="F439" s="42"/>
      <c r="G439" s="40"/>
      <c r="H439" s="40"/>
      <c r="I439" s="40"/>
      <c r="J439" s="40"/>
      <c r="K439" s="50"/>
      <c r="L439" s="48"/>
      <c r="M439" s="48"/>
      <c r="N439" s="69"/>
      <c r="O439" s="69"/>
      <c r="P439" s="69"/>
      <c r="Q439" s="69"/>
    </row>
    <row r="440" spans="1:17" ht="18.75" x14ac:dyDescent="0.3">
      <c r="A440" s="45"/>
      <c r="B440" s="41"/>
      <c r="C440" s="42"/>
      <c r="D440" s="42"/>
      <c r="E440" s="42"/>
      <c r="F440" s="42"/>
      <c r="G440" s="40"/>
      <c r="H440" s="40"/>
      <c r="I440" s="40"/>
      <c r="J440" s="40"/>
      <c r="K440" s="50"/>
      <c r="L440" s="48"/>
      <c r="M440" s="48"/>
      <c r="N440" s="69"/>
      <c r="O440" s="69"/>
      <c r="P440" s="69"/>
      <c r="Q440" s="69"/>
    </row>
    <row r="441" spans="1:17" ht="18.75" x14ac:dyDescent="0.3">
      <c r="A441" s="45"/>
      <c r="B441" s="41"/>
      <c r="C441" s="42"/>
      <c r="D441" s="42"/>
      <c r="E441" s="42"/>
      <c r="F441" s="42"/>
      <c r="G441" s="40"/>
      <c r="H441" s="40"/>
      <c r="I441" s="40"/>
      <c r="J441" s="40"/>
      <c r="K441" s="50"/>
      <c r="L441" s="48"/>
      <c r="M441" s="48"/>
      <c r="N441" s="69"/>
      <c r="O441" s="69"/>
      <c r="P441" s="69"/>
      <c r="Q441" s="69"/>
    </row>
    <row r="442" spans="1:17" ht="18.75" x14ac:dyDescent="0.3">
      <c r="A442" s="45"/>
      <c r="B442" s="41"/>
      <c r="C442" s="42"/>
      <c r="D442" s="42"/>
      <c r="E442" s="42"/>
      <c r="F442" s="42"/>
      <c r="G442" s="40"/>
      <c r="H442" s="40"/>
      <c r="I442" s="40"/>
      <c r="J442" s="40"/>
      <c r="K442" s="50"/>
      <c r="L442" s="48"/>
      <c r="M442" s="48"/>
      <c r="N442" s="69"/>
      <c r="O442" s="69"/>
      <c r="P442" s="69"/>
      <c r="Q442" s="69"/>
    </row>
    <row r="443" spans="1:17" ht="18.75" x14ac:dyDescent="0.3">
      <c r="A443" s="45"/>
      <c r="B443" s="41"/>
      <c r="C443" s="42"/>
      <c r="D443" s="42"/>
      <c r="E443" s="42"/>
      <c r="F443" s="42"/>
      <c r="G443" s="40"/>
      <c r="H443" s="40"/>
      <c r="I443" s="40"/>
      <c r="J443" s="40"/>
      <c r="K443" s="50"/>
      <c r="L443" s="48"/>
      <c r="M443" s="48"/>
      <c r="N443" s="69"/>
      <c r="O443" s="69"/>
      <c r="P443" s="69"/>
      <c r="Q443" s="69"/>
    </row>
    <row r="444" spans="1:17" ht="18.75" x14ac:dyDescent="0.3">
      <c r="A444" s="45"/>
      <c r="B444" s="41"/>
      <c r="C444" s="42"/>
      <c r="D444" s="42"/>
      <c r="E444" s="42"/>
      <c r="F444" s="42"/>
      <c r="G444" s="40"/>
      <c r="H444" s="40"/>
      <c r="I444" s="40"/>
      <c r="J444" s="40"/>
      <c r="K444" s="50"/>
      <c r="L444" s="48"/>
      <c r="M444" s="48"/>
      <c r="N444" s="69"/>
      <c r="O444" s="69"/>
      <c r="P444" s="69"/>
      <c r="Q444" s="69"/>
    </row>
    <row r="445" spans="1:17" ht="18.75" x14ac:dyDescent="0.3">
      <c r="A445" s="45"/>
      <c r="B445" s="41"/>
      <c r="C445" s="42"/>
      <c r="D445" s="42"/>
      <c r="E445" s="42"/>
      <c r="F445" s="42"/>
      <c r="G445" s="40"/>
      <c r="H445" s="40"/>
      <c r="I445" s="40"/>
      <c r="J445" s="40"/>
      <c r="K445" s="50"/>
      <c r="L445" s="48"/>
      <c r="M445" s="48"/>
      <c r="N445" s="69"/>
      <c r="O445" s="69"/>
      <c r="P445" s="69"/>
      <c r="Q445" s="69"/>
    </row>
    <row r="446" spans="1:17" ht="18.75" x14ac:dyDescent="0.3">
      <c r="A446" s="45"/>
      <c r="B446" s="41"/>
      <c r="C446" s="42"/>
      <c r="D446" s="42"/>
      <c r="E446" s="42"/>
      <c r="F446" s="42"/>
      <c r="G446" s="40"/>
      <c r="H446" s="40"/>
      <c r="I446" s="40"/>
      <c r="J446" s="40"/>
      <c r="K446" s="50"/>
      <c r="L446" s="48"/>
      <c r="M446" s="48"/>
      <c r="N446" s="69"/>
      <c r="O446" s="69"/>
      <c r="P446" s="69"/>
      <c r="Q446" s="69"/>
    </row>
    <row r="447" spans="1:17" ht="18.75" x14ac:dyDescent="0.3">
      <c r="A447" s="45"/>
      <c r="B447" s="41"/>
      <c r="C447" s="42"/>
      <c r="D447" s="42"/>
      <c r="E447" s="42"/>
      <c r="F447" s="42"/>
      <c r="G447" s="40"/>
      <c r="H447" s="40"/>
      <c r="I447" s="40"/>
      <c r="J447" s="40"/>
      <c r="K447" s="50"/>
      <c r="L447" s="48"/>
      <c r="M447" s="48"/>
      <c r="N447" s="69"/>
      <c r="O447" s="69"/>
      <c r="P447" s="69"/>
      <c r="Q447" s="69"/>
    </row>
    <row r="448" spans="1:17" ht="18.75" x14ac:dyDescent="0.3">
      <c r="A448" s="45"/>
      <c r="B448" s="41"/>
      <c r="C448" s="42"/>
      <c r="D448" s="42"/>
      <c r="E448" s="42"/>
      <c r="F448" s="42"/>
      <c r="G448" s="40"/>
      <c r="H448" s="40"/>
      <c r="I448" s="40"/>
      <c r="J448" s="40"/>
      <c r="K448" s="50"/>
      <c r="L448" s="48"/>
      <c r="M448" s="48"/>
      <c r="N448" s="69"/>
      <c r="O448" s="69"/>
      <c r="P448" s="69"/>
      <c r="Q448" s="69"/>
    </row>
    <row r="449" spans="1:17" ht="18.75" x14ac:dyDescent="0.3">
      <c r="A449" s="45"/>
      <c r="B449" s="41"/>
      <c r="C449" s="42"/>
      <c r="D449" s="42"/>
      <c r="E449" s="42"/>
      <c r="F449" s="42"/>
      <c r="G449" s="40"/>
      <c r="H449" s="40"/>
      <c r="I449" s="40"/>
      <c r="J449" s="40"/>
      <c r="K449" s="50"/>
      <c r="L449" s="48"/>
      <c r="M449" s="48"/>
      <c r="N449" s="69"/>
      <c r="O449" s="69"/>
      <c r="P449" s="69"/>
      <c r="Q449" s="69"/>
    </row>
    <row r="450" spans="1:17" ht="18.75" x14ac:dyDescent="0.3">
      <c r="A450" s="45"/>
      <c r="B450" s="41"/>
      <c r="C450" s="42"/>
      <c r="D450" s="42"/>
      <c r="E450" s="42"/>
      <c r="F450" s="42"/>
      <c r="G450" s="40"/>
      <c r="H450" s="40"/>
      <c r="I450" s="40"/>
      <c r="J450" s="40"/>
      <c r="K450" s="50"/>
      <c r="L450" s="48"/>
      <c r="M450" s="48"/>
      <c r="N450" s="69"/>
      <c r="O450" s="69"/>
      <c r="P450" s="69"/>
      <c r="Q450" s="69"/>
    </row>
    <row r="451" spans="1:17" ht="18.75" x14ac:dyDescent="0.3">
      <c r="A451" s="45"/>
      <c r="B451" s="41"/>
      <c r="C451" s="42"/>
      <c r="D451" s="42"/>
      <c r="E451" s="42"/>
      <c r="F451" s="42"/>
      <c r="G451" s="40"/>
      <c r="H451" s="40"/>
      <c r="I451" s="40"/>
      <c r="J451" s="40"/>
      <c r="K451" s="50"/>
      <c r="L451" s="48"/>
      <c r="M451" s="48"/>
      <c r="N451" s="69"/>
      <c r="O451" s="69"/>
      <c r="P451" s="69"/>
      <c r="Q451" s="69"/>
    </row>
    <row r="452" spans="1:17" ht="18.75" x14ac:dyDescent="0.3">
      <c r="A452" s="45"/>
      <c r="B452" s="41"/>
      <c r="C452" s="42"/>
      <c r="D452" s="42"/>
      <c r="E452" s="42"/>
      <c r="F452" s="42"/>
      <c r="G452" s="40"/>
      <c r="H452" s="40"/>
      <c r="I452" s="40"/>
      <c r="J452" s="40"/>
      <c r="K452" s="50"/>
      <c r="L452" s="48"/>
      <c r="M452" s="48"/>
      <c r="N452" s="69"/>
      <c r="O452" s="69"/>
      <c r="P452" s="69"/>
      <c r="Q452" s="69"/>
    </row>
    <row r="453" spans="1:17" ht="18.75" x14ac:dyDescent="0.3">
      <c r="A453" s="45"/>
      <c r="B453" s="41"/>
      <c r="C453" s="42"/>
      <c r="D453" s="42"/>
      <c r="E453" s="42"/>
      <c r="F453" s="42"/>
      <c r="G453" s="40"/>
      <c r="H453" s="40"/>
      <c r="I453" s="40"/>
      <c r="J453" s="40"/>
      <c r="K453" s="50"/>
      <c r="L453" s="48"/>
      <c r="M453" s="48"/>
      <c r="N453" s="69"/>
      <c r="O453" s="69"/>
      <c r="P453" s="69"/>
      <c r="Q453" s="69"/>
    </row>
    <row r="454" spans="1:17" ht="18.75" x14ac:dyDescent="0.3">
      <c r="A454" s="45"/>
      <c r="B454" s="41"/>
      <c r="C454" s="42"/>
      <c r="D454" s="42"/>
      <c r="E454" s="42"/>
      <c r="F454" s="42"/>
      <c r="G454" s="40"/>
      <c r="H454" s="40"/>
      <c r="I454" s="40"/>
      <c r="J454" s="40"/>
      <c r="K454" s="50"/>
      <c r="L454" s="48"/>
      <c r="M454" s="48"/>
      <c r="N454" s="69"/>
      <c r="O454" s="69"/>
      <c r="P454" s="69"/>
      <c r="Q454" s="69"/>
    </row>
    <row r="455" spans="1:17" ht="18.75" x14ac:dyDescent="0.3">
      <c r="A455" s="45"/>
      <c r="B455" s="41"/>
      <c r="C455" s="42"/>
      <c r="D455" s="42"/>
      <c r="E455" s="42"/>
      <c r="F455" s="42"/>
      <c r="G455" s="40"/>
      <c r="H455" s="40"/>
      <c r="I455" s="40"/>
      <c r="J455" s="40"/>
      <c r="K455" s="50"/>
      <c r="L455" s="48"/>
      <c r="M455" s="48"/>
      <c r="N455" s="69"/>
      <c r="O455" s="69"/>
      <c r="P455" s="69"/>
      <c r="Q455" s="69"/>
    </row>
    <row r="456" spans="1:17" ht="18.75" x14ac:dyDescent="0.3">
      <c r="A456" s="45"/>
      <c r="B456" s="41"/>
      <c r="C456" s="42"/>
      <c r="D456" s="42"/>
      <c r="E456" s="42"/>
      <c r="F456" s="42"/>
      <c r="G456" s="40"/>
      <c r="H456" s="40"/>
      <c r="I456" s="40"/>
      <c r="J456" s="40"/>
      <c r="K456" s="50"/>
      <c r="L456" s="48"/>
      <c r="M456" s="48"/>
      <c r="N456" s="69"/>
      <c r="O456" s="69"/>
      <c r="P456" s="69"/>
      <c r="Q456" s="69"/>
    </row>
    <row r="457" spans="1:17" ht="18.75" x14ac:dyDescent="0.3">
      <c r="A457" s="45"/>
      <c r="B457" s="41"/>
      <c r="C457" s="42"/>
      <c r="D457" s="42"/>
      <c r="E457" s="42"/>
      <c r="F457" s="42"/>
      <c r="G457" s="40"/>
      <c r="H457" s="40"/>
      <c r="I457" s="40"/>
      <c r="J457" s="40"/>
      <c r="K457" s="50"/>
      <c r="L457" s="48"/>
      <c r="M457" s="48"/>
      <c r="N457" s="69"/>
      <c r="O457" s="69"/>
      <c r="P457" s="69"/>
      <c r="Q457" s="69"/>
    </row>
    <row r="458" spans="1:17" ht="18.75" x14ac:dyDescent="0.3">
      <c r="A458" s="45"/>
      <c r="B458" s="41"/>
      <c r="C458" s="42"/>
      <c r="D458" s="42"/>
      <c r="E458" s="42"/>
      <c r="F458" s="42"/>
      <c r="G458" s="40"/>
      <c r="H458" s="40"/>
      <c r="I458" s="40"/>
      <c r="J458" s="40"/>
      <c r="K458" s="50"/>
      <c r="L458" s="48"/>
      <c r="M458" s="48"/>
      <c r="N458" s="69"/>
      <c r="O458" s="69"/>
      <c r="P458" s="69"/>
      <c r="Q458" s="69"/>
    </row>
    <row r="459" spans="1:17" ht="18.75" x14ac:dyDescent="0.3">
      <c r="A459" s="45"/>
      <c r="B459" s="41"/>
      <c r="C459" s="42"/>
      <c r="D459" s="42"/>
      <c r="E459" s="42"/>
      <c r="F459" s="42"/>
      <c r="G459" s="40"/>
      <c r="H459" s="40"/>
      <c r="I459" s="40"/>
      <c r="J459" s="40"/>
      <c r="K459" s="50"/>
      <c r="L459" s="48"/>
      <c r="M459" s="48"/>
      <c r="N459" s="69"/>
      <c r="O459" s="69"/>
      <c r="P459" s="69"/>
      <c r="Q459" s="69"/>
    </row>
    <row r="460" spans="1:17" ht="18.75" x14ac:dyDescent="0.3">
      <c r="A460" s="45"/>
      <c r="B460" s="41"/>
      <c r="C460" s="42"/>
      <c r="D460" s="42"/>
      <c r="E460" s="42"/>
      <c r="F460" s="42"/>
      <c r="G460" s="40"/>
      <c r="H460" s="40"/>
      <c r="I460" s="40"/>
      <c r="J460" s="40"/>
      <c r="K460" s="50"/>
      <c r="L460" s="48"/>
      <c r="M460" s="48"/>
      <c r="N460" s="69"/>
      <c r="O460" s="69"/>
      <c r="P460" s="69"/>
      <c r="Q460" s="69"/>
    </row>
    <row r="461" spans="1:17" ht="18.75" x14ac:dyDescent="0.3">
      <c r="A461" s="45"/>
      <c r="B461" s="41"/>
      <c r="C461" s="42"/>
      <c r="D461" s="42"/>
      <c r="E461" s="42"/>
      <c r="F461" s="42"/>
      <c r="G461" s="40"/>
      <c r="H461" s="40"/>
      <c r="I461" s="40"/>
      <c r="J461" s="40"/>
      <c r="K461" s="50"/>
      <c r="L461" s="48"/>
      <c r="M461" s="48"/>
      <c r="N461" s="69"/>
      <c r="O461" s="69"/>
      <c r="P461" s="69"/>
      <c r="Q461" s="69"/>
    </row>
    <row r="462" spans="1:17" ht="18.75" x14ac:dyDescent="0.3">
      <c r="A462" s="45"/>
      <c r="B462" s="41"/>
      <c r="C462" s="42"/>
      <c r="D462" s="42"/>
      <c r="E462" s="42"/>
      <c r="F462" s="42"/>
      <c r="G462" s="40"/>
      <c r="H462" s="40"/>
      <c r="I462" s="40"/>
      <c r="J462" s="40"/>
      <c r="K462" s="50"/>
      <c r="L462" s="48"/>
      <c r="M462" s="48"/>
      <c r="N462" s="69"/>
      <c r="O462" s="69"/>
      <c r="P462" s="69"/>
      <c r="Q462" s="69"/>
    </row>
    <row r="463" spans="1:17" ht="18.75" x14ac:dyDescent="0.3">
      <c r="A463" s="45"/>
      <c r="B463" s="41"/>
      <c r="C463" s="42"/>
      <c r="D463" s="42"/>
      <c r="E463" s="42"/>
      <c r="F463" s="42"/>
      <c r="G463" s="40"/>
      <c r="H463" s="40"/>
      <c r="I463" s="40"/>
      <c r="J463" s="40"/>
      <c r="K463" s="50"/>
      <c r="L463" s="48"/>
      <c r="M463" s="48"/>
      <c r="N463" s="69"/>
      <c r="O463" s="69"/>
      <c r="P463" s="69"/>
      <c r="Q463" s="69"/>
    </row>
    <row r="464" spans="1:17" ht="18.75" x14ac:dyDescent="0.3">
      <c r="A464" s="45"/>
      <c r="B464" s="41"/>
      <c r="C464" s="42"/>
      <c r="D464" s="42"/>
      <c r="E464" s="42"/>
      <c r="F464" s="42"/>
      <c r="G464" s="40"/>
      <c r="H464" s="40"/>
      <c r="I464" s="40"/>
      <c r="J464" s="40"/>
      <c r="K464" s="50"/>
      <c r="L464" s="48"/>
      <c r="M464" s="48"/>
      <c r="N464" s="69"/>
      <c r="O464" s="69"/>
      <c r="P464" s="69"/>
      <c r="Q464" s="69"/>
    </row>
    <row r="465" spans="1:17" ht="18.75" x14ac:dyDescent="0.3">
      <c r="A465" s="45"/>
      <c r="B465" s="41"/>
      <c r="C465" s="42"/>
      <c r="D465" s="42"/>
      <c r="E465" s="42"/>
      <c r="F465" s="42"/>
      <c r="G465" s="40"/>
      <c r="H465" s="40"/>
      <c r="I465" s="40"/>
      <c r="J465" s="40"/>
      <c r="K465" s="50"/>
      <c r="L465" s="48"/>
      <c r="M465" s="48"/>
      <c r="N465" s="69"/>
      <c r="O465" s="69"/>
      <c r="P465" s="69"/>
      <c r="Q465" s="69"/>
    </row>
    <row r="466" spans="1:17" ht="18.75" x14ac:dyDescent="0.3">
      <c r="A466" s="45"/>
      <c r="B466" s="41"/>
      <c r="C466" s="42"/>
      <c r="D466" s="42"/>
      <c r="E466" s="42"/>
      <c r="F466" s="42"/>
      <c r="G466" s="40"/>
      <c r="H466" s="40"/>
      <c r="I466" s="40"/>
      <c r="J466" s="40"/>
      <c r="K466" s="50"/>
      <c r="L466" s="48"/>
      <c r="M466" s="48"/>
      <c r="N466" s="69"/>
      <c r="O466" s="69"/>
      <c r="P466" s="69"/>
      <c r="Q466" s="69"/>
    </row>
    <row r="467" spans="1:17" ht="18.75" x14ac:dyDescent="0.3">
      <c r="A467" s="45"/>
      <c r="B467" s="41"/>
      <c r="C467" s="42"/>
      <c r="D467" s="42"/>
      <c r="E467" s="42"/>
      <c r="F467" s="42"/>
      <c r="G467" s="40"/>
      <c r="H467" s="40"/>
      <c r="I467" s="40"/>
      <c r="J467" s="40"/>
      <c r="K467" s="50"/>
      <c r="L467" s="48"/>
      <c r="M467" s="48"/>
      <c r="N467" s="69"/>
      <c r="O467" s="69"/>
      <c r="P467" s="69"/>
      <c r="Q467" s="69"/>
    </row>
    <row r="468" spans="1:17" ht="18.75" x14ac:dyDescent="0.3">
      <c r="A468" s="45"/>
      <c r="B468" s="41"/>
      <c r="C468" s="42"/>
      <c r="D468" s="42"/>
      <c r="E468" s="42"/>
      <c r="F468" s="42"/>
      <c r="G468" s="40"/>
      <c r="H468" s="40"/>
      <c r="I468" s="40"/>
      <c r="J468" s="40"/>
      <c r="K468" s="50"/>
      <c r="L468" s="48"/>
      <c r="M468" s="48"/>
      <c r="N468" s="69"/>
      <c r="O468" s="69"/>
      <c r="P468" s="69"/>
      <c r="Q468" s="69"/>
    </row>
    <row r="469" spans="1:17" ht="18.75" x14ac:dyDescent="0.3">
      <c r="A469" s="45"/>
      <c r="B469" s="41"/>
      <c r="C469" s="42"/>
      <c r="D469" s="42"/>
      <c r="E469" s="42"/>
      <c r="F469" s="42"/>
      <c r="G469" s="40"/>
      <c r="H469" s="40"/>
      <c r="I469" s="40"/>
      <c r="J469" s="40"/>
      <c r="K469" s="50"/>
      <c r="L469" s="48"/>
      <c r="M469" s="48"/>
      <c r="N469" s="69"/>
      <c r="O469" s="69"/>
      <c r="P469" s="69"/>
      <c r="Q469" s="69"/>
    </row>
    <row r="470" spans="1:17" ht="18.75" x14ac:dyDescent="0.3">
      <c r="A470" s="45"/>
      <c r="B470" s="41"/>
      <c r="C470" s="42"/>
      <c r="D470" s="42"/>
      <c r="E470" s="42"/>
      <c r="F470" s="42"/>
      <c r="G470" s="40"/>
      <c r="H470" s="40"/>
      <c r="I470" s="40"/>
      <c r="J470" s="40"/>
      <c r="K470" s="50"/>
      <c r="L470" s="48"/>
      <c r="M470" s="48"/>
      <c r="N470" s="69"/>
      <c r="O470" s="69"/>
      <c r="P470" s="69"/>
      <c r="Q470" s="69"/>
    </row>
    <row r="471" spans="1:17" ht="18.75" x14ac:dyDescent="0.3">
      <c r="A471" s="45"/>
      <c r="B471" s="41"/>
      <c r="C471" s="42"/>
      <c r="D471" s="42"/>
      <c r="E471" s="42"/>
      <c r="F471" s="42"/>
      <c r="G471" s="40"/>
      <c r="H471" s="40"/>
      <c r="I471" s="40"/>
      <c r="J471" s="40"/>
      <c r="K471" s="50"/>
      <c r="L471" s="48"/>
      <c r="M471" s="48"/>
      <c r="N471" s="69"/>
      <c r="O471" s="69"/>
      <c r="P471" s="69"/>
      <c r="Q471" s="69"/>
    </row>
    <row r="472" spans="1:17" ht="18.75" x14ac:dyDescent="0.3">
      <c r="A472" s="45"/>
      <c r="B472" s="41"/>
      <c r="C472" s="42"/>
      <c r="D472" s="42"/>
      <c r="E472" s="42"/>
      <c r="F472" s="42"/>
      <c r="G472" s="40"/>
      <c r="H472" s="40"/>
      <c r="I472" s="40"/>
      <c r="J472" s="40"/>
      <c r="K472" s="50"/>
      <c r="L472" s="48"/>
      <c r="M472" s="48"/>
      <c r="N472" s="69"/>
      <c r="O472" s="69"/>
      <c r="P472" s="69"/>
      <c r="Q472" s="69"/>
    </row>
    <row r="473" spans="1:17" ht="18.75" x14ac:dyDescent="0.3">
      <c r="A473" s="45"/>
      <c r="B473" s="41"/>
      <c r="C473" s="42"/>
      <c r="D473" s="42"/>
      <c r="E473" s="42"/>
      <c r="F473" s="42"/>
      <c r="G473" s="40"/>
      <c r="H473" s="40"/>
      <c r="I473" s="40"/>
      <c r="J473" s="40"/>
      <c r="K473" s="50"/>
      <c r="L473" s="48"/>
      <c r="M473" s="48"/>
      <c r="N473" s="69"/>
      <c r="O473" s="69"/>
      <c r="P473" s="69"/>
      <c r="Q473" s="69"/>
    </row>
    <row r="474" spans="1:17" ht="18.75" x14ac:dyDescent="0.3">
      <c r="A474" s="45"/>
      <c r="B474" s="41"/>
      <c r="C474" s="42"/>
      <c r="D474" s="42"/>
      <c r="E474" s="42"/>
      <c r="F474" s="42"/>
      <c r="G474" s="40"/>
      <c r="H474" s="40"/>
      <c r="I474" s="40"/>
      <c r="J474" s="40"/>
      <c r="K474" s="50"/>
      <c r="L474" s="48"/>
      <c r="M474" s="48"/>
      <c r="N474" s="69"/>
      <c r="O474" s="69"/>
      <c r="P474" s="69"/>
      <c r="Q474" s="69"/>
    </row>
    <row r="475" spans="1:17" ht="18.75" x14ac:dyDescent="0.3">
      <c r="A475" s="45"/>
      <c r="B475" s="41"/>
      <c r="C475" s="42"/>
      <c r="D475" s="42"/>
      <c r="E475" s="42"/>
      <c r="F475" s="42"/>
      <c r="G475" s="40"/>
      <c r="H475" s="40"/>
      <c r="I475" s="40"/>
      <c r="J475" s="40"/>
      <c r="K475" s="50"/>
      <c r="L475" s="48"/>
      <c r="M475" s="48"/>
      <c r="N475" s="69"/>
      <c r="O475" s="69"/>
      <c r="P475" s="69"/>
      <c r="Q475" s="69"/>
    </row>
    <row r="476" spans="1:17" ht="18.75" x14ac:dyDescent="0.3">
      <c r="A476" s="45"/>
      <c r="B476" s="41"/>
      <c r="C476" s="42"/>
      <c r="D476" s="42"/>
      <c r="E476" s="42"/>
      <c r="F476" s="42"/>
      <c r="G476" s="40"/>
      <c r="H476" s="40"/>
      <c r="I476" s="40"/>
      <c r="J476" s="40"/>
      <c r="K476" s="50"/>
      <c r="L476" s="48"/>
      <c r="M476" s="48"/>
      <c r="N476" s="69"/>
      <c r="O476" s="69"/>
      <c r="P476" s="69"/>
      <c r="Q476" s="69"/>
    </row>
    <row r="477" spans="1:17" ht="18.75" x14ac:dyDescent="0.3">
      <c r="A477" s="45"/>
      <c r="B477" s="41"/>
      <c r="C477" s="42"/>
      <c r="D477" s="42"/>
      <c r="E477" s="42"/>
      <c r="F477" s="42"/>
      <c r="G477" s="40"/>
      <c r="H477" s="40"/>
      <c r="I477" s="40"/>
      <c r="J477" s="40"/>
      <c r="K477" s="50"/>
      <c r="L477" s="48"/>
      <c r="M477" s="48"/>
      <c r="N477" s="69"/>
      <c r="O477" s="69"/>
      <c r="P477" s="69"/>
      <c r="Q477" s="69"/>
    </row>
    <row r="478" spans="1:17" ht="18.75" x14ac:dyDescent="0.3">
      <c r="A478" s="45"/>
      <c r="B478" s="41"/>
      <c r="C478" s="42"/>
      <c r="D478" s="42"/>
      <c r="E478" s="42"/>
      <c r="F478" s="42"/>
      <c r="G478" s="40"/>
      <c r="H478" s="40"/>
      <c r="I478" s="40"/>
      <c r="J478" s="40"/>
      <c r="K478" s="50"/>
      <c r="L478" s="48"/>
      <c r="M478" s="48"/>
      <c r="N478" s="69"/>
      <c r="O478" s="69"/>
      <c r="P478" s="69"/>
      <c r="Q478" s="69"/>
    </row>
    <row r="479" spans="1:17" ht="18.75" x14ac:dyDescent="0.3">
      <c r="A479" s="45"/>
      <c r="B479" s="41"/>
      <c r="C479" s="42"/>
      <c r="D479" s="42"/>
      <c r="E479" s="42"/>
      <c r="F479" s="42"/>
      <c r="G479" s="40"/>
      <c r="H479" s="40"/>
      <c r="I479" s="40"/>
      <c r="J479" s="40"/>
      <c r="K479" s="50"/>
      <c r="L479" s="48"/>
      <c r="M479" s="48"/>
      <c r="N479" s="69"/>
      <c r="O479" s="69"/>
      <c r="P479" s="69"/>
      <c r="Q479" s="69"/>
    </row>
    <row r="480" spans="1:17" ht="18.75" x14ac:dyDescent="0.3">
      <c r="A480" s="45"/>
      <c r="B480" s="41"/>
      <c r="C480" s="42"/>
      <c r="D480" s="42"/>
      <c r="E480" s="42"/>
      <c r="F480" s="42"/>
      <c r="G480" s="40"/>
      <c r="H480" s="40"/>
      <c r="I480" s="40"/>
      <c r="J480" s="40"/>
      <c r="K480" s="50"/>
      <c r="L480" s="48"/>
      <c r="M480" s="48"/>
      <c r="N480" s="69"/>
      <c r="O480" s="69"/>
      <c r="P480" s="69"/>
      <c r="Q480" s="69"/>
    </row>
    <row r="481" spans="1:17" ht="18.75" x14ac:dyDescent="0.3">
      <c r="A481" s="45"/>
      <c r="B481" s="41"/>
      <c r="C481" s="42"/>
      <c r="D481" s="42"/>
      <c r="E481" s="42"/>
      <c r="F481" s="42"/>
      <c r="G481" s="40"/>
      <c r="H481" s="40"/>
      <c r="I481" s="40"/>
      <c r="J481" s="40"/>
      <c r="K481" s="50"/>
      <c r="L481" s="48"/>
      <c r="M481" s="48"/>
      <c r="N481" s="69"/>
      <c r="O481" s="69"/>
      <c r="P481" s="69"/>
      <c r="Q481" s="69"/>
    </row>
    <row r="482" spans="1:17" ht="18.75" x14ac:dyDescent="0.3">
      <c r="A482" s="45"/>
      <c r="B482" s="41"/>
      <c r="C482" s="42"/>
      <c r="D482" s="42"/>
      <c r="E482" s="42"/>
      <c r="F482" s="42"/>
      <c r="G482" s="40"/>
      <c r="H482" s="40"/>
      <c r="I482" s="40"/>
      <c r="J482" s="40"/>
      <c r="K482" s="50"/>
      <c r="L482" s="48"/>
      <c r="M482" s="48"/>
      <c r="N482" s="69"/>
      <c r="O482" s="69"/>
      <c r="P482" s="69"/>
      <c r="Q482" s="69"/>
    </row>
    <row r="483" spans="1:17" ht="18.75" x14ac:dyDescent="0.3">
      <c r="A483" s="45"/>
      <c r="B483" s="41"/>
      <c r="C483" s="42"/>
      <c r="D483" s="42"/>
      <c r="E483" s="42"/>
      <c r="F483" s="42"/>
      <c r="G483" s="40"/>
      <c r="H483" s="40"/>
      <c r="I483" s="40"/>
      <c r="J483" s="40"/>
      <c r="K483" s="50"/>
      <c r="L483" s="48"/>
      <c r="M483" s="48"/>
      <c r="N483" s="69"/>
      <c r="O483" s="69"/>
      <c r="P483" s="69"/>
      <c r="Q483" s="69"/>
    </row>
    <row r="484" spans="1:17" ht="18.75" x14ac:dyDescent="0.3">
      <c r="A484" s="45"/>
      <c r="B484" s="41"/>
      <c r="C484" s="42"/>
      <c r="D484" s="42"/>
      <c r="E484" s="42"/>
      <c r="F484" s="42"/>
      <c r="G484" s="40"/>
      <c r="H484" s="40"/>
      <c r="I484" s="40"/>
      <c r="J484" s="40"/>
      <c r="K484" s="50"/>
      <c r="L484" s="48"/>
      <c r="M484" s="48"/>
      <c r="N484" s="69"/>
      <c r="O484" s="69"/>
      <c r="P484" s="69"/>
      <c r="Q484" s="69"/>
    </row>
    <row r="485" spans="1:17" ht="18.75" x14ac:dyDescent="0.3">
      <c r="A485" s="45"/>
      <c r="B485" s="41"/>
      <c r="C485" s="42"/>
      <c r="D485" s="42"/>
      <c r="E485" s="42"/>
      <c r="F485" s="42"/>
      <c r="G485" s="40"/>
      <c r="H485" s="40"/>
      <c r="I485" s="40"/>
      <c r="J485" s="40"/>
      <c r="K485" s="50"/>
      <c r="L485" s="48"/>
      <c r="M485" s="48"/>
      <c r="N485" s="69"/>
      <c r="O485" s="69"/>
      <c r="P485" s="69"/>
      <c r="Q485" s="69"/>
    </row>
    <row r="486" spans="1:17" ht="18.75" x14ac:dyDescent="0.3">
      <c r="A486" s="45"/>
      <c r="B486" s="41"/>
      <c r="C486" s="42"/>
      <c r="D486" s="42"/>
      <c r="E486" s="42"/>
      <c r="F486" s="42"/>
      <c r="G486" s="40"/>
      <c r="H486" s="40"/>
      <c r="I486" s="40"/>
      <c r="J486" s="40"/>
      <c r="K486" s="50"/>
      <c r="L486" s="48"/>
      <c r="M486" s="48"/>
      <c r="N486" s="69"/>
      <c r="O486" s="69"/>
      <c r="P486" s="69"/>
      <c r="Q486" s="69"/>
    </row>
    <row r="487" spans="1:17" ht="18.75" x14ac:dyDescent="0.3">
      <c r="A487" s="45"/>
      <c r="B487" s="41"/>
      <c r="C487" s="42"/>
      <c r="D487" s="42"/>
      <c r="E487" s="42"/>
      <c r="F487" s="42"/>
      <c r="G487" s="40"/>
      <c r="H487" s="40"/>
      <c r="I487" s="40"/>
      <c r="J487" s="40"/>
      <c r="K487" s="50"/>
      <c r="L487" s="48"/>
      <c r="M487" s="48"/>
      <c r="N487" s="69"/>
      <c r="O487" s="69"/>
      <c r="P487" s="69"/>
      <c r="Q487" s="69"/>
    </row>
    <row r="488" spans="1:17" ht="18.75" x14ac:dyDescent="0.3">
      <c r="A488" s="45"/>
      <c r="B488" s="41"/>
      <c r="C488" s="42"/>
      <c r="D488" s="42"/>
      <c r="E488" s="42"/>
      <c r="F488" s="42"/>
      <c r="G488" s="40"/>
      <c r="H488" s="40"/>
      <c r="I488" s="40"/>
      <c r="J488" s="40"/>
      <c r="K488" s="50"/>
      <c r="L488" s="48"/>
      <c r="M488" s="48"/>
      <c r="N488" s="69"/>
      <c r="O488" s="69"/>
      <c r="P488" s="69"/>
      <c r="Q488" s="69"/>
    </row>
    <row r="489" spans="1:17" ht="18.75" x14ac:dyDescent="0.3">
      <c r="A489" s="45"/>
      <c r="B489" s="41"/>
      <c r="C489" s="42"/>
      <c r="D489" s="42"/>
      <c r="E489" s="42"/>
      <c r="F489" s="42"/>
      <c r="G489" s="40"/>
      <c r="H489" s="40"/>
      <c r="I489" s="40"/>
      <c r="J489" s="40"/>
      <c r="K489" s="50"/>
      <c r="L489" s="48"/>
      <c r="M489" s="48"/>
      <c r="N489" s="69"/>
      <c r="O489" s="69"/>
      <c r="P489" s="69"/>
      <c r="Q489" s="69"/>
    </row>
    <row r="490" spans="1:17" ht="18.75" x14ac:dyDescent="0.3">
      <c r="A490" s="45"/>
      <c r="B490" s="41"/>
      <c r="C490" s="42"/>
      <c r="D490" s="42"/>
      <c r="E490" s="42"/>
      <c r="F490" s="42"/>
      <c r="G490" s="40"/>
      <c r="H490" s="40"/>
      <c r="I490" s="40"/>
      <c r="J490" s="40"/>
      <c r="K490" s="50"/>
      <c r="L490" s="48"/>
      <c r="M490" s="48"/>
      <c r="N490" s="69"/>
      <c r="O490" s="69"/>
      <c r="P490" s="69"/>
      <c r="Q490" s="69"/>
    </row>
    <row r="491" spans="1:17" ht="18.75" x14ac:dyDescent="0.3">
      <c r="A491" s="45"/>
      <c r="B491" s="41"/>
      <c r="C491" s="42"/>
      <c r="D491" s="42"/>
      <c r="E491" s="42"/>
      <c r="F491" s="42"/>
      <c r="G491" s="40"/>
      <c r="H491" s="40"/>
      <c r="I491" s="40"/>
      <c r="J491" s="40"/>
      <c r="K491" s="50"/>
      <c r="L491" s="48"/>
      <c r="M491" s="48"/>
      <c r="N491" s="69"/>
      <c r="O491" s="69"/>
      <c r="P491" s="69"/>
      <c r="Q491" s="69"/>
    </row>
    <row r="492" spans="1:17" ht="18.75" x14ac:dyDescent="0.3">
      <c r="A492" s="45"/>
      <c r="B492" s="41"/>
      <c r="C492" s="42"/>
      <c r="D492" s="42"/>
      <c r="E492" s="42"/>
      <c r="F492" s="42"/>
      <c r="G492" s="40"/>
      <c r="H492" s="40"/>
      <c r="I492" s="40"/>
      <c r="J492" s="40"/>
      <c r="K492" s="50"/>
      <c r="L492" s="48"/>
      <c r="M492" s="48"/>
      <c r="N492" s="69"/>
      <c r="O492" s="69"/>
      <c r="P492" s="69"/>
      <c r="Q492" s="69"/>
    </row>
    <row r="493" spans="1:17" ht="18.75" x14ac:dyDescent="0.3">
      <c r="A493" s="45"/>
      <c r="B493" s="41"/>
      <c r="C493" s="42"/>
      <c r="D493" s="42"/>
      <c r="E493" s="42"/>
      <c r="F493" s="42"/>
      <c r="G493" s="40"/>
      <c r="H493" s="40"/>
      <c r="I493" s="40"/>
      <c r="J493" s="40"/>
      <c r="K493" s="50"/>
      <c r="L493" s="48"/>
      <c r="M493" s="48"/>
      <c r="N493" s="69"/>
      <c r="O493" s="69"/>
      <c r="P493" s="69"/>
      <c r="Q493" s="69"/>
    </row>
    <row r="494" spans="1:17" ht="18.75" x14ac:dyDescent="0.3">
      <c r="A494" s="45"/>
      <c r="B494" s="41"/>
      <c r="C494" s="42"/>
      <c r="D494" s="42"/>
      <c r="E494" s="42"/>
      <c r="F494" s="42"/>
      <c r="G494" s="40"/>
      <c r="H494" s="40"/>
      <c r="I494" s="40"/>
      <c r="J494" s="40"/>
      <c r="K494" s="50"/>
      <c r="L494" s="48"/>
      <c r="M494" s="48"/>
      <c r="N494" s="69"/>
      <c r="O494" s="69"/>
      <c r="P494" s="69"/>
      <c r="Q494" s="69"/>
    </row>
    <row r="495" spans="1:17" ht="18.75" x14ac:dyDescent="0.3">
      <c r="A495" s="45"/>
      <c r="B495" s="41"/>
      <c r="C495" s="42"/>
      <c r="D495" s="42"/>
      <c r="E495" s="42"/>
      <c r="F495" s="42"/>
      <c r="G495" s="40"/>
      <c r="H495" s="40"/>
      <c r="I495" s="40"/>
      <c r="J495" s="40"/>
      <c r="K495" s="50"/>
      <c r="L495" s="48"/>
      <c r="M495" s="48"/>
      <c r="N495" s="69"/>
      <c r="O495" s="69"/>
      <c r="P495" s="69"/>
      <c r="Q495" s="69"/>
    </row>
    <row r="496" spans="1:17" ht="18.75" x14ac:dyDescent="0.3">
      <c r="A496" s="45"/>
      <c r="B496" s="41"/>
      <c r="C496" s="42"/>
      <c r="D496" s="42"/>
      <c r="E496" s="42"/>
      <c r="F496" s="42"/>
      <c r="G496" s="40"/>
      <c r="H496" s="40"/>
      <c r="I496" s="40"/>
      <c r="J496" s="40"/>
      <c r="K496" s="50"/>
      <c r="L496" s="48"/>
      <c r="M496" s="48"/>
      <c r="N496" s="69"/>
      <c r="O496" s="69"/>
      <c r="P496" s="69"/>
      <c r="Q496" s="69"/>
    </row>
    <row r="497" spans="1:17" ht="18.75" x14ac:dyDescent="0.3">
      <c r="A497" s="45"/>
      <c r="B497" s="41"/>
      <c r="C497" s="42"/>
      <c r="D497" s="42"/>
      <c r="E497" s="42"/>
      <c r="F497" s="42"/>
      <c r="G497" s="40"/>
      <c r="H497" s="40"/>
      <c r="I497" s="40"/>
      <c r="J497" s="40"/>
      <c r="K497" s="50"/>
      <c r="L497" s="48"/>
      <c r="M497" s="48"/>
      <c r="N497" s="69"/>
      <c r="O497" s="69"/>
      <c r="P497" s="69"/>
      <c r="Q497" s="69"/>
    </row>
    <row r="498" spans="1:17" ht="18.75" x14ac:dyDescent="0.3">
      <c r="A498" s="45"/>
      <c r="B498" s="41"/>
      <c r="C498" s="42"/>
      <c r="D498" s="42"/>
      <c r="E498" s="42"/>
      <c r="F498" s="42"/>
      <c r="G498" s="40"/>
      <c r="H498" s="40"/>
      <c r="I498" s="40"/>
      <c r="J498" s="40"/>
      <c r="K498" s="50"/>
      <c r="L498" s="48"/>
      <c r="M498" s="48"/>
      <c r="N498" s="69"/>
      <c r="O498" s="69"/>
      <c r="P498" s="69"/>
      <c r="Q498" s="69"/>
    </row>
    <row r="499" spans="1:17" ht="18.75" x14ac:dyDescent="0.3">
      <c r="A499" s="45"/>
      <c r="B499" s="41"/>
      <c r="C499" s="42"/>
      <c r="D499" s="42"/>
      <c r="E499" s="42"/>
      <c r="F499" s="42"/>
      <c r="G499" s="40"/>
      <c r="H499" s="40"/>
      <c r="I499" s="40"/>
      <c r="J499" s="40"/>
      <c r="K499" s="50"/>
      <c r="L499" s="48"/>
      <c r="M499" s="48"/>
      <c r="N499" s="69"/>
      <c r="O499" s="69"/>
      <c r="P499" s="69"/>
      <c r="Q499" s="69"/>
    </row>
    <row r="500" spans="1:17" ht="18.75" x14ac:dyDescent="0.3">
      <c r="A500" s="45"/>
      <c r="B500" s="41"/>
      <c r="C500" s="42"/>
      <c r="D500" s="42"/>
      <c r="E500" s="42"/>
      <c r="F500" s="42"/>
      <c r="G500" s="40"/>
      <c r="H500" s="40"/>
      <c r="I500" s="40"/>
      <c r="J500" s="40"/>
      <c r="K500" s="50"/>
      <c r="L500" s="48"/>
      <c r="M500" s="48"/>
      <c r="N500" s="69"/>
      <c r="O500" s="69"/>
      <c r="P500" s="69"/>
      <c r="Q500" s="69"/>
    </row>
    <row r="501" spans="1:17" ht="18.75" x14ac:dyDescent="0.3">
      <c r="A501" s="45"/>
      <c r="B501" s="41"/>
      <c r="C501" s="42"/>
      <c r="D501" s="42"/>
      <c r="E501" s="42"/>
      <c r="F501" s="42"/>
      <c r="G501" s="40"/>
      <c r="H501" s="40"/>
      <c r="I501" s="40"/>
      <c r="J501" s="40"/>
      <c r="K501" s="50"/>
      <c r="L501" s="48"/>
      <c r="M501" s="48"/>
      <c r="N501" s="69"/>
      <c r="O501" s="69"/>
      <c r="P501" s="69"/>
      <c r="Q501" s="69"/>
    </row>
    <row r="502" spans="1:17" ht="18.75" x14ac:dyDescent="0.3">
      <c r="A502" s="45"/>
      <c r="B502" s="41"/>
      <c r="C502" s="42"/>
      <c r="D502" s="42"/>
      <c r="E502" s="42"/>
      <c r="F502" s="42"/>
      <c r="G502" s="40"/>
      <c r="H502" s="40"/>
      <c r="I502" s="40"/>
      <c r="J502" s="40"/>
      <c r="K502" s="50"/>
      <c r="L502" s="48"/>
      <c r="M502" s="48"/>
      <c r="N502" s="69"/>
      <c r="O502" s="69"/>
      <c r="P502" s="69"/>
      <c r="Q502" s="69"/>
    </row>
    <row r="503" spans="1:17" ht="18.75" x14ac:dyDescent="0.3">
      <c r="A503" s="45"/>
      <c r="B503" s="41"/>
      <c r="C503" s="42"/>
      <c r="D503" s="42"/>
      <c r="E503" s="42"/>
      <c r="F503" s="42"/>
      <c r="G503" s="40"/>
      <c r="H503" s="40"/>
      <c r="I503" s="40"/>
      <c r="J503" s="40"/>
      <c r="K503" s="50"/>
      <c r="L503" s="48"/>
      <c r="M503" s="48"/>
      <c r="N503" s="69"/>
      <c r="O503" s="69"/>
      <c r="P503" s="69"/>
      <c r="Q503" s="69"/>
    </row>
    <row r="504" spans="1:17" ht="18.75" x14ac:dyDescent="0.3">
      <c r="A504" s="45"/>
      <c r="B504" s="41"/>
      <c r="C504" s="42"/>
      <c r="D504" s="42"/>
      <c r="E504" s="42"/>
      <c r="F504" s="42"/>
      <c r="G504" s="40"/>
      <c r="H504" s="40"/>
      <c r="I504" s="40"/>
      <c r="J504" s="40"/>
      <c r="K504" s="50"/>
      <c r="L504" s="48"/>
      <c r="M504" s="48"/>
      <c r="N504" s="69"/>
      <c r="O504" s="69"/>
      <c r="P504" s="69"/>
      <c r="Q504" s="69"/>
    </row>
    <row r="505" spans="1:17" ht="18.75" x14ac:dyDescent="0.3">
      <c r="A505" s="45"/>
      <c r="B505" s="41"/>
      <c r="C505" s="42"/>
      <c r="D505" s="42"/>
      <c r="E505" s="42"/>
      <c r="F505" s="42"/>
      <c r="G505" s="40"/>
      <c r="H505" s="40"/>
      <c r="I505" s="40"/>
      <c r="J505" s="40"/>
      <c r="K505" s="50"/>
      <c r="L505" s="48"/>
      <c r="M505" s="48"/>
      <c r="N505" s="69"/>
      <c r="O505" s="69"/>
      <c r="P505" s="69"/>
      <c r="Q505" s="69"/>
    </row>
    <row r="506" spans="1:17" ht="18.75" x14ac:dyDescent="0.3">
      <c r="A506" s="45"/>
      <c r="B506" s="41"/>
      <c r="C506" s="42"/>
      <c r="D506" s="42"/>
      <c r="E506" s="42"/>
      <c r="F506" s="42"/>
      <c r="G506" s="40"/>
      <c r="H506" s="40"/>
      <c r="I506" s="40"/>
      <c r="J506" s="40"/>
      <c r="K506" s="50"/>
      <c r="L506" s="48"/>
      <c r="M506" s="48"/>
      <c r="N506" s="69"/>
      <c r="O506" s="69"/>
      <c r="P506" s="69"/>
      <c r="Q506" s="69"/>
    </row>
    <row r="507" spans="1:17" ht="18.75" x14ac:dyDescent="0.3">
      <c r="A507" s="45"/>
      <c r="B507" s="41"/>
      <c r="C507" s="42"/>
      <c r="D507" s="42"/>
      <c r="E507" s="42"/>
      <c r="F507" s="42"/>
      <c r="G507" s="40"/>
      <c r="H507" s="40"/>
      <c r="I507" s="40"/>
      <c r="J507" s="40"/>
      <c r="K507" s="50"/>
      <c r="L507" s="48"/>
      <c r="M507" s="48"/>
      <c r="N507" s="69"/>
      <c r="O507" s="69"/>
      <c r="P507" s="69"/>
      <c r="Q507" s="69"/>
    </row>
    <row r="508" spans="1:17" ht="18.75" x14ac:dyDescent="0.3">
      <c r="A508" s="45"/>
      <c r="B508" s="41"/>
      <c r="C508" s="42"/>
      <c r="D508" s="42"/>
      <c r="E508" s="42"/>
      <c r="F508" s="42"/>
      <c r="G508" s="40"/>
      <c r="H508" s="40"/>
      <c r="I508" s="40"/>
      <c r="J508" s="40"/>
      <c r="K508" s="50"/>
      <c r="L508" s="48"/>
      <c r="M508" s="48"/>
      <c r="N508" s="69"/>
      <c r="O508" s="69"/>
      <c r="P508" s="69"/>
      <c r="Q508" s="69"/>
    </row>
    <row r="509" spans="1:17" ht="18.75" x14ac:dyDescent="0.3">
      <c r="A509" s="45"/>
      <c r="B509" s="41"/>
      <c r="C509" s="42"/>
      <c r="D509" s="42"/>
      <c r="E509" s="42"/>
      <c r="F509" s="42"/>
      <c r="G509" s="40"/>
      <c r="H509" s="40"/>
      <c r="I509" s="40"/>
      <c r="J509" s="40"/>
      <c r="K509" s="50"/>
      <c r="L509" s="48"/>
      <c r="M509" s="48"/>
      <c r="N509" s="69"/>
      <c r="O509" s="69"/>
      <c r="P509" s="69"/>
      <c r="Q509" s="69"/>
    </row>
    <row r="510" spans="1:17" ht="18.75" x14ac:dyDescent="0.3">
      <c r="A510" s="45"/>
      <c r="B510" s="41"/>
      <c r="C510" s="42"/>
      <c r="D510" s="42"/>
      <c r="E510" s="42"/>
      <c r="F510" s="42"/>
      <c r="G510" s="40"/>
      <c r="H510" s="40"/>
      <c r="I510" s="40"/>
      <c r="J510" s="40"/>
      <c r="K510" s="50"/>
      <c r="L510" s="48"/>
      <c r="M510" s="48"/>
      <c r="N510" s="69"/>
      <c r="O510" s="69"/>
      <c r="P510" s="69"/>
      <c r="Q510" s="69"/>
    </row>
    <row r="511" spans="1:17" ht="18.75" x14ac:dyDescent="0.3">
      <c r="A511" s="45"/>
      <c r="B511" s="41"/>
      <c r="C511" s="42"/>
      <c r="D511" s="42"/>
      <c r="E511" s="42"/>
      <c r="F511" s="42"/>
      <c r="G511" s="40"/>
      <c r="H511" s="40"/>
      <c r="I511" s="40"/>
      <c r="J511" s="40"/>
      <c r="K511" s="50"/>
      <c r="L511" s="48"/>
      <c r="M511" s="48"/>
      <c r="N511" s="69"/>
      <c r="O511" s="69"/>
      <c r="P511" s="69"/>
      <c r="Q511" s="69"/>
    </row>
    <row r="512" spans="1:17" ht="18.75" x14ac:dyDescent="0.3">
      <c r="A512" s="45"/>
      <c r="B512" s="41"/>
      <c r="C512" s="42"/>
      <c r="D512" s="42"/>
      <c r="E512" s="42"/>
      <c r="F512" s="42"/>
      <c r="G512" s="40"/>
      <c r="H512" s="40"/>
      <c r="I512" s="40"/>
      <c r="J512" s="40"/>
      <c r="K512" s="50"/>
      <c r="L512" s="48"/>
      <c r="M512" s="48"/>
      <c r="N512" s="69"/>
      <c r="O512" s="69"/>
      <c r="P512" s="69"/>
      <c r="Q512" s="69"/>
    </row>
    <row r="513" spans="1:17" ht="18.75" x14ac:dyDescent="0.3">
      <c r="A513" s="45"/>
      <c r="B513" s="41"/>
      <c r="C513" s="42"/>
      <c r="D513" s="42"/>
      <c r="E513" s="42"/>
      <c r="F513" s="42"/>
      <c r="G513" s="40"/>
      <c r="H513" s="40"/>
      <c r="I513" s="40"/>
      <c r="J513" s="40"/>
      <c r="K513" s="50"/>
      <c r="L513" s="48"/>
      <c r="M513" s="48"/>
      <c r="N513" s="69"/>
      <c r="O513" s="69"/>
      <c r="P513" s="69"/>
      <c r="Q513" s="69"/>
    </row>
    <row r="514" spans="1:17" ht="18.75" x14ac:dyDescent="0.3">
      <c r="A514" s="45"/>
      <c r="B514" s="41"/>
      <c r="C514" s="42"/>
      <c r="D514" s="42"/>
      <c r="E514" s="42"/>
      <c r="F514" s="42"/>
      <c r="G514" s="40"/>
      <c r="H514" s="40"/>
      <c r="I514" s="40"/>
      <c r="J514" s="40"/>
      <c r="K514" s="50"/>
      <c r="L514" s="48"/>
      <c r="M514" s="48"/>
      <c r="N514" s="69"/>
      <c r="O514" s="69"/>
      <c r="P514" s="69"/>
      <c r="Q514" s="69"/>
    </row>
    <row r="515" spans="1:17" ht="18.75" x14ac:dyDescent="0.3">
      <c r="A515" s="45"/>
      <c r="B515" s="41"/>
      <c r="C515" s="42"/>
      <c r="D515" s="42"/>
      <c r="E515" s="42"/>
      <c r="F515" s="42"/>
      <c r="G515" s="40"/>
      <c r="H515" s="40"/>
      <c r="I515" s="40"/>
      <c r="J515" s="40"/>
      <c r="K515" s="50"/>
      <c r="L515" s="48"/>
      <c r="M515" s="48"/>
      <c r="N515" s="69"/>
      <c r="O515" s="69"/>
      <c r="P515" s="69"/>
      <c r="Q515" s="69"/>
    </row>
    <row r="516" spans="1:17" ht="18.75" x14ac:dyDescent="0.3">
      <c r="A516" s="45"/>
      <c r="B516" s="41"/>
      <c r="C516" s="42"/>
      <c r="D516" s="42"/>
      <c r="E516" s="42"/>
      <c r="F516" s="42"/>
      <c r="G516" s="40"/>
      <c r="H516" s="40"/>
      <c r="I516" s="40"/>
      <c r="J516" s="40"/>
      <c r="K516" s="50"/>
      <c r="L516" s="48"/>
      <c r="M516" s="48"/>
      <c r="N516" s="69"/>
      <c r="O516" s="69"/>
      <c r="P516" s="69"/>
      <c r="Q516" s="69"/>
    </row>
    <row r="517" spans="1:17" ht="18.75" x14ac:dyDescent="0.3">
      <c r="A517" s="45"/>
      <c r="B517" s="41"/>
      <c r="C517" s="42"/>
      <c r="D517" s="42"/>
      <c r="E517" s="42"/>
      <c r="F517" s="42"/>
      <c r="G517" s="40"/>
      <c r="H517" s="40"/>
      <c r="I517" s="40"/>
      <c r="J517" s="40"/>
      <c r="K517" s="50"/>
      <c r="L517" s="48"/>
      <c r="M517" s="48"/>
      <c r="N517" s="69"/>
      <c r="O517" s="69"/>
      <c r="P517" s="69"/>
      <c r="Q517" s="69"/>
    </row>
    <row r="518" spans="1:17" ht="18.75" x14ac:dyDescent="0.3">
      <c r="A518" s="45"/>
      <c r="B518" s="41"/>
      <c r="C518" s="42"/>
      <c r="D518" s="42"/>
      <c r="E518" s="42"/>
      <c r="F518" s="42"/>
      <c r="G518" s="40"/>
      <c r="H518" s="40"/>
      <c r="I518" s="40"/>
      <c r="J518" s="40"/>
      <c r="K518" s="50"/>
      <c r="L518" s="48"/>
      <c r="M518" s="48"/>
      <c r="N518" s="69"/>
      <c r="O518" s="69"/>
      <c r="P518" s="69"/>
      <c r="Q518" s="69"/>
    </row>
    <row r="519" spans="1:17" ht="18.75" x14ac:dyDescent="0.3">
      <c r="A519" s="45"/>
      <c r="B519" s="41"/>
      <c r="C519" s="42"/>
      <c r="D519" s="42"/>
      <c r="E519" s="42"/>
      <c r="F519" s="42"/>
      <c r="G519" s="40"/>
      <c r="H519" s="40"/>
      <c r="I519" s="40"/>
      <c r="J519" s="40"/>
      <c r="K519" s="50"/>
      <c r="L519" s="48"/>
      <c r="M519" s="48"/>
      <c r="N519" s="69"/>
      <c r="O519" s="69"/>
      <c r="P519" s="69"/>
      <c r="Q519" s="69"/>
    </row>
    <row r="520" spans="1:17" ht="18.75" x14ac:dyDescent="0.3">
      <c r="A520" s="45"/>
      <c r="B520" s="41"/>
      <c r="C520" s="42"/>
      <c r="D520" s="42"/>
      <c r="E520" s="42"/>
      <c r="F520" s="42"/>
      <c r="G520" s="40"/>
      <c r="H520" s="40"/>
      <c r="I520" s="40"/>
      <c r="J520" s="40"/>
      <c r="K520" s="50"/>
      <c r="L520" s="48"/>
      <c r="M520" s="48"/>
      <c r="N520" s="69"/>
      <c r="O520" s="69"/>
      <c r="P520" s="69"/>
      <c r="Q520" s="69"/>
    </row>
    <row r="521" spans="1:17" ht="18.75" x14ac:dyDescent="0.3">
      <c r="A521" s="45"/>
      <c r="B521" s="41"/>
      <c r="C521" s="42"/>
      <c r="D521" s="42"/>
      <c r="E521" s="42"/>
      <c r="F521" s="42"/>
      <c r="G521" s="40"/>
      <c r="H521" s="40"/>
      <c r="I521" s="40"/>
      <c r="J521" s="40"/>
      <c r="K521" s="50"/>
      <c r="L521" s="48"/>
      <c r="M521" s="48"/>
      <c r="N521" s="69"/>
      <c r="O521" s="69"/>
      <c r="P521" s="69"/>
      <c r="Q521" s="69"/>
    </row>
    <row r="522" spans="1:17" ht="18.75" x14ac:dyDescent="0.3">
      <c r="A522" s="45"/>
      <c r="B522" s="41"/>
      <c r="C522" s="42"/>
      <c r="D522" s="42"/>
      <c r="E522" s="42"/>
      <c r="F522" s="42"/>
      <c r="G522" s="40"/>
      <c r="H522" s="40"/>
      <c r="I522" s="40"/>
      <c r="J522" s="40"/>
      <c r="K522" s="50"/>
      <c r="L522" s="48"/>
      <c r="M522" s="48"/>
      <c r="N522" s="69"/>
      <c r="O522" s="69"/>
      <c r="P522" s="69"/>
      <c r="Q522" s="69"/>
    </row>
    <row r="523" spans="1:17" ht="18.75" x14ac:dyDescent="0.3">
      <c r="A523" s="45"/>
      <c r="B523" s="41"/>
      <c r="C523" s="42"/>
      <c r="D523" s="42"/>
      <c r="E523" s="42"/>
      <c r="F523" s="42"/>
      <c r="G523" s="40"/>
      <c r="H523" s="40"/>
      <c r="I523" s="40"/>
      <c r="J523" s="40"/>
      <c r="K523" s="50"/>
      <c r="L523" s="48"/>
      <c r="M523" s="48"/>
      <c r="N523" s="69"/>
      <c r="O523" s="69"/>
      <c r="P523" s="69"/>
      <c r="Q523" s="69"/>
    </row>
    <row r="524" spans="1:17" ht="18.75" x14ac:dyDescent="0.3">
      <c r="A524" s="45"/>
      <c r="B524" s="41"/>
      <c r="C524" s="42"/>
      <c r="D524" s="42"/>
      <c r="E524" s="42"/>
      <c r="F524" s="42"/>
      <c r="G524" s="40"/>
      <c r="H524" s="40"/>
      <c r="I524" s="40"/>
      <c r="J524" s="40"/>
      <c r="K524" s="50"/>
      <c r="L524" s="48"/>
      <c r="M524" s="48"/>
      <c r="N524" s="69"/>
      <c r="O524" s="69"/>
      <c r="P524" s="69"/>
      <c r="Q524" s="69"/>
    </row>
    <row r="525" spans="1:17" ht="18.75" x14ac:dyDescent="0.3">
      <c r="A525" s="45"/>
      <c r="B525" s="41"/>
      <c r="C525" s="42"/>
      <c r="D525" s="42"/>
      <c r="E525" s="42"/>
      <c r="F525" s="42"/>
      <c r="G525" s="40"/>
      <c r="H525" s="40"/>
      <c r="I525" s="40"/>
      <c r="J525" s="40"/>
      <c r="K525" s="50"/>
      <c r="L525" s="48"/>
      <c r="M525" s="48"/>
      <c r="N525" s="69"/>
      <c r="O525" s="69"/>
      <c r="P525" s="69"/>
      <c r="Q525" s="69"/>
    </row>
    <row r="526" spans="1:17" ht="18.75" x14ac:dyDescent="0.3">
      <c r="A526" s="45"/>
      <c r="B526" s="41"/>
      <c r="C526" s="42"/>
      <c r="D526" s="42"/>
      <c r="E526" s="42"/>
      <c r="F526" s="42"/>
      <c r="G526" s="40"/>
      <c r="H526" s="40"/>
      <c r="I526" s="40"/>
      <c r="J526" s="40"/>
      <c r="K526" s="50"/>
      <c r="L526" s="48"/>
      <c r="M526" s="48"/>
      <c r="N526" s="69"/>
      <c r="O526" s="69"/>
      <c r="P526" s="69"/>
      <c r="Q526" s="69"/>
    </row>
    <row r="527" spans="1:17" ht="18.75" x14ac:dyDescent="0.3">
      <c r="A527" s="45"/>
      <c r="B527" s="41"/>
      <c r="C527" s="42"/>
      <c r="D527" s="42"/>
      <c r="E527" s="42"/>
      <c r="F527" s="42"/>
      <c r="G527" s="40"/>
      <c r="H527" s="40"/>
      <c r="I527" s="40"/>
      <c r="J527" s="40"/>
      <c r="K527" s="50"/>
      <c r="L527" s="48"/>
      <c r="M527" s="48"/>
      <c r="N527" s="69"/>
      <c r="O527" s="69"/>
      <c r="P527" s="69"/>
      <c r="Q527" s="69"/>
    </row>
    <row r="528" spans="1:17" ht="18.75" x14ac:dyDescent="0.3">
      <c r="A528" s="45"/>
      <c r="B528" s="41"/>
      <c r="C528" s="42"/>
      <c r="D528" s="42"/>
      <c r="E528" s="42"/>
      <c r="F528" s="42"/>
      <c r="G528" s="40"/>
      <c r="H528" s="40"/>
      <c r="I528" s="40"/>
      <c r="J528" s="40"/>
      <c r="K528" s="50"/>
      <c r="L528" s="48"/>
      <c r="M528" s="48"/>
      <c r="N528" s="69"/>
      <c r="O528" s="69"/>
      <c r="P528" s="69"/>
      <c r="Q528" s="69"/>
    </row>
    <row r="529" spans="1:17" ht="18.75" x14ac:dyDescent="0.3">
      <c r="A529" s="45"/>
      <c r="B529" s="41"/>
      <c r="C529" s="42"/>
      <c r="D529" s="42"/>
      <c r="E529" s="42"/>
      <c r="F529" s="42"/>
      <c r="G529" s="40"/>
      <c r="H529" s="40"/>
      <c r="I529" s="40"/>
      <c r="J529" s="40"/>
      <c r="K529" s="50"/>
      <c r="L529" s="48"/>
      <c r="M529" s="48"/>
      <c r="N529" s="69"/>
      <c r="O529" s="69"/>
      <c r="P529" s="69"/>
      <c r="Q529" s="69"/>
    </row>
    <row r="530" spans="1:17" ht="18.75" x14ac:dyDescent="0.3">
      <c r="A530" s="45"/>
      <c r="B530" s="41"/>
      <c r="C530" s="42"/>
      <c r="D530" s="42"/>
      <c r="E530" s="42"/>
      <c r="F530" s="42"/>
      <c r="G530" s="40"/>
      <c r="H530" s="40"/>
      <c r="I530" s="40"/>
      <c r="J530" s="40"/>
      <c r="K530" s="50"/>
      <c r="L530" s="48"/>
      <c r="M530" s="48"/>
      <c r="N530" s="69"/>
      <c r="O530" s="69"/>
      <c r="P530" s="69"/>
      <c r="Q530" s="69"/>
    </row>
    <row r="531" spans="1:17" ht="18.75" x14ac:dyDescent="0.3">
      <c r="A531" s="45"/>
      <c r="B531" s="41"/>
      <c r="C531" s="42"/>
      <c r="D531" s="42"/>
      <c r="E531" s="42"/>
      <c r="F531" s="42"/>
      <c r="G531" s="40"/>
      <c r="H531" s="40"/>
      <c r="I531" s="40"/>
      <c r="J531" s="40"/>
      <c r="K531" s="50"/>
      <c r="L531" s="48"/>
      <c r="M531" s="48"/>
      <c r="N531" s="69"/>
      <c r="O531" s="69"/>
      <c r="P531" s="69"/>
      <c r="Q531" s="69"/>
    </row>
    <row r="532" spans="1:17" ht="18.75" x14ac:dyDescent="0.3">
      <c r="A532" s="45"/>
      <c r="B532" s="41"/>
      <c r="C532" s="42"/>
      <c r="D532" s="42"/>
      <c r="E532" s="42"/>
      <c r="F532" s="42"/>
      <c r="G532" s="40"/>
      <c r="H532" s="40"/>
      <c r="I532" s="40"/>
      <c r="J532" s="40"/>
      <c r="K532" s="50"/>
      <c r="L532" s="48"/>
      <c r="M532" s="48"/>
      <c r="N532" s="69"/>
      <c r="O532" s="69"/>
      <c r="P532" s="69"/>
      <c r="Q532" s="69"/>
    </row>
    <row r="533" spans="1:17" ht="18.75" x14ac:dyDescent="0.3">
      <c r="A533" s="45"/>
      <c r="B533" s="41"/>
      <c r="C533" s="42"/>
      <c r="D533" s="42"/>
      <c r="E533" s="42"/>
      <c r="F533" s="42"/>
      <c r="G533" s="40"/>
      <c r="H533" s="40"/>
      <c r="I533" s="40"/>
      <c r="J533" s="40"/>
      <c r="K533" s="50"/>
      <c r="L533" s="48"/>
      <c r="M533" s="48"/>
      <c r="N533" s="69"/>
      <c r="O533" s="69"/>
      <c r="P533" s="69"/>
      <c r="Q533" s="69"/>
    </row>
    <row r="534" spans="1:17" ht="18.75" x14ac:dyDescent="0.3">
      <c r="A534" s="45"/>
      <c r="B534" s="41"/>
      <c r="C534" s="42"/>
      <c r="D534" s="42"/>
      <c r="E534" s="42"/>
      <c r="F534" s="42"/>
      <c r="G534" s="40"/>
      <c r="H534" s="40"/>
      <c r="I534" s="40"/>
      <c r="J534" s="40"/>
      <c r="K534" s="50"/>
      <c r="L534" s="48"/>
      <c r="M534" s="48"/>
      <c r="N534" s="69"/>
      <c r="O534" s="69"/>
      <c r="P534" s="69"/>
      <c r="Q534" s="69"/>
    </row>
    <row r="535" spans="1:17" ht="18.75" x14ac:dyDescent="0.3">
      <c r="A535" s="45"/>
      <c r="B535" s="41"/>
      <c r="C535" s="42"/>
      <c r="D535" s="42"/>
      <c r="E535" s="42"/>
      <c r="F535" s="42"/>
      <c r="G535" s="40"/>
      <c r="H535" s="40"/>
      <c r="I535" s="40"/>
      <c r="J535" s="40"/>
      <c r="K535" s="50"/>
      <c r="L535" s="48"/>
      <c r="M535" s="48"/>
      <c r="N535" s="69"/>
      <c r="O535" s="69"/>
      <c r="P535" s="69"/>
      <c r="Q535" s="69"/>
    </row>
    <row r="536" spans="1:17" ht="18.75" x14ac:dyDescent="0.3">
      <c r="A536" s="45"/>
      <c r="B536" s="41"/>
      <c r="C536" s="42"/>
      <c r="D536" s="42"/>
      <c r="E536" s="42"/>
      <c r="F536" s="42"/>
      <c r="G536" s="40"/>
      <c r="H536" s="40"/>
      <c r="I536" s="40"/>
      <c r="J536" s="40"/>
      <c r="K536" s="50"/>
      <c r="L536" s="48"/>
      <c r="M536" s="48"/>
      <c r="N536" s="69"/>
      <c r="O536" s="69"/>
      <c r="P536" s="69"/>
      <c r="Q536" s="69"/>
    </row>
    <row r="537" spans="1:17" ht="18.75" x14ac:dyDescent="0.3">
      <c r="A537" s="45"/>
      <c r="B537" s="41"/>
      <c r="C537" s="42"/>
      <c r="D537" s="42"/>
      <c r="E537" s="42"/>
      <c r="F537" s="42"/>
      <c r="G537" s="40"/>
      <c r="H537" s="40"/>
      <c r="I537" s="40"/>
      <c r="J537" s="40"/>
      <c r="K537" s="50"/>
      <c r="L537" s="48"/>
      <c r="M537" s="48"/>
      <c r="N537" s="69"/>
      <c r="O537" s="69"/>
      <c r="P537" s="69"/>
      <c r="Q537" s="69"/>
    </row>
    <row r="538" spans="1:17" ht="18.75" x14ac:dyDescent="0.3">
      <c r="A538" s="45"/>
      <c r="B538" s="41"/>
      <c r="C538" s="42"/>
      <c r="D538" s="42"/>
      <c r="E538" s="42"/>
      <c r="F538" s="42"/>
      <c r="G538" s="40"/>
      <c r="H538" s="40"/>
      <c r="I538" s="40"/>
      <c r="J538" s="40"/>
      <c r="K538" s="50"/>
      <c r="L538" s="48"/>
      <c r="M538" s="48"/>
      <c r="N538" s="69"/>
      <c r="O538" s="69"/>
      <c r="P538" s="69"/>
      <c r="Q538" s="69"/>
    </row>
    <row r="539" spans="1:17" ht="18.75" x14ac:dyDescent="0.3">
      <c r="A539" s="45"/>
      <c r="B539" s="41"/>
      <c r="C539" s="42"/>
      <c r="D539" s="42"/>
      <c r="E539" s="42"/>
      <c r="F539" s="42"/>
      <c r="G539" s="40"/>
      <c r="H539" s="40"/>
      <c r="I539" s="40"/>
      <c r="J539" s="40"/>
      <c r="K539" s="50"/>
      <c r="L539" s="48"/>
      <c r="M539" s="48"/>
      <c r="N539" s="69"/>
      <c r="O539" s="69"/>
      <c r="P539" s="69"/>
      <c r="Q539" s="69"/>
    </row>
    <row r="540" spans="1:17" ht="18.75" x14ac:dyDescent="0.3">
      <c r="A540" s="45"/>
      <c r="B540" s="41"/>
      <c r="C540" s="42"/>
      <c r="D540" s="42"/>
      <c r="E540" s="42"/>
      <c r="F540" s="42"/>
      <c r="G540" s="40"/>
      <c r="H540" s="40"/>
      <c r="I540" s="40"/>
      <c r="J540" s="40"/>
      <c r="K540" s="50"/>
      <c r="L540" s="48"/>
      <c r="M540" s="48"/>
      <c r="N540" s="69"/>
      <c r="O540" s="69"/>
      <c r="P540" s="69"/>
      <c r="Q540" s="69"/>
    </row>
    <row r="541" spans="1:17" ht="18.75" x14ac:dyDescent="0.3">
      <c r="A541" s="45"/>
      <c r="B541" s="41"/>
      <c r="C541" s="42"/>
      <c r="D541" s="42"/>
      <c r="E541" s="42"/>
      <c r="F541" s="42"/>
      <c r="G541" s="40"/>
      <c r="H541" s="40"/>
      <c r="I541" s="40"/>
      <c r="J541" s="40"/>
      <c r="K541" s="50"/>
      <c r="L541" s="48"/>
      <c r="M541" s="48"/>
      <c r="N541" s="69"/>
      <c r="O541" s="69"/>
      <c r="P541" s="69"/>
      <c r="Q541" s="69"/>
    </row>
    <row r="542" spans="1:17" ht="18.75" x14ac:dyDescent="0.3">
      <c r="A542" s="45"/>
      <c r="B542" s="41"/>
      <c r="C542" s="42"/>
      <c r="D542" s="42"/>
      <c r="E542" s="42"/>
      <c r="F542" s="42"/>
      <c r="G542" s="40"/>
      <c r="H542" s="40"/>
      <c r="I542" s="40"/>
      <c r="J542" s="40"/>
      <c r="K542" s="50"/>
      <c r="L542" s="48"/>
      <c r="M542" s="48"/>
      <c r="N542" s="69"/>
      <c r="O542" s="69"/>
      <c r="P542" s="69"/>
      <c r="Q542" s="69"/>
    </row>
    <row r="543" spans="1:17" ht="18.75" x14ac:dyDescent="0.3">
      <c r="A543" s="45"/>
      <c r="B543" s="41"/>
      <c r="C543" s="42"/>
      <c r="D543" s="42"/>
      <c r="E543" s="42"/>
      <c r="F543" s="42"/>
      <c r="G543" s="40"/>
      <c r="H543" s="40"/>
      <c r="I543" s="40"/>
      <c r="J543" s="40"/>
      <c r="K543" s="50"/>
      <c r="L543" s="48"/>
      <c r="M543" s="48"/>
      <c r="N543" s="69"/>
      <c r="O543" s="69"/>
      <c r="P543" s="69"/>
      <c r="Q543" s="69"/>
    </row>
    <row r="544" spans="1:17" ht="18.75" x14ac:dyDescent="0.3">
      <c r="A544" s="45"/>
      <c r="B544" s="41"/>
      <c r="C544" s="42"/>
      <c r="D544" s="42"/>
      <c r="E544" s="42"/>
      <c r="F544" s="42"/>
      <c r="G544" s="40"/>
      <c r="H544" s="40"/>
      <c r="I544" s="40"/>
      <c r="J544" s="40"/>
      <c r="K544" s="50"/>
      <c r="L544" s="48"/>
      <c r="M544" s="48"/>
      <c r="N544" s="69"/>
      <c r="O544" s="69"/>
      <c r="P544" s="69"/>
      <c r="Q544" s="69"/>
    </row>
    <row r="545" spans="1:17" ht="18.75" x14ac:dyDescent="0.3">
      <c r="A545" s="45"/>
      <c r="B545" s="41"/>
      <c r="C545" s="42"/>
      <c r="D545" s="42"/>
      <c r="E545" s="42"/>
      <c r="F545" s="42"/>
      <c r="G545" s="40"/>
      <c r="H545" s="40"/>
      <c r="I545" s="40"/>
      <c r="J545" s="40"/>
      <c r="K545" s="50"/>
      <c r="L545" s="48"/>
      <c r="M545" s="48"/>
      <c r="N545" s="69"/>
      <c r="O545" s="69"/>
      <c r="P545" s="69"/>
      <c r="Q545" s="69"/>
    </row>
    <row r="546" spans="1:17" ht="18.75" x14ac:dyDescent="0.3">
      <c r="A546" s="45"/>
      <c r="B546" s="41"/>
      <c r="C546" s="42"/>
      <c r="D546" s="42"/>
      <c r="E546" s="42"/>
      <c r="F546" s="42"/>
      <c r="G546" s="40"/>
      <c r="H546" s="40"/>
      <c r="I546" s="40"/>
      <c r="J546" s="40"/>
      <c r="K546" s="50"/>
      <c r="L546" s="48"/>
      <c r="M546" s="48"/>
      <c r="N546" s="69"/>
      <c r="O546" s="69"/>
      <c r="P546" s="69"/>
      <c r="Q546" s="69"/>
    </row>
    <row r="547" spans="1:17" ht="18.75" x14ac:dyDescent="0.3">
      <c r="A547" s="45"/>
      <c r="B547" s="41"/>
      <c r="C547" s="42"/>
      <c r="D547" s="42"/>
      <c r="E547" s="42"/>
      <c r="F547" s="42"/>
      <c r="G547" s="40"/>
      <c r="H547" s="40"/>
      <c r="I547" s="40"/>
      <c r="J547" s="40"/>
      <c r="K547" s="50"/>
      <c r="L547" s="48"/>
      <c r="M547" s="48"/>
      <c r="N547" s="69"/>
      <c r="O547" s="69"/>
      <c r="P547" s="69"/>
      <c r="Q547" s="69"/>
    </row>
    <row r="548" spans="1:17" ht="18.75" x14ac:dyDescent="0.3">
      <c r="A548" s="45"/>
      <c r="B548" s="41"/>
      <c r="C548" s="42"/>
      <c r="D548" s="42"/>
      <c r="E548" s="42"/>
      <c r="F548" s="42"/>
      <c r="G548" s="40"/>
      <c r="H548" s="40"/>
      <c r="I548" s="40"/>
      <c r="J548" s="40"/>
      <c r="K548" s="50"/>
      <c r="L548" s="48"/>
      <c r="M548" s="48"/>
      <c r="N548" s="69"/>
      <c r="O548" s="69"/>
      <c r="P548" s="69"/>
      <c r="Q548" s="69"/>
    </row>
    <row r="549" spans="1:17" ht="18.75" x14ac:dyDescent="0.3">
      <c r="A549" s="45"/>
      <c r="B549" s="41"/>
      <c r="C549" s="42"/>
      <c r="D549" s="42"/>
      <c r="E549" s="42"/>
      <c r="F549" s="42"/>
      <c r="G549" s="40"/>
      <c r="H549" s="40"/>
      <c r="I549" s="40"/>
      <c r="J549" s="40"/>
      <c r="K549" s="50"/>
      <c r="L549" s="48"/>
      <c r="M549" s="48"/>
      <c r="N549" s="69"/>
      <c r="O549" s="69"/>
      <c r="P549" s="69"/>
      <c r="Q549" s="69"/>
    </row>
    <row r="550" spans="1:17" ht="18.75" x14ac:dyDescent="0.3">
      <c r="A550" s="45"/>
      <c r="B550" s="41"/>
      <c r="C550" s="42"/>
      <c r="D550" s="42"/>
      <c r="E550" s="42"/>
      <c r="F550" s="42"/>
      <c r="G550" s="40"/>
      <c r="H550" s="40"/>
      <c r="I550" s="40"/>
      <c r="J550" s="40"/>
      <c r="K550" s="50"/>
      <c r="L550" s="48"/>
      <c r="M550" s="48"/>
      <c r="N550" s="69"/>
      <c r="O550" s="69"/>
      <c r="P550" s="69"/>
      <c r="Q550" s="69"/>
    </row>
    <row r="551" spans="1:17" ht="18.75" x14ac:dyDescent="0.3">
      <c r="A551" s="45"/>
      <c r="B551" s="41"/>
      <c r="C551" s="42"/>
      <c r="D551" s="42"/>
      <c r="E551" s="42"/>
      <c r="F551" s="42"/>
      <c r="G551" s="40"/>
      <c r="H551" s="40"/>
      <c r="I551" s="40"/>
      <c r="J551" s="40"/>
      <c r="K551" s="50"/>
      <c r="L551" s="48"/>
      <c r="M551" s="48"/>
      <c r="N551" s="69"/>
      <c r="O551" s="69"/>
      <c r="P551" s="69"/>
      <c r="Q551" s="69"/>
    </row>
    <row r="552" spans="1:17" ht="18.75" x14ac:dyDescent="0.3">
      <c r="A552" s="45"/>
      <c r="B552" s="41"/>
      <c r="C552" s="42"/>
      <c r="D552" s="42"/>
      <c r="E552" s="42"/>
      <c r="F552" s="42"/>
      <c r="G552" s="40"/>
      <c r="H552" s="40"/>
      <c r="I552" s="40"/>
      <c r="J552" s="40"/>
      <c r="K552" s="50"/>
      <c r="L552" s="48"/>
      <c r="M552" s="48"/>
      <c r="N552" s="69"/>
      <c r="O552" s="69"/>
      <c r="P552" s="69"/>
      <c r="Q552" s="69"/>
    </row>
    <row r="553" spans="1:17" ht="18.75" x14ac:dyDescent="0.3">
      <c r="A553" s="45"/>
      <c r="B553" s="41"/>
      <c r="C553" s="42"/>
      <c r="D553" s="42"/>
      <c r="E553" s="42"/>
      <c r="F553" s="42"/>
      <c r="G553" s="40"/>
      <c r="H553" s="40"/>
      <c r="I553" s="40"/>
      <c r="J553" s="40"/>
      <c r="K553" s="50"/>
      <c r="L553" s="48"/>
      <c r="M553" s="48"/>
      <c r="N553" s="69"/>
      <c r="O553" s="69"/>
      <c r="P553" s="69"/>
      <c r="Q553" s="69"/>
    </row>
    <row r="554" spans="1:17" ht="18.75" x14ac:dyDescent="0.3">
      <c r="A554" s="45"/>
      <c r="B554" s="41"/>
      <c r="C554" s="42"/>
      <c r="D554" s="42"/>
      <c r="E554" s="42"/>
      <c r="F554" s="42"/>
      <c r="G554" s="40"/>
      <c r="H554" s="40"/>
      <c r="I554" s="40"/>
      <c r="J554" s="40"/>
      <c r="K554" s="50"/>
      <c r="L554" s="48"/>
      <c r="M554" s="48"/>
      <c r="N554" s="69"/>
      <c r="O554" s="69"/>
      <c r="P554" s="69"/>
      <c r="Q554" s="69"/>
    </row>
    <row r="555" spans="1:17" ht="18.75" x14ac:dyDescent="0.3">
      <c r="A555" s="45"/>
      <c r="B555" s="41"/>
      <c r="C555" s="42"/>
      <c r="D555" s="42"/>
      <c r="E555" s="42"/>
      <c r="F555" s="42"/>
      <c r="G555" s="40"/>
      <c r="H555" s="40"/>
      <c r="I555" s="40"/>
      <c r="J555" s="40"/>
      <c r="K555" s="50"/>
      <c r="L555" s="48"/>
      <c r="M555" s="48"/>
      <c r="N555" s="69"/>
      <c r="O555" s="69"/>
      <c r="P555" s="69"/>
      <c r="Q555" s="69"/>
    </row>
    <row r="556" spans="1:17" ht="18.75" x14ac:dyDescent="0.3">
      <c r="A556" s="45"/>
      <c r="B556" s="41"/>
      <c r="C556" s="42"/>
      <c r="D556" s="42"/>
      <c r="E556" s="42"/>
      <c r="F556" s="42"/>
      <c r="G556" s="40"/>
      <c r="H556" s="40"/>
      <c r="I556" s="40"/>
      <c r="J556" s="40"/>
      <c r="K556" s="50"/>
      <c r="L556" s="48"/>
      <c r="M556" s="48"/>
      <c r="N556" s="69"/>
      <c r="O556" s="69"/>
      <c r="P556" s="69"/>
      <c r="Q556" s="69"/>
    </row>
    <row r="557" spans="1:17" ht="18.75" x14ac:dyDescent="0.3">
      <c r="A557" s="45"/>
      <c r="B557" s="41"/>
      <c r="C557" s="42"/>
      <c r="D557" s="42"/>
      <c r="E557" s="42"/>
      <c r="F557" s="42"/>
      <c r="G557" s="40"/>
      <c r="H557" s="40"/>
      <c r="I557" s="40"/>
      <c r="J557" s="40"/>
      <c r="K557" s="50"/>
      <c r="L557" s="48"/>
      <c r="M557" s="48"/>
      <c r="N557" s="69"/>
      <c r="O557" s="69"/>
      <c r="P557" s="69"/>
      <c r="Q557" s="69"/>
    </row>
    <row r="558" spans="1:17" ht="18.75" x14ac:dyDescent="0.3">
      <c r="A558" s="45"/>
      <c r="B558" s="41"/>
      <c r="C558" s="42"/>
      <c r="D558" s="42"/>
      <c r="E558" s="42"/>
      <c r="F558" s="42"/>
      <c r="G558" s="40"/>
      <c r="H558" s="40"/>
      <c r="I558" s="40"/>
      <c r="J558" s="40"/>
      <c r="K558" s="50"/>
      <c r="L558" s="48"/>
      <c r="M558" s="48"/>
      <c r="N558" s="69"/>
      <c r="O558" s="69"/>
      <c r="P558" s="69"/>
      <c r="Q558" s="69"/>
    </row>
    <row r="559" spans="1:17" ht="18.75" x14ac:dyDescent="0.3">
      <c r="A559" s="45"/>
      <c r="B559" s="41"/>
      <c r="C559" s="42"/>
      <c r="D559" s="42"/>
      <c r="E559" s="42"/>
      <c r="F559" s="42"/>
      <c r="G559" s="40"/>
      <c r="H559" s="40"/>
      <c r="I559" s="40"/>
      <c r="J559" s="40"/>
      <c r="K559" s="50"/>
      <c r="L559" s="48"/>
      <c r="M559" s="48"/>
      <c r="N559" s="69"/>
      <c r="O559" s="69"/>
      <c r="P559" s="69"/>
      <c r="Q559" s="69"/>
    </row>
    <row r="560" spans="1:17" ht="18.75" x14ac:dyDescent="0.3">
      <c r="A560" s="45"/>
      <c r="B560" s="41"/>
      <c r="C560" s="42"/>
      <c r="D560" s="42"/>
      <c r="E560" s="42"/>
      <c r="F560" s="42"/>
      <c r="G560" s="40"/>
      <c r="H560" s="40"/>
      <c r="I560" s="40"/>
      <c r="J560" s="40"/>
      <c r="K560" s="50"/>
      <c r="L560" s="48"/>
      <c r="M560" s="48"/>
      <c r="N560" s="69"/>
      <c r="O560" s="69"/>
      <c r="P560" s="69"/>
      <c r="Q560" s="69"/>
    </row>
    <row r="561" spans="1:17" ht="18.75" x14ac:dyDescent="0.3">
      <c r="A561" s="45"/>
      <c r="B561" s="41"/>
      <c r="C561" s="42"/>
      <c r="D561" s="42"/>
      <c r="E561" s="42"/>
      <c r="F561" s="42"/>
      <c r="G561" s="40"/>
      <c r="H561" s="40"/>
      <c r="I561" s="40"/>
      <c r="J561" s="40"/>
      <c r="K561" s="50"/>
      <c r="L561" s="48"/>
      <c r="M561" s="48"/>
      <c r="N561" s="69"/>
      <c r="O561" s="69"/>
      <c r="P561" s="69"/>
      <c r="Q561" s="69"/>
    </row>
    <row r="562" spans="1:17" ht="18.75" x14ac:dyDescent="0.3">
      <c r="A562" s="45"/>
      <c r="B562" s="41"/>
      <c r="C562" s="42"/>
      <c r="D562" s="42"/>
      <c r="E562" s="42"/>
      <c r="F562" s="42"/>
      <c r="G562" s="40"/>
      <c r="H562" s="40"/>
      <c r="I562" s="40"/>
      <c r="J562" s="40"/>
      <c r="K562" s="50"/>
      <c r="L562" s="48"/>
      <c r="M562" s="48"/>
      <c r="N562" s="69"/>
      <c r="O562" s="69"/>
      <c r="P562" s="69"/>
      <c r="Q562" s="69"/>
    </row>
    <row r="563" spans="1:17" ht="18.75" x14ac:dyDescent="0.3">
      <c r="A563" s="45"/>
      <c r="B563" s="41"/>
      <c r="C563" s="42"/>
      <c r="D563" s="42"/>
      <c r="E563" s="42"/>
      <c r="F563" s="42"/>
      <c r="G563" s="40"/>
      <c r="H563" s="40"/>
      <c r="I563" s="40"/>
      <c r="J563" s="40"/>
      <c r="K563" s="50"/>
      <c r="L563" s="48"/>
      <c r="M563" s="48"/>
      <c r="N563" s="69"/>
      <c r="O563" s="69"/>
      <c r="P563" s="69"/>
      <c r="Q563" s="69"/>
    </row>
    <row r="564" spans="1:17" ht="18.75" x14ac:dyDescent="0.3">
      <c r="A564" s="45"/>
      <c r="B564" s="41"/>
      <c r="C564" s="42"/>
      <c r="D564" s="42"/>
      <c r="E564" s="42"/>
      <c r="F564" s="42"/>
      <c r="G564" s="40"/>
      <c r="H564" s="40"/>
      <c r="I564" s="40"/>
      <c r="J564" s="40"/>
      <c r="K564" s="50"/>
      <c r="L564" s="48"/>
      <c r="M564" s="48"/>
      <c r="N564" s="69"/>
      <c r="O564" s="69"/>
      <c r="P564" s="69"/>
      <c r="Q564" s="69"/>
    </row>
    <row r="565" spans="1:17" ht="18.75" x14ac:dyDescent="0.3">
      <c r="A565" s="45"/>
      <c r="B565" s="41"/>
      <c r="C565" s="42"/>
      <c r="D565" s="42"/>
      <c r="E565" s="42"/>
      <c r="F565" s="42"/>
      <c r="G565" s="40"/>
      <c r="H565" s="40"/>
      <c r="I565" s="40"/>
      <c r="J565" s="40"/>
      <c r="K565" s="50"/>
      <c r="L565" s="48"/>
      <c r="M565" s="48"/>
      <c r="N565" s="69"/>
      <c r="O565" s="69"/>
      <c r="P565" s="69"/>
      <c r="Q565" s="69"/>
    </row>
    <row r="566" spans="1:17" ht="18.75" x14ac:dyDescent="0.3">
      <c r="A566" s="45"/>
      <c r="B566" s="41"/>
      <c r="C566" s="42"/>
      <c r="D566" s="42"/>
      <c r="E566" s="42"/>
      <c r="F566" s="42"/>
      <c r="G566" s="40"/>
      <c r="H566" s="40"/>
      <c r="I566" s="40"/>
      <c r="J566" s="40"/>
      <c r="K566" s="50"/>
      <c r="L566" s="48"/>
      <c r="M566" s="48"/>
      <c r="N566" s="69"/>
      <c r="O566" s="69"/>
      <c r="P566" s="69"/>
      <c r="Q566" s="69"/>
    </row>
    <row r="567" spans="1:17" ht="18.75" x14ac:dyDescent="0.3">
      <c r="A567" s="45"/>
      <c r="B567" s="41"/>
      <c r="C567" s="42"/>
      <c r="D567" s="42"/>
      <c r="E567" s="42"/>
      <c r="F567" s="42"/>
      <c r="G567" s="40"/>
      <c r="H567" s="40"/>
      <c r="I567" s="40"/>
      <c r="J567" s="40"/>
      <c r="K567" s="50"/>
      <c r="L567" s="48"/>
      <c r="M567" s="48"/>
      <c r="N567" s="69"/>
      <c r="O567" s="69"/>
      <c r="P567" s="69"/>
      <c r="Q567" s="69"/>
    </row>
    <row r="568" spans="1:17" ht="18.75" x14ac:dyDescent="0.3">
      <c r="A568" s="45"/>
      <c r="B568" s="41"/>
      <c r="C568" s="42"/>
      <c r="D568" s="42"/>
      <c r="E568" s="42"/>
      <c r="F568" s="42"/>
      <c r="G568" s="40"/>
      <c r="H568" s="40"/>
      <c r="I568" s="40"/>
      <c r="J568" s="40"/>
      <c r="K568" s="50"/>
      <c r="L568" s="48"/>
      <c r="M568" s="48"/>
      <c r="N568" s="69"/>
      <c r="O568" s="69"/>
      <c r="P568" s="69"/>
      <c r="Q568" s="69"/>
    </row>
    <row r="569" spans="1:17" ht="18.75" x14ac:dyDescent="0.3">
      <c r="A569" s="45"/>
      <c r="B569" s="41"/>
      <c r="C569" s="42"/>
      <c r="D569" s="42"/>
      <c r="E569" s="42"/>
      <c r="F569" s="42"/>
      <c r="G569" s="40"/>
      <c r="H569" s="40"/>
      <c r="I569" s="40"/>
      <c r="J569" s="40"/>
      <c r="K569" s="50"/>
      <c r="L569" s="48"/>
      <c r="M569" s="48"/>
      <c r="N569" s="69"/>
      <c r="O569" s="69"/>
      <c r="P569" s="69"/>
      <c r="Q569" s="69"/>
    </row>
    <row r="570" spans="1:17" ht="18.75" x14ac:dyDescent="0.3">
      <c r="A570" s="45"/>
      <c r="B570" s="41"/>
      <c r="C570" s="42"/>
      <c r="D570" s="42"/>
      <c r="E570" s="42"/>
      <c r="F570" s="42"/>
      <c r="G570" s="40"/>
      <c r="H570" s="40"/>
      <c r="I570" s="40"/>
      <c r="J570" s="40"/>
      <c r="K570" s="50"/>
      <c r="L570" s="48"/>
      <c r="M570" s="48"/>
      <c r="N570" s="69"/>
      <c r="O570" s="69"/>
      <c r="P570" s="69"/>
      <c r="Q570" s="69"/>
    </row>
    <row r="571" spans="1:17" ht="18.75" x14ac:dyDescent="0.3">
      <c r="A571" s="45"/>
      <c r="B571" s="41"/>
      <c r="C571" s="42"/>
      <c r="D571" s="42"/>
      <c r="E571" s="42"/>
      <c r="F571" s="42"/>
      <c r="G571" s="40"/>
      <c r="H571" s="40"/>
      <c r="I571" s="40"/>
      <c r="J571" s="40"/>
      <c r="K571" s="50"/>
      <c r="L571" s="48"/>
      <c r="M571" s="48"/>
      <c r="N571" s="69"/>
      <c r="O571" s="69"/>
      <c r="P571" s="69"/>
      <c r="Q571" s="69"/>
    </row>
    <row r="572" spans="1:17" ht="18.75" x14ac:dyDescent="0.3">
      <c r="A572" s="45"/>
      <c r="B572" s="41"/>
      <c r="C572" s="42"/>
      <c r="D572" s="42"/>
      <c r="E572" s="42"/>
      <c r="F572" s="42"/>
      <c r="G572" s="40"/>
      <c r="H572" s="40"/>
      <c r="I572" s="40"/>
      <c r="J572" s="40"/>
      <c r="K572" s="50"/>
      <c r="L572" s="48"/>
      <c r="M572" s="48"/>
      <c r="N572" s="69"/>
      <c r="O572" s="69"/>
      <c r="P572" s="69"/>
      <c r="Q572" s="69"/>
    </row>
    <row r="573" spans="1:17" ht="18.75" x14ac:dyDescent="0.3">
      <c r="A573" s="45"/>
      <c r="B573" s="41"/>
      <c r="C573" s="42"/>
      <c r="D573" s="42"/>
      <c r="E573" s="42"/>
      <c r="F573" s="42"/>
      <c r="G573" s="40"/>
      <c r="H573" s="40"/>
      <c r="I573" s="40"/>
      <c r="J573" s="40"/>
      <c r="K573" s="50"/>
      <c r="L573" s="48"/>
      <c r="M573" s="48"/>
      <c r="N573" s="69"/>
      <c r="O573" s="69"/>
      <c r="P573" s="69"/>
      <c r="Q573" s="69"/>
    </row>
    <row r="574" spans="1:17" ht="18.75" x14ac:dyDescent="0.3">
      <c r="A574" s="45"/>
      <c r="B574" s="41"/>
      <c r="C574" s="42"/>
      <c r="D574" s="42"/>
      <c r="E574" s="42"/>
      <c r="F574" s="42"/>
      <c r="G574" s="40"/>
      <c r="H574" s="40"/>
      <c r="I574" s="40"/>
      <c r="J574" s="40"/>
      <c r="K574" s="50"/>
      <c r="L574" s="48"/>
      <c r="M574" s="48"/>
      <c r="N574" s="69"/>
      <c r="O574" s="69"/>
      <c r="P574" s="69"/>
      <c r="Q574" s="69"/>
    </row>
    <row r="575" spans="1:17" ht="18.75" x14ac:dyDescent="0.3">
      <c r="A575" s="45"/>
      <c r="B575" s="41"/>
      <c r="C575" s="42"/>
      <c r="D575" s="42"/>
      <c r="E575" s="42"/>
      <c r="F575" s="42"/>
      <c r="G575" s="40"/>
      <c r="H575" s="40"/>
      <c r="I575" s="40"/>
      <c r="J575" s="40"/>
      <c r="K575" s="50"/>
      <c r="L575" s="48"/>
      <c r="M575" s="48"/>
      <c r="N575" s="69"/>
      <c r="O575" s="69"/>
      <c r="P575" s="69"/>
      <c r="Q575" s="69"/>
    </row>
    <row r="576" spans="1:17" ht="18.75" x14ac:dyDescent="0.3">
      <c r="A576" s="45"/>
      <c r="B576" s="41"/>
      <c r="C576" s="42"/>
      <c r="D576" s="42"/>
      <c r="E576" s="42"/>
      <c r="F576" s="42"/>
      <c r="G576" s="40"/>
      <c r="H576" s="40"/>
      <c r="I576" s="40"/>
      <c r="J576" s="40"/>
      <c r="K576" s="50"/>
      <c r="L576" s="48"/>
      <c r="M576" s="48"/>
      <c r="N576" s="69"/>
      <c r="O576" s="69"/>
      <c r="P576" s="69"/>
      <c r="Q576" s="69"/>
    </row>
    <row r="577" spans="1:17" ht="18.75" x14ac:dyDescent="0.3">
      <c r="A577" s="45"/>
      <c r="B577" s="41"/>
      <c r="C577" s="42"/>
      <c r="D577" s="42"/>
      <c r="E577" s="42"/>
      <c r="F577" s="42"/>
      <c r="G577" s="40"/>
      <c r="H577" s="40"/>
      <c r="I577" s="40"/>
      <c r="J577" s="40"/>
      <c r="K577" s="50"/>
      <c r="L577" s="48"/>
      <c r="M577" s="48"/>
      <c r="N577" s="69"/>
      <c r="O577" s="69"/>
      <c r="P577" s="69"/>
      <c r="Q577" s="69"/>
    </row>
    <row r="578" spans="1:17" ht="18.75" x14ac:dyDescent="0.3">
      <c r="A578" s="45"/>
      <c r="B578" s="41"/>
      <c r="C578" s="42"/>
      <c r="D578" s="42"/>
      <c r="E578" s="42"/>
      <c r="F578" s="42"/>
      <c r="G578" s="40"/>
      <c r="H578" s="40"/>
      <c r="I578" s="40"/>
      <c r="J578" s="40"/>
      <c r="K578" s="50"/>
      <c r="L578" s="48"/>
      <c r="M578" s="48"/>
      <c r="N578" s="69"/>
      <c r="O578" s="69"/>
      <c r="P578" s="69"/>
      <c r="Q578" s="69"/>
    </row>
    <row r="579" spans="1:17" ht="18.75" x14ac:dyDescent="0.3">
      <c r="A579" s="45"/>
      <c r="B579" s="41"/>
      <c r="C579" s="42"/>
      <c r="D579" s="42"/>
      <c r="E579" s="42"/>
      <c r="F579" s="42"/>
      <c r="G579" s="40"/>
      <c r="H579" s="40"/>
      <c r="I579" s="40"/>
      <c r="J579" s="40"/>
      <c r="K579" s="50"/>
      <c r="L579" s="48"/>
      <c r="M579" s="48"/>
      <c r="N579" s="69"/>
      <c r="O579" s="69"/>
      <c r="P579" s="69"/>
      <c r="Q579" s="69"/>
    </row>
    <row r="580" spans="1:17" ht="18.75" x14ac:dyDescent="0.3">
      <c r="A580" s="45"/>
      <c r="B580" s="41"/>
      <c r="C580" s="42"/>
      <c r="D580" s="42"/>
      <c r="E580" s="42"/>
      <c r="F580" s="42"/>
      <c r="G580" s="40"/>
      <c r="H580" s="40"/>
      <c r="I580" s="40"/>
      <c r="J580" s="40"/>
      <c r="K580" s="50"/>
      <c r="L580" s="48"/>
      <c r="M580" s="48"/>
      <c r="N580" s="69"/>
      <c r="O580" s="69"/>
      <c r="P580" s="69"/>
      <c r="Q580" s="69"/>
    </row>
    <row r="581" spans="1:17" ht="18.75" x14ac:dyDescent="0.3">
      <c r="A581" s="45"/>
      <c r="B581" s="41"/>
      <c r="C581" s="42"/>
      <c r="D581" s="42"/>
      <c r="E581" s="42"/>
      <c r="F581" s="42"/>
      <c r="G581" s="40"/>
      <c r="H581" s="40"/>
      <c r="I581" s="40"/>
      <c r="J581" s="40"/>
      <c r="K581" s="50"/>
      <c r="L581" s="48"/>
      <c r="M581" s="48"/>
      <c r="N581" s="69"/>
      <c r="O581" s="69"/>
      <c r="P581" s="69"/>
      <c r="Q581" s="69"/>
    </row>
    <row r="582" spans="1:17" ht="18.75" x14ac:dyDescent="0.3">
      <c r="A582" s="45"/>
      <c r="B582" s="41"/>
      <c r="C582" s="42"/>
      <c r="D582" s="42"/>
      <c r="E582" s="42"/>
      <c r="F582" s="42"/>
      <c r="G582" s="40"/>
      <c r="H582" s="40"/>
      <c r="I582" s="40"/>
      <c r="J582" s="40"/>
      <c r="K582" s="50"/>
      <c r="L582" s="48"/>
      <c r="M582" s="48"/>
      <c r="N582" s="69"/>
      <c r="O582" s="69"/>
      <c r="P582" s="69"/>
      <c r="Q582" s="69"/>
    </row>
    <row r="583" spans="1:17" ht="18.75" x14ac:dyDescent="0.3">
      <c r="A583" s="45"/>
      <c r="B583" s="41"/>
      <c r="C583" s="42"/>
      <c r="D583" s="42"/>
      <c r="E583" s="42"/>
      <c r="F583" s="42"/>
      <c r="G583" s="40"/>
      <c r="H583" s="40"/>
      <c r="I583" s="40"/>
      <c r="J583" s="40"/>
      <c r="K583" s="50"/>
      <c r="L583" s="48"/>
      <c r="M583" s="48"/>
      <c r="N583" s="69"/>
      <c r="O583" s="69"/>
      <c r="P583" s="69"/>
      <c r="Q583" s="69"/>
    </row>
    <row r="584" spans="1:17" ht="18.75" x14ac:dyDescent="0.3">
      <c r="A584" s="45"/>
      <c r="B584" s="41"/>
      <c r="C584" s="42"/>
      <c r="D584" s="42"/>
      <c r="E584" s="42"/>
      <c r="F584" s="42"/>
      <c r="G584" s="40"/>
      <c r="H584" s="40"/>
      <c r="I584" s="40"/>
      <c r="J584" s="40"/>
      <c r="K584" s="50"/>
      <c r="L584" s="48"/>
      <c r="M584" s="48"/>
      <c r="N584" s="69"/>
      <c r="O584" s="69"/>
      <c r="P584" s="69"/>
      <c r="Q584" s="69"/>
    </row>
    <row r="585" spans="1:17" ht="18.75" x14ac:dyDescent="0.3">
      <c r="A585" s="45"/>
      <c r="B585" s="41"/>
      <c r="C585" s="42"/>
      <c r="D585" s="42"/>
      <c r="E585" s="42"/>
      <c r="F585" s="42"/>
      <c r="G585" s="40"/>
      <c r="H585" s="40"/>
      <c r="I585" s="40"/>
      <c r="J585" s="40"/>
      <c r="K585" s="50"/>
      <c r="L585" s="48"/>
      <c r="M585" s="48"/>
      <c r="N585" s="69"/>
      <c r="O585" s="69"/>
      <c r="P585" s="69"/>
      <c r="Q585" s="69"/>
    </row>
    <row r="586" spans="1:17" ht="18.75" x14ac:dyDescent="0.3">
      <c r="A586" s="45"/>
      <c r="B586" s="41"/>
      <c r="C586" s="42"/>
      <c r="D586" s="42"/>
      <c r="E586" s="42"/>
      <c r="F586" s="42"/>
      <c r="G586" s="40"/>
      <c r="H586" s="40"/>
      <c r="I586" s="40"/>
      <c r="J586" s="40"/>
      <c r="K586" s="50"/>
      <c r="L586" s="48"/>
      <c r="M586" s="48"/>
      <c r="N586" s="69"/>
      <c r="O586" s="69"/>
      <c r="P586" s="69"/>
      <c r="Q586" s="69"/>
    </row>
    <row r="587" spans="1:17" ht="18.75" x14ac:dyDescent="0.3">
      <c r="A587" s="45"/>
      <c r="B587" s="41"/>
      <c r="C587" s="42"/>
      <c r="D587" s="42"/>
      <c r="E587" s="42"/>
      <c r="F587" s="42"/>
      <c r="G587" s="40"/>
      <c r="H587" s="40"/>
      <c r="I587" s="40"/>
      <c r="J587" s="40"/>
      <c r="K587" s="50"/>
      <c r="L587" s="48"/>
      <c r="M587" s="48"/>
      <c r="N587" s="69"/>
      <c r="O587" s="69"/>
      <c r="P587" s="69"/>
      <c r="Q587" s="69"/>
    </row>
    <row r="588" spans="1:17" ht="18.75" x14ac:dyDescent="0.3">
      <c r="A588" s="45"/>
      <c r="B588" s="41"/>
      <c r="C588" s="42"/>
      <c r="D588" s="42"/>
      <c r="E588" s="42"/>
      <c r="F588" s="42"/>
      <c r="G588" s="40"/>
      <c r="H588" s="40"/>
      <c r="I588" s="40"/>
      <c r="J588" s="40"/>
      <c r="K588" s="50"/>
      <c r="L588" s="48"/>
      <c r="M588" s="48"/>
      <c r="N588" s="69"/>
      <c r="O588" s="69"/>
      <c r="P588" s="69"/>
      <c r="Q588" s="69"/>
    </row>
    <row r="589" spans="1:17" ht="18.75" x14ac:dyDescent="0.3">
      <c r="A589" s="45"/>
      <c r="B589" s="41"/>
      <c r="C589" s="42"/>
      <c r="D589" s="42"/>
      <c r="E589" s="42"/>
      <c r="F589" s="42"/>
      <c r="G589" s="40"/>
      <c r="H589" s="40"/>
      <c r="I589" s="40"/>
      <c r="J589" s="40"/>
      <c r="K589" s="50"/>
      <c r="L589" s="48"/>
      <c r="M589" s="48"/>
      <c r="N589" s="69"/>
      <c r="O589" s="69"/>
      <c r="P589" s="69"/>
      <c r="Q589" s="69"/>
    </row>
    <row r="590" spans="1:17" ht="18.75" x14ac:dyDescent="0.3">
      <c r="A590" s="45"/>
      <c r="B590" s="41"/>
      <c r="C590" s="42"/>
      <c r="D590" s="42"/>
      <c r="E590" s="42"/>
      <c r="F590" s="42"/>
      <c r="G590" s="40"/>
      <c r="H590" s="40"/>
      <c r="I590" s="40"/>
      <c r="J590" s="40"/>
      <c r="K590" s="50"/>
      <c r="L590" s="48"/>
      <c r="M590" s="48"/>
      <c r="N590" s="69"/>
      <c r="O590" s="69"/>
      <c r="P590" s="69"/>
      <c r="Q590" s="69"/>
    </row>
    <row r="591" spans="1:17" ht="18.75" x14ac:dyDescent="0.3">
      <c r="A591" s="45"/>
      <c r="B591" s="41"/>
      <c r="C591" s="42"/>
      <c r="D591" s="42"/>
      <c r="E591" s="42"/>
      <c r="F591" s="42"/>
      <c r="G591" s="40"/>
      <c r="H591" s="40"/>
      <c r="I591" s="40"/>
      <c r="J591" s="40"/>
      <c r="K591" s="50"/>
      <c r="L591" s="48"/>
      <c r="M591" s="48"/>
      <c r="N591" s="69"/>
      <c r="O591" s="69"/>
      <c r="P591" s="69"/>
      <c r="Q591" s="69"/>
    </row>
    <row r="592" spans="1:17" ht="18.75" x14ac:dyDescent="0.3">
      <c r="A592" s="45"/>
      <c r="B592" s="41"/>
      <c r="C592" s="42"/>
      <c r="D592" s="42"/>
      <c r="E592" s="42"/>
      <c r="F592" s="42"/>
      <c r="G592" s="40"/>
      <c r="H592" s="40"/>
      <c r="I592" s="40"/>
      <c r="J592" s="40"/>
      <c r="K592" s="50"/>
      <c r="L592" s="48"/>
      <c r="M592" s="48"/>
      <c r="N592" s="69"/>
      <c r="O592" s="69"/>
      <c r="P592" s="69"/>
      <c r="Q592" s="69"/>
    </row>
    <row r="593" spans="1:17" ht="18.75" x14ac:dyDescent="0.3">
      <c r="A593" s="45"/>
      <c r="B593" s="41"/>
      <c r="C593" s="42"/>
      <c r="D593" s="42"/>
      <c r="E593" s="42"/>
      <c r="F593" s="42"/>
      <c r="G593" s="40"/>
      <c r="H593" s="40"/>
      <c r="I593" s="40"/>
      <c r="J593" s="40"/>
      <c r="K593" s="50"/>
      <c r="L593" s="48"/>
      <c r="M593" s="48"/>
      <c r="N593" s="69"/>
      <c r="O593" s="69"/>
      <c r="P593" s="69"/>
      <c r="Q593" s="69"/>
    </row>
    <row r="594" spans="1:17" ht="18.75" x14ac:dyDescent="0.3">
      <c r="A594" s="45"/>
      <c r="B594" s="41"/>
      <c r="C594" s="42"/>
      <c r="D594" s="42"/>
      <c r="E594" s="42"/>
      <c r="F594" s="42"/>
      <c r="G594" s="40"/>
      <c r="H594" s="40"/>
      <c r="I594" s="40"/>
      <c r="J594" s="40"/>
      <c r="K594" s="50"/>
      <c r="L594" s="48"/>
      <c r="M594" s="48"/>
      <c r="N594" s="69"/>
      <c r="O594" s="69"/>
      <c r="P594" s="69"/>
      <c r="Q594" s="69"/>
    </row>
    <row r="595" spans="1:17" ht="18.75" x14ac:dyDescent="0.3">
      <c r="A595" s="45"/>
      <c r="B595" s="41"/>
      <c r="C595" s="42"/>
      <c r="D595" s="42"/>
      <c r="E595" s="42"/>
      <c r="F595" s="42"/>
      <c r="G595" s="40"/>
      <c r="H595" s="40"/>
      <c r="I595" s="40"/>
      <c r="J595" s="40"/>
      <c r="K595" s="50"/>
      <c r="L595" s="48"/>
      <c r="M595" s="48"/>
      <c r="N595" s="69"/>
      <c r="O595" s="69"/>
      <c r="P595" s="69"/>
      <c r="Q595" s="69"/>
    </row>
    <row r="596" spans="1:17" ht="18.75" x14ac:dyDescent="0.3">
      <c r="A596" s="45"/>
      <c r="B596" s="41"/>
      <c r="C596" s="42"/>
      <c r="D596" s="42"/>
      <c r="E596" s="42"/>
      <c r="F596" s="42"/>
      <c r="G596" s="40"/>
      <c r="H596" s="40"/>
      <c r="I596" s="40"/>
      <c r="J596" s="40"/>
      <c r="K596" s="50"/>
      <c r="L596" s="48"/>
      <c r="M596" s="48"/>
      <c r="N596" s="69"/>
      <c r="O596" s="69"/>
      <c r="P596" s="69"/>
      <c r="Q596" s="69"/>
    </row>
    <row r="597" spans="1:17" ht="18.75" x14ac:dyDescent="0.3">
      <c r="A597" s="45"/>
      <c r="B597" s="41"/>
      <c r="C597" s="42"/>
      <c r="D597" s="42"/>
      <c r="E597" s="42"/>
      <c r="F597" s="42"/>
      <c r="G597" s="40"/>
      <c r="H597" s="40"/>
      <c r="I597" s="40"/>
      <c r="J597" s="40"/>
      <c r="K597" s="50"/>
      <c r="L597" s="48"/>
      <c r="M597" s="48"/>
      <c r="N597" s="69"/>
      <c r="O597" s="69"/>
      <c r="P597" s="69"/>
      <c r="Q597" s="69"/>
    </row>
    <row r="598" spans="1:17" ht="18.75" x14ac:dyDescent="0.3">
      <c r="A598" s="45"/>
      <c r="B598" s="41"/>
      <c r="C598" s="42"/>
      <c r="D598" s="42"/>
      <c r="E598" s="42"/>
      <c r="F598" s="42"/>
      <c r="G598" s="40"/>
      <c r="H598" s="40"/>
      <c r="I598" s="40"/>
      <c r="J598" s="40"/>
      <c r="K598" s="50"/>
      <c r="L598" s="48"/>
      <c r="M598" s="48"/>
      <c r="N598" s="69"/>
      <c r="O598" s="69"/>
      <c r="P598" s="69"/>
      <c r="Q598" s="69"/>
    </row>
    <row r="599" spans="1:17" ht="18.75" x14ac:dyDescent="0.3">
      <c r="A599" s="45"/>
      <c r="B599" s="41"/>
      <c r="C599" s="42"/>
      <c r="D599" s="42"/>
      <c r="E599" s="42"/>
      <c r="F599" s="42"/>
      <c r="G599" s="40"/>
      <c r="H599" s="40"/>
      <c r="I599" s="40"/>
      <c r="J599" s="40"/>
      <c r="K599" s="50"/>
      <c r="L599" s="48"/>
      <c r="M599" s="48"/>
      <c r="N599" s="69"/>
      <c r="O599" s="69"/>
      <c r="P599" s="69"/>
      <c r="Q599" s="69"/>
    </row>
    <row r="600" spans="1:17" ht="18.75" x14ac:dyDescent="0.3">
      <c r="A600" s="45"/>
      <c r="B600" s="41"/>
      <c r="C600" s="42"/>
      <c r="D600" s="42"/>
      <c r="E600" s="42"/>
      <c r="F600" s="42"/>
      <c r="G600" s="40"/>
      <c r="H600" s="40"/>
      <c r="I600" s="40"/>
      <c r="J600" s="40"/>
      <c r="K600" s="50"/>
      <c r="L600" s="48"/>
      <c r="M600" s="48"/>
      <c r="N600" s="69"/>
      <c r="O600" s="69"/>
      <c r="P600" s="69"/>
      <c r="Q600" s="69"/>
    </row>
    <row r="601" spans="1:17" ht="18.75" x14ac:dyDescent="0.3">
      <c r="A601" s="45"/>
      <c r="B601" s="41"/>
      <c r="C601" s="42"/>
      <c r="D601" s="42"/>
      <c r="E601" s="42"/>
      <c r="F601" s="42"/>
      <c r="G601" s="40"/>
      <c r="H601" s="40"/>
      <c r="I601" s="40"/>
      <c r="J601" s="40"/>
      <c r="K601" s="50"/>
      <c r="L601" s="48"/>
      <c r="M601" s="48"/>
      <c r="N601" s="69"/>
      <c r="O601" s="69"/>
      <c r="P601" s="69"/>
      <c r="Q601" s="69"/>
    </row>
    <row r="602" spans="1:17" ht="18.75" x14ac:dyDescent="0.3">
      <c r="A602" s="45"/>
      <c r="B602" s="41"/>
      <c r="C602" s="42"/>
      <c r="D602" s="42"/>
      <c r="E602" s="42"/>
      <c r="F602" s="42"/>
      <c r="G602" s="40"/>
      <c r="H602" s="40"/>
      <c r="I602" s="40"/>
      <c r="J602" s="40"/>
      <c r="K602" s="50"/>
      <c r="L602" s="48"/>
      <c r="M602" s="48"/>
      <c r="N602" s="69"/>
      <c r="O602" s="69"/>
      <c r="P602" s="69"/>
      <c r="Q602" s="69"/>
    </row>
    <row r="603" spans="1:17" ht="18.75" x14ac:dyDescent="0.3">
      <c r="A603" s="45"/>
      <c r="B603" s="41"/>
      <c r="C603" s="42"/>
      <c r="D603" s="42"/>
      <c r="E603" s="42"/>
      <c r="F603" s="42"/>
      <c r="G603" s="40"/>
      <c r="H603" s="40"/>
      <c r="I603" s="40"/>
      <c r="J603" s="40"/>
      <c r="K603" s="50"/>
      <c r="L603" s="48"/>
      <c r="M603" s="48"/>
      <c r="N603" s="69"/>
      <c r="O603" s="69"/>
      <c r="P603" s="69"/>
      <c r="Q603" s="69"/>
    </row>
    <row r="604" spans="1:17" ht="18.75" x14ac:dyDescent="0.3">
      <c r="A604" s="45"/>
      <c r="B604" s="41"/>
      <c r="C604" s="42"/>
      <c r="D604" s="42"/>
      <c r="E604" s="42"/>
      <c r="F604" s="42"/>
      <c r="G604" s="40"/>
      <c r="H604" s="40"/>
      <c r="I604" s="40"/>
      <c r="J604" s="40"/>
      <c r="K604" s="50"/>
      <c r="L604" s="48"/>
      <c r="M604" s="48"/>
      <c r="N604" s="69"/>
      <c r="O604" s="69"/>
      <c r="P604" s="69"/>
      <c r="Q604" s="69"/>
    </row>
    <row r="605" spans="1:17" ht="18.75" x14ac:dyDescent="0.3">
      <c r="A605" s="45"/>
      <c r="B605" s="41"/>
      <c r="C605" s="42"/>
      <c r="D605" s="42"/>
      <c r="E605" s="42"/>
      <c r="F605" s="42"/>
      <c r="G605" s="40"/>
      <c r="H605" s="40"/>
      <c r="I605" s="40"/>
      <c r="J605" s="40"/>
      <c r="K605" s="50"/>
      <c r="L605" s="48"/>
      <c r="M605" s="48"/>
      <c r="N605" s="69"/>
      <c r="O605" s="69"/>
      <c r="P605" s="69"/>
      <c r="Q605" s="69"/>
    </row>
    <row r="606" spans="1:17" ht="18.75" x14ac:dyDescent="0.3">
      <c r="A606" s="45"/>
      <c r="B606" s="41"/>
      <c r="C606" s="42"/>
      <c r="D606" s="42"/>
      <c r="E606" s="42"/>
      <c r="F606" s="42"/>
      <c r="G606" s="40"/>
      <c r="H606" s="40"/>
      <c r="I606" s="40"/>
      <c r="J606" s="40"/>
      <c r="K606" s="50"/>
      <c r="L606" s="48"/>
      <c r="M606" s="48"/>
      <c r="N606" s="69"/>
      <c r="O606" s="69"/>
      <c r="P606" s="69"/>
      <c r="Q606" s="69"/>
    </row>
    <row r="607" spans="1:17" ht="18.75" x14ac:dyDescent="0.3">
      <c r="A607" s="45"/>
      <c r="B607" s="41"/>
      <c r="C607" s="42"/>
      <c r="D607" s="42"/>
      <c r="E607" s="42"/>
      <c r="F607" s="42"/>
      <c r="G607" s="40"/>
      <c r="H607" s="40"/>
      <c r="I607" s="40"/>
      <c r="J607" s="40"/>
      <c r="K607" s="50"/>
      <c r="L607" s="48"/>
      <c r="M607" s="48"/>
      <c r="N607" s="69"/>
      <c r="O607" s="69"/>
      <c r="P607" s="69"/>
      <c r="Q607" s="69"/>
    </row>
    <row r="608" spans="1:17" ht="18.75" x14ac:dyDescent="0.3">
      <c r="A608" s="45"/>
      <c r="B608" s="41"/>
      <c r="C608" s="42"/>
      <c r="D608" s="42"/>
      <c r="E608" s="42"/>
      <c r="F608" s="42"/>
      <c r="G608" s="40"/>
      <c r="H608" s="40"/>
      <c r="I608" s="40"/>
      <c r="J608" s="40"/>
      <c r="K608" s="50"/>
      <c r="L608" s="48"/>
      <c r="M608" s="48"/>
      <c r="N608" s="69"/>
      <c r="O608" s="69"/>
      <c r="P608" s="69"/>
      <c r="Q608" s="69"/>
    </row>
    <row r="609" spans="1:17" ht="18.75" x14ac:dyDescent="0.3">
      <c r="A609" s="45"/>
      <c r="B609" s="41"/>
      <c r="C609" s="42"/>
      <c r="D609" s="42"/>
      <c r="E609" s="42"/>
      <c r="F609" s="42"/>
      <c r="G609" s="40"/>
      <c r="H609" s="40"/>
      <c r="I609" s="40"/>
      <c r="J609" s="40"/>
      <c r="K609" s="50"/>
      <c r="L609" s="48"/>
      <c r="M609" s="48"/>
      <c r="N609" s="69"/>
      <c r="O609" s="69"/>
      <c r="P609" s="69"/>
      <c r="Q609" s="69"/>
    </row>
    <row r="610" spans="1:17" ht="18.75" x14ac:dyDescent="0.3">
      <c r="A610" s="45"/>
      <c r="B610" s="41"/>
      <c r="C610" s="42"/>
      <c r="D610" s="42"/>
      <c r="E610" s="42"/>
      <c r="F610" s="42"/>
      <c r="G610" s="40"/>
      <c r="H610" s="40"/>
      <c r="I610" s="40"/>
      <c r="J610" s="40"/>
      <c r="K610" s="50"/>
      <c r="L610" s="48"/>
      <c r="M610" s="48"/>
      <c r="N610" s="69"/>
      <c r="O610" s="69"/>
      <c r="P610" s="69"/>
      <c r="Q610" s="69"/>
    </row>
    <row r="611" spans="1:17" ht="18.75" x14ac:dyDescent="0.3">
      <c r="A611" s="45"/>
      <c r="B611" s="41"/>
      <c r="C611" s="42"/>
      <c r="D611" s="42"/>
      <c r="E611" s="42"/>
      <c r="F611" s="42"/>
      <c r="G611" s="40"/>
      <c r="H611" s="40"/>
      <c r="I611" s="40"/>
      <c r="J611" s="40"/>
      <c r="K611" s="50"/>
      <c r="L611" s="48"/>
      <c r="M611" s="48"/>
      <c r="N611" s="69"/>
      <c r="O611" s="69"/>
      <c r="P611" s="69"/>
      <c r="Q611" s="69"/>
    </row>
    <row r="612" spans="1:17" ht="18.75" x14ac:dyDescent="0.3">
      <c r="A612" s="45"/>
      <c r="B612" s="41"/>
      <c r="C612" s="42"/>
      <c r="D612" s="42"/>
      <c r="E612" s="42"/>
      <c r="F612" s="42"/>
      <c r="G612" s="40"/>
      <c r="H612" s="40"/>
      <c r="I612" s="40"/>
      <c r="J612" s="40"/>
      <c r="K612" s="50"/>
      <c r="L612" s="48"/>
      <c r="M612" s="48"/>
      <c r="N612" s="69"/>
      <c r="O612" s="69"/>
      <c r="P612" s="69"/>
      <c r="Q612" s="69"/>
    </row>
    <row r="613" spans="1:17" ht="18.75" x14ac:dyDescent="0.3">
      <c r="A613" s="45"/>
      <c r="B613" s="41"/>
      <c r="C613" s="42"/>
      <c r="D613" s="42"/>
      <c r="E613" s="42"/>
      <c r="F613" s="42"/>
      <c r="G613" s="40"/>
      <c r="H613" s="40"/>
      <c r="I613" s="40"/>
      <c r="J613" s="40"/>
      <c r="K613" s="50"/>
      <c r="L613" s="48"/>
      <c r="M613" s="48"/>
      <c r="N613" s="69"/>
      <c r="O613" s="69"/>
      <c r="P613" s="69"/>
      <c r="Q613" s="69"/>
    </row>
    <row r="614" spans="1:17" ht="18.75" x14ac:dyDescent="0.3">
      <c r="A614" s="45"/>
      <c r="B614" s="41"/>
      <c r="C614" s="42"/>
      <c r="D614" s="42"/>
      <c r="E614" s="42"/>
      <c r="F614" s="42"/>
      <c r="G614" s="40"/>
      <c r="H614" s="40"/>
      <c r="I614" s="40"/>
      <c r="J614" s="40"/>
      <c r="K614" s="50"/>
      <c r="L614" s="48"/>
      <c r="M614" s="48"/>
      <c r="N614" s="69"/>
      <c r="O614" s="69"/>
      <c r="P614" s="69"/>
      <c r="Q614" s="69"/>
    </row>
    <row r="615" spans="1:17" ht="18.75" x14ac:dyDescent="0.3">
      <c r="A615" s="45"/>
      <c r="B615" s="41"/>
      <c r="C615" s="42"/>
      <c r="D615" s="42"/>
      <c r="E615" s="42"/>
      <c r="F615" s="42"/>
      <c r="G615" s="40"/>
      <c r="H615" s="40"/>
      <c r="I615" s="40"/>
      <c r="J615" s="40"/>
      <c r="K615" s="50"/>
      <c r="L615" s="48"/>
      <c r="M615" s="48"/>
      <c r="N615" s="69"/>
      <c r="O615" s="69"/>
      <c r="P615" s="69"/>
      <c r="Q615" s="69"/>
    </row>
    <row r="616" spans="1:17" ht="18.75" x14ac:dyDescent="0.3">
      <c r="A616" s="45"/>
      <c r="B616" s="41"/>
      <c r="C616" s="42"/>
      <c r="D616" s="42"/>
      <c r="E616" s="42"/>
      <c r="F616" s="42"/>
      <c r="G616" s="40"/>
      <c r="H616" s="40"/>
      <c r="I616" s="40"/>
      <c r="J616" s="40"/>
      <c r="K616" s="50"/>
      <c r="L616" s="48"/>
      <c r="M616" s="48"/>
      <c r="N616" s="69"/>
      <c r="O616" s="69"/>
      <c r="P616" s="69"/>
      <c r="Q616" s="69"/>
    </row>
    <row r="617" spans="1:17" ht="18.75" x14ac:dyDescent="0.3">
      <c r="A617" s="45"/>
      <c r="B617" s="41"/>
      <c r="C617" s="42"/>
      <c r="D617" s="42"/>
      <c r="E617" s="42"/>
      <c r="F617" s="42"/>
      <c r="G617" s="40"/>
      <c r="H617" s="40"/>
      <c r="I617" s="40"/>
      <c r="J617" s="40"/>
      <c r="K617" s="50"/>
      <c r="L617" s="48"/>
      <c r="M617" s="48"/>
      <c r="N617" s="69"/>
      <c r="O617" s="69"/>
      <c r="P617" s="69"/>
      <c r="Q617" s="69"/>
    </row>
    <row r="618" spans="1:17" ht="18.75" x14ac:dyDescent="0.3">
      <c r="A618" s="45"/>
      <c r="B618" s="41"/>
      <c r="C618" s="42"/>
      <c r="D618" s="42"/>
      <c r="E618" s="42"/>
      <c r="F618" s="42"/>
      <c r="G618" s="40"/>
      <c r="H618" s="40"/>
      <c r="I618" s="40"/>
      <c r="J618" s="40"/>
      <c r="K618" s="50"/>
      <c r="L618" s="48"/>
      <c r="M618" s="48"/>
      <c r="N618" s="69"/>
      <c r="O618" s="69"/>
      <c r="P618" s="69"/>
      <c r="Q618" s="69"/>
    </row>
    <row r="619" spans="1:17" ht="18.75" x14ac:dyDescent="0.3">
      <c r="A619" s="45"/>
      <c r="B619" s="41"/>
      <c r="C619" s="42"/>
      <c r="D619" s="42"/>
      <c r="E619" s="42"/>
      <c r="F619" s="42"/>
      <c r="G619" s="40"/>
      <c r="H619" s="40"/>
      <c r="I619" s="40"/>
      <c r="J619" s="40"/>
      <c r="K619" s="50"/>
      <c r="L619" s="48"/>
      <c r="M619" s="48"/>
      <c r="N619" s="69"/>
      <c r="O619" s="69"/>
      <c r="P619" s="69"/>
      <c r="Q619" s="69"/>
    </row>
    <row r="620" spans="1:17" ht="18.75" x14ac:dyDescent="0.3">
      <c r="A620" s="45"/>
      <c r="B620" s="41"/>
      <c r="C620" s="42"/>
      <c r="D620" s="42"/>
      <c r="E620" s="42"/>
      <c r="F620" s="42"/>
      <c r="G620" s="40"/>
      <c r="H620" s="40"/>
      <c r="I620" s="40"/>
      <c r="J620" s="40"/>
      <c r="K620" s="50"/>
      <c r="L620" s="48"/>
      <c r="M620" s="48"/>
      <c r="N620" s="69"/>
      <c r="O620" s="69"/>
      <c r="P620" s="69"/>
      <c r="Q620" s="69"/>
    </row>
    <row r="621" spans="1:17" ht="18.75" x14ac:dyDescent="0.3">
      <c r="A621" s="45"/>
      <c r="B621" s="41"/>
      <c r="C621" s="42"/>
      <c r="D621" s="42"/>
      <c r="E621" s="42"/>
      <c r="F621" s="42"/>
      <c r="G621" s="40"/>
      <c r="H621" s="40"/>
      <c r="I621" s="40"/>
      <c r="J621" s="40"/>
      <c r="K621" s="50"/>
      <c r="L621" s="48"/>
      <c r="M621" s="48"/>
      <c r="N621" s="69"/>
      <c r="O621" s="69"/>
      <c r="P621" s="69"/>
      <c r="Q621" s="69"/>
    </row>
    <row r="622" spans="1:17" ht="18.75" x14ac:dyDescent="0.3">
      <c r="A622" s="45"/>
      <c r="B622" s="41"/>
      <c r="C622" s="42"/>
      <c r="D622" s="42"/>
      <c r="E622" s="42"/>
      <c r="F622" s="42"/>
      <c r="G622" s="40"/>
      <c r="H622" s="40"/>
      <c r="I622" s="40"/>
      <c r="J622" s="40"/>
      <c r="K622" s="50"/>
      <c r="L622" s="48"/>
      <c r="M622" s="48"/>
      <c r="N622" s="69"/>
      <c r="O622" s="69"/>
      <c r="P622" s="69"/>
      <c r="Q622" s="69"/>
    </row>
    <row r="623" spans="1:17" ht="18.75" x14ac:dyDescent="0.3">
      <c r="A623" s="45"/>
      <c r="B623" s="41"/>
      <c r="C623" s="42"/>
      <c r="D623" s="42"/>
      <c r="E623" s="42"/>
      <c r="F623" s="42"/>
      <c r="G623" s="40"/>
      <c r="H623" s="40"/>
      <c r="I623" s="40"/>
      <c r="J623" s="40"/>
      <c r="K623" s="50"/>
      <c r="L623" s="48"/>
      <c r="M623" s="48"/>
      <c r="N623" s="69"/>
      <c r="O623" s="69"/>
      <c r="P623" s="69"/>
      <c r="Q623" s="69"/>
    </row>
    <row r="624" spans="1:17" ht="18.75" x14ac:dyDescent="0.3">
      <c r="A624" s="45"/>
      <c r="B624" s="41"/>
      <c r="C624" s="42"/>
      <c r="D624" s="42"/>
      <c r="E624" s="42"/>
      <c r="F624" s="42"/>
      <c r="G624" s="40"/>
      <c r="H624" s="40"/>
      <c r="I624" s="40"/>
      <c r="J624" s="40"/>
      <c r="K624" s="50"/>
      <c r="L624" s="48"/>
      <c r="M624" s="48"/>
      <c r="N624" s="69"/>
      <c r="O624" s="69"/>
      <c r="P624" s="69"/>
      <c r="Q624" s="69"/>
    </row>
    <row r="625" spans="1:17" ht="18.75" x14ac:dyDescent="0.3">
      <c r="A625" s="45"/>
      <c r="B625" s="41"/>
      <c r="C625" s="42"/>
      <c r="D625" s="42"/>
      <c r="E625" s="42"/>
      <c r="F625" s="42"/>
      <c r="G625" s="40"/>
      <c r="H625" s="40"/>
      <c r="I625" s="40"/>
      <c r="J625" s="40"/>
      <c r="K625" s="50"/>
      <c r="L625" s="48"/>
      <c r="M625" s="48"/>
      <c r="N625" s="69"/>
      <c r="O625" s="69"/>
      <c r="P625" s="69"/>
      <c r="Q625" s="69"/>
    </row>
    <row r="626" spans="1:17" ht="18.75" x14ac:dyDescent="0.3">
      <c r="A626" s="45"/>
      <c r="B626" s="41"/>
      <c r="C626" s="42"/>
      <c r="D626" s="42"/>
      <c r="E626" s="42"/>
      <c r="F626" s="42"/>
      <c r="G626" s="40"/>
      <c r="H626" s="40"/>
      <c r="I626" s="40"/>
      <c r="J626" s="40"/>
      <c r="K626" s="50"/>
      <c r="L626" s="48"/>
      <c r="M626" s="48"/>
      <c r="N626" s="69"/>
      <c r="O626" s="69"/>
      <c r="P626" s="69"/>
      <c r="Q626" s="69"/>
    </row>
    <row r="627" spans="1:17" ht="18.75" x14ac:dyDescent="0.3">
      <c r="A627" s="45"/>
      <c r="B627" s="41"/>
      <c r="C627" s="42"/>
      <c r="D627" s="42"/>
      <c r="E627" s="42"/>
      <c r="F627" s="42"/>
      <c r="G627" s="40"/>
      <c r="H627" s="40"/>
      <c r="I627" s="40"/>
      <c r="J627" s="40"/>
      <c r="K627" s="50"/>
      <c r="L627" s="48"/>
      <c r="M627" s="48"/>
      <c r="N627" s="69"/>
      <c r="O627" s="69"/>
      <c r="P627" s="69"/>
      <c r="Q627" s="69"/>
    </row>
    <row r="628" spans="1:17" ht="18.75" x14ac:dyDescent="0.3">
      <c r="A628" s="45"/>
      <c r="B628" s="41"/>
      <c r="C628" s="42"/>
      <c r="D628" s="42"/>
      <c r="E628" s="42"/>
      <c r="F628" s="42"/>
      <c r="G628" s="40"/>
      <c r="H628" s="40"/>
      <c r="I628" s="40"/>
      <c r="J628" s="40"/>
      <c r="K628" s="50"/>
      <c r="L628" s="48"/>
      <c r="M628" s="48"/>
      <c r="N628" s="69"/>
      <c r="O628" s="69"/>
      <c r="P628" s="69"/>
      <c r="Q628" s="69"/>
    </row>
    <row r="629" spans="1:17" ht="18.75" x14ac:dyDescent="0.3">
      <c r="A629" s="45"/>
      <c r="B629" s="41"/>
      <c r="C629" s="42"/>
      <c r="D629" s="42"/>
      <c r="E629" s="42"/>
      <c r="F629" s="42"/>
      <c r="G629" s="40"/>
      <c r="H629" s="40"/>
      <c r="I629" s="40"/>
      <c r="J629" s="40"/>
      <c r="K629" s="50"/>
      <c r="L629" s="48"/>
      <c r="M629" s="48"/>
      <c r="N629" s="69"/>
      <c r="O629" s="69"/>
      <c r="P629" s="69"/>
      <c r="Q629" s="69"/>
    </row>
    <row r="630" spans="1:17" ht="18.75" x14ac:dyDescent="0.3">
      <c r="A630" s="45"/>
      <c r="B630" s="41"/>
      <c r="C630" s="42"/>
      <c r="D630" s="42"/>
      <c r="E630" s="42"/>
      <c r="F630" s="42"/>
      <c r="G630" s="40"/>
      <c r="H630" s="40"/>
      <c r="I630" s="40"/>
      <c r="J630" s="40"/>
      <c r="K630" s="50"/>
      <c r="L630" s="48"/>
      <c r="M630" s="48"/>
      <c r="N630" s="69"/>
      <c r="O630" s="69"/>
      <c r="P630" s="69"/>
      <c r="Q630" s="69"/>
    </row>
    <row r="631" spans="1:17" ht="18.75" x14ac:dyDescent="0.3">
      <c r="A631" s="45"/>
      <c r="B631" s="41"/>
      <c r="C631" s="42"/>
      <c r="D631" s="42"/>
      <c r="E631" s="42"/>
      <c r="F631" s="42"/>
      <c r="G631" s="40"/>
      <c r="H631" s="40"/>
      <c r="I631" s="40"/>
      <c r="J631" s="40"/>
      <c r="K631" s="50"/>
      <c r="L631" s="48"/>
      <c r="M631" s="48"/>
      <c r="N631" s="69"/>
      <c r="O631" s="69"/>
      <c r="P631" s="69"/>
      <c r="Q631" s="69"/>
    </row>
    <row r="632" spans="1:17" ht="18.75" x14ac:dyDescent="0.3">
      <c r="A632" s="45"/>
      <c r="B632" s="41"/>
      <c r="C632" s="42"/>
      <c r="D632" s="42"/>
      <c r="E632" s="42"/>
      <c r="F632" s="42"/>
      <c r="G632" s="40"/>
      <c r="H632" s="40"/>
      <c r="I632" s="40"/>
      <c r="J632" s="40"/>
      <c r="K632" s="50"/>
      <c r="L632" s="48"/>
      <c r="M632" s="48"/>
      <c r="N632" s="69"/>
      <c r="O632" s="69"/>
      <c r="P632" s="69"/>
      <c r="Q632" s="69"/>
    </row>
    <row r="633" spans="1:17" ht="18.75" x14ac:dyDescent="0.3">
      <c r="A633" s="45"/>
      <c r="B633" s="41"/>
      <c r="C633" s="42"/>
      <c r="D633" s="42"/>
      <c r="E633" s="42"/>
      <c r="F633" s="42"/>
      <c r="G633" s="40"/>
      <c r="H633" s="40"/>
      <c r="I633" s="40"/>
      <c r="J633" s="40"/>
      <c r="K633" s="50"/>
      <c r="L633" s="48"/>
      <c r="M633" s="48"/>
      <c r="N633" s="69"/>
      <c r="O633" s="69"/>
      <c r="P633" s="69"/>
      <c r="Q633" s="69"/>
    </row>
    <row r="634" spans="1:17" ht="18.75" x14ac:dyDescent="0.3">
      <c r="A634" s="45"/>
      <c r="B634" s="41"/>
      <c r="C634" s="42"/>
      <c r="D634" s="42"/>
      <c r="E634" s="42"/>
      <c r="F634" s="42"/>
      <c r="G634" s="40"/>
      <c r="H634" s="40"/>
      <c r="I634" s="40"/>
      <c r="J634" s="40"/>
      <c r="K634" s="50"/>
      <c r="L634" s="48"/>
      <c r="M634" s="48"/>
      <c r="N634" s="69"/>
      <c r="O634" s="69"/>
      <c r="P634" s="69"/>
      <c r="Q634" s="69"/>
    </row>
    <row r="635" spans="1:17" ht="18.75" x14ac:dyDescent="0.3">
      <c r="A635" s="45"/>
      <c r="B635" s="41"/>
      <c r="C635" s="42"/>
      <c r="D635" s="42"/>
      <c r="E635" s="42"/>
      <c r="F635" s="42"/>
      <c r="G635" s="40"/>
      <c r="H635" s="40"/>
      <c r="I635" s="40"/>
      <c r="J635" s="40"/>
      <c r="K635" s="50"/>
      <c r="L635" s="48"/>
      <c r="M635" s="48"/>
      <c r="N635" s="69"/>
      <c r="O635" s="69"/>
      <c r="P635" s="69"/>
      <c r="Q635" s="69"/>
    </row>
    <row r="636" spans="1:17" ht="18.75" x14ac:dyDescent="0.3">
      <c r="A636" s="45"/>
      <c r="B636" s="41"/>
      <c r="C636" s="42"/>
      <c r="D636" s="42"/>
      <c r="E636" s="42"/>
      <c r="F636" s="42"/>
      <c r="G636" s="40"/>
      <c r="H636" s="40"/>
      <c r="I636" s="40"/>
      <c r="J636" s="40"/>
      <c r="K636" s="50"/>
      <c r="L636" s="48"/>
      <c r="M636" s="48"/>
      <c r="N636" s="69"/>
      <c r="O636" s="69"/>
      <c r="P636" s="69"/>
      <c r="Q636" s="69"/>
    </row>
    <row r="637" spans="1:17" ht="18.75" x14ac:dyDescent="0.3">
      <c r="A637" s="45"/>
      <c r="B637" s="41"/>
      <c r="C637" s="42"/>
      <c r="D637" s="42"/>
      <c r="E637" s="42"/>
      <c r="F637" s="42"/>
      <c r="G637" s="40"/>
      <c r="H637" s="40"/>
      <c r="I637" s="40"/>
      <c r="J637" s="40"/>
      <c r="K637" s="50"/>
      <c r="L637" s="48"/>
      <c r="M637" s="48"/>
      <c r="N637" s="69"/>
      <c r="O637" s="69"/>
      <c r="P637" s="69"/>
      <c r="Q637" s="69"/>
    </row>
    <row r="638" spans="1:17" ht="18.75" x14ac:dyDescent="0.3">
      <c r="A638" s="45"/>
      <c r="B638" s="41"/>
      <c r="C638" s="42"/>
      <c r="D638" s="42"/>
      <c r="E638" s="42"/>
      <c r="F638" s="42"/>
      <c r="G638" s="40"/>
      <c r="H638" s="40"/>
      <c r="I638" s="40"/>
      <c r="J638" s="40"/>
      <c r="K638" s="50"/>
      <c r="L638" s="48"/>
      <c r="M638" s="48"/>
      <c r="N638" s="69"/>
      <c r="O638" s="69"/>
      <c r="P638" s="69"/>
      <c r="Q638" s="69"/>
    </row>
    <row r="639" spans="1:17" ht="18.75" x14ac:dyDescent="0.3">
      <c r="A639" s="45"/>
      <c r="B639" s="41"/>
      <c r="C639" s="42"/>
      <c r="D639" s="42"/>
      <c r="E639" s="42"/>
      <c r="F639" s="42"/>
      <c r="G639" s="40"/>
      <c r="H639" s="40"/>
      <c r="I639" s="40"/>
      <c r="J639" s="40"/>
      <c r="K639" s="50"/>
      <c r="L639" s="48"/>
      <c r="M639" s="48"/>
      <c r="N639" s="69"/>
      <c r="O639" s="69"/>
      <c r="P639" s="69"/>
      <c r="Q639" s="69"/>
    </row>
    <row r="640" spans="1:17" ht="18.75" x14ac:dyDescent="0.3">
      <c r="A640" s="45"/>
      <c r="B640" s="41"/>
      <c r="C640" s="42"/>
      <c r="D640" s="42"/>
      <c r="E640" s="42"/>
      <c r="F640" s="42"/>
      <c r="G640" s="40"/>
      <c r="H640" s="40"/>
      <c r="I640" s="40"/>
      <c r="J640" s="40"/>
      <c r="K640" s="50"/>
      <c r="L640" s="48"/>
      <c r="M640" s="48"/>
      <c r="N640" s="69"/>
      <c r="O640" s="69"/>
      <c r="P640" s="69"/>
      <c r="Q640" s="69"/>
    </row>
    <row r="641" spans="1:17" ht="18.75" x14ac:dyDescent="0.3">
      <c r="A641" s="45"/>
      <c r="B641" s="41"/>
      <c r="C641" s="42"/>
      <c r="D641" s="42"/>
      <c r="E641" s="42"/>
      <c r="F641" s="42"/>
      <c r="G641" s="40"/>
      <c r="H641" s="40"/>
      <c r="I641" s="40"/>
      <c r="J641" s="40"/>
      <c r="K641" s="50"/>
      <c r="L641" s="48"/>
      <c r="M641" s="48"/>
      <c r="N641" s="69"/>
      <c r="O641" s="69"/>
      <c r="P641" s="69"/>
      <c r="Q641" s="69"/>
    </row>
    <row r="642" spans="1:17" ht="18.75" x14ac:dyDescent="0.3">
      <c r="A642" s="45"/>
      <c r="B642" s="41"/>
      <c r="C642" s="42"/>
      <c r="D642" s="42"/>
      <c r="E642" s="42"/>
      <c r="F642" s="42"/>
      <c r="G642" s="40"/>
      <c r="H642" s="40"/>
      <c r="I642" s="40"/>
      <c r="J642" s="40"/>
      <c r="K642" s="50"/>
      <c r="L642" s="48"/>
      <c r="M642" s="48"/>
      <c r="N642" s="69"/>
      <c r="O642" s="69"/>
      <c r="P642" s="69"/>
      <c r="Q642" s="69"/>
    </row>
    <row r="643" spans="1:17" ht="18.75" x14ac:dyDescent="0.3">
      <c r="A643" s="45"/>
      <c r="B643" s="41"/>
      <c r="C643" s="42"/>
      <c r="D643" s="42"/>
      <c r="E643" s="42"/>
      <c r="F643" s="42"/>
      <c r="G643" s="40"/>
      <c r="H643" s="40"/>
      <c r="I643" s="40"/>
      <c r="J643" s="40"/>
      <c r="K643" s="50"/>
      <c r="L643" s="48"/>
      <c r="M643" s="48"/>
      <c r="N643" s="69"/>
      <c r="O643" s="69"/>
      <c r="P643" s="69"/>
      <c r="Q643" s="69"/>
    </row>
    <row r="644" spans="1:17" ht="18.75" x14ac:dyDescent="0.3">
      <c r="A644" s="45"/>
      <c r="B644" s="41"/>
      <c r="C644" s="42"/>
      <c r="D644" s="42"/>
      <c r="E644" s="42"/>
      <c r="F644" s="42"/>
      <c r="G644" s="40"/>
      <c r="H644" s="40"/>
      <c r="I644" s="40"/>
      <c r="J644" s="40"/>
      <c r="K644" s="50"/>
      <c r="L644" s="48"/>
      <c r="M644" s="48"/>
      <c r="N644" s="69"/>
      <c r="O644" s="69"/>
      <c r="P644" s="69"/>
      <c r="Q644" s="69"/>
    </row>
    <row r="645" spans="1:17" ht="18.75" x14ac:dyDescent="0.3">
      <c r="A645" s="45"/>
      <c r="B645" s="41"/>
      <c r="C645" s="42"/>
      <c r="D645" s="42"/>
      <c r="E645" s="42"/>
      <c r="F645" s="42"/>
      <c r="G645" s="40"/>
      <c r="H645" s="40"/>
      <c r="I645" s="40"/>
      <c r="J645" s="40"/>
      <c r="K645" s="50"/>
      <c r="L645" s="48"/>
      <c r="M645" s="48"/>
      <c r="N645" s="69"/>
      <c r="O645" s="69"/>
      <c r="P645" s="69"/>
      <c r="Q645" s="69"/>
    </row>
    <row r="646" spans="1:17" ht="18.75" x14ac:dyDescent="0.3">
      <c r="A646" s="45"/>
      <c r="B646" s="41"/>
      <c r="C646" s="42"/>
      <c r="D646" s="42"/>
      <c r="E646" s="42"/>
      <c r="F646" s="42"/>
      <c r="G646" s="40"/>
      <c r="H646" s="40"/>
      <c r="I646" s="40"/>
      <c r="J646" s="40"/>
      <c r="K646" s="50"/>
      <c r="L646" s="48"/>
      <c r="M646" s="48"/>
      <c r="N646" s="69"/>
      <c r="O646" s="69"/>
      <c r="P646" s="69"/>
      <c r="Q646" s="69"/>
    </row>
    <row r="647" spans="1:17" ht="18.75" x14ac:dyDescent="0.3">
      <c r="A647" s="45"/>
      <c r="B647" s="41"/>
      <c r="C647" s="42"/>
      <c r="D647" s="42"/>
      <c r="E647" s="42"/>
      <c r="F647" s="42"/>
      <c r="G647" s="40"/>
      <c r="H647" s="40"/>
      <c r="I647" s="40"/>
      <c r="J647" s="40"/>
      <c r="K647" s="50"/>
      <c r="L647" s="48"/>
      <c r="M647" s="48"/>
      <c r="N647" s="69"/>
      <c r="O647" s="69"/>
      <c r="P647" s="69"/>
      <c r="Q647" s="69"/>
    </row>
    <row r="648" spans="1:17" ht="18.75" x14ac:dyDescent="0.3">
      <c r="A648" s="45"/>
      <c r="B648" s="41"/>
      <c r="C648" s="42"/>
      <c r="D648" s="42"/>
      <c r="E648" s="42"/>
      <c r="F648" s="42"/>
      <c r="G648" s="40"/>
      <c r="H648" s="40"/>
      <c r="I648" s="40"/>
      <c r="J648" s="40"/>
      <c r="K648" s="50"/>
      <c r="L648" s="48"/>
      <c r="M648" s="48"/>
      <c r="N648" s="69"/>
      <c r="O648" s="69"/>
      <c r="P648" s="69"/>
      <c r="Q648" s="69"/>
    </row>
    <row r="649" spans="1:17" ht="18.75" x14ac:dyDescent="0.3">
      <c r="A649" s="45"/>
      <c r="B649" s="41"/>
      <c r="C649" s="42"/>
      <c r="D649" s="42"/>
      <c r="E649" s="42"/>
      <c r="F649" s="42"/>
      <c r="G649" s="40"/>
      <c r="H649" s="40"/>
      <c r="I649" s="40"/>
      <c r="J649" s="40"/>
      <c r="K649" s="50"/>
      <c r="L649" s="48"/>
      <c r="M649" s="48"/>
      <c r="N649" s="69"/>
      <c r="O649" s="69"/>
      <c r="P649" s="69"/>
      <c r="Q649" s="69"/>
    </row>
    <row r="650" spans="1:17" ht="18.75" x14ac:dyDescent="0.3">
      <c r="A650" s="45"/>
      <c r="B650" s="41"/>
      <c r="C650" s="42"/>
      <c r="D650" s="42"/>
      <c r="E650" s="42"/>
      <c r="F650" s="42"/>
      <c r="G650" s="40"/>
      <c r="H650" s="40"/>
      <c r="I650" s="40"/>
      <c r="J650" s="40"/>
      <c r="K650" s="50"/>
      <c r="L650" s="48"/>
      <c r="M650" s="48"/>
      <c r="N650" s="69"/>
      <c r="O650" s="69"/>
      <c r="P650" s="69"/>
      <c r="Q650" s="69"/>
    </row>
    <row r="651" spans="1:17" ht="18.75" x14ac:dyDescent="0.3">
      <c r="A651" s="45"/>
      <c r="B651" s="41"/>
      <c r="C651" s="42"/>
      <c r="D651" s="42"/>
      <c r="E651" s="42"/>
      <c r="F651" s="42"/>
      <c r="G651" s="40"/>
      <c r="H651" s="40"/>
      <c r="I651" s="40"/>
      <c r="J651" s="40"/>
      <c r="K651" s="50"/>
      <c r="L651" s="48"/>
      <c r="M651" s="48"/>
      <c r="N651" s="69"/>
      <c r="O651" s="69"/>
      <c r="P651" s="69"/>
      <c r="Q651" s="69"/>
    </row>
    <row r="652" spans="1:17" ht="18.75" x14ac:dyDescent="0.3">
      <c r="A652" s="45"/>
      <c r="B652" s="41"/>
      <c r="C652" s="42"/>
      <c r="D652" s="42"/>
      <c r="E652" s="42"/>
      <c r="F652" s="42"/>
      <c r="G652" s="40"/>
      <c r="H652" s="40"/>
      <c r="I652" s="40"/>
      <c r="J652" s="40"/>
      <c r="K652" s="50"/>
      <c r="L652" s="48"/>
      <c r="M652" s="48"/>
      <c r="N652" s="69"/>
      <c r="O652" s="69"/>
      <c r="P652" s="69"/>
      <c r="Q652" s="69"/>
    </row>
    <row r="653" spans="1:17" ht="18.75" x14ac:dyDescent="0.3">
      <c r="A653" s="45"/>
      <c r="B653" s="41"/>
      <c r="C653" s="42"/>
      <c r="D653" s="42"/>
      <c r="E653" s="42"/>
      <c r="F653" s="42"/>
      <c r="G653" s="40"/>
      <c r="H653" s="40"/>
      <c r="I653" s="40"/>
      <c r="J653" s="40"/>
      <c r="K653" s="50"/>
      <c r="L653" s="48"/>
      <c r="M653" s="48"/>
      <c r="N653" s="69"/>
      <c r="O653" s="69"/>
      <c r="P653" s="69"/>
      <c r="Q653" s="69"/>
    </row>
    <row r="654" spans="1:17" ht="18.75" x14ac:dyDescent="0.3">
      <c r="A654" s="45"/>
      <c r="B654" s="41"/>
      <c r="C654" s="42"/>
      <c r="D654" s="42"/>
      <c r="E654" s="42"/>
      <c r="F654" s="42"/>
      <c r="G654" s="40"/>
      <c r="H654" s="40"/>
      <c r="I654" s="40"/>
      <c r="J654" s="40"/>
      <c r="K654" s="50"/>
      <c r="L654" s="48"/>
      <c r="M654" s="48"/>
      <c r="N654" s="69"/>
      <c r="O654" s="69"/>
      <c r="P654" s="69"/>
      <c r="Q654" s="69"/>
    </row>
    <row r="655" spans="1:17" ht="18.75" x14ac:dyDescent="0.3">
      <c r="A655" s="45"/>
      <c r="B655" s="41"/>
      <c r="C655" s="42"/>
      <c r="D655" s="42"/>
      <c r="E655" s="42"/>
      <c r="F655" s="42"/>
      <c r="G655" s="40"/>
      <c r="H655" s="40"/>
      <c r="I655" s="40"/>
      <c r="J655" s="40"/>
      <c r="K655" s="50"/>
      <c r="L655" s="48"/>
      <c r="M655" s="48"/>
      <c r="N655" s="69"/>
      <c r="O655" s="69"/>
      <c r="P655" s="69"/>
      <c r="Q655" s="69"/>
    </row>
    <row r="656" spans="1:17" ht="18.75" x14ac:dyDescent="0.3">
      <c r="A656" s="45"/>
      <c r="B656" s="41"/>
      <c r="C656" s="42"/>
      <c r="D656" s="42"/>
      <c r="E656" s="42"/>
      <c r="F656" s="42"/>
      <c r="G656" s="40"/>
      <c r="H656" s="40"/>
      <c r="I656" s="40"/>
      <c r="J656" s="40"/>
      <c r="K656" s="50"/>
      <c r="L656" s="48"/>
      <c r="M656" s="48"/>
      <c r="N656" s="69"/>
      <c r="O656" s="69"/>
      <c r="P656" s="69"/>
      <c r="Q656" s="69"/>
    </row>
    <row r="657" spans="1:17" ht="18.75" x14ac:dyDescent="0.3">
      <c r="A657" s="45"/>
      <c r="B657" s="41"/>
      <c r="C657" s="42"/>
      <c r="D657" s="42"/>
      <c r="E657" s="42"/>
      <c r="F657" s="42"/>
      <c r="G657" s="40"/>
      <c r="H657" s="40"/>
      <c r="I657" s="40"/>
      <c r="J657" s="40"/>
      <c r="K657" s="50"/>
      <c r="L657" s="48"/>
      <c r="M657" s="48"/>
      <c r="N657" s="69"/>
      <c r="O657" s="69"/>
      <c r="P657" s="69"/>
      <c r="Q657" s="69"/>
    </row>
    <row r="658" spans="1:17" ht="18.75" x14ac:dyDescent="0.3">
      <c r="A658" s="45"/>
      <c r="B658" s="41"/>
      <c r="C658" s="42"/>
      <c r="D658" s="42"/>
      <c r="E658" s="42"/>
      <c r="F658" s="42"/>
      <c r="G658" s="40"/>
      <c r="H658" s="40"/>
      <c r="I658" s="40"/>
      <c r="J658" s="40"/>
      <c r="K658" s="50"/>
      <c r="L658" s="48"/>
      <c r="M658" s="48"/>
      <c r="N658" s="69"/>
      <c r="O658" s="69"/>
      <c r="P658" s="69"/>
      <c r="Q658" s="69"/>
    </row>
    <row r="659" spans="1:17" ht="18.75" x14ac:dyDescent="0.3">
      <c r="A659" s="45"/>
      <c r="B659" s="41"/>
      <c r="C659" s="42"/>
      <c r="D659" s="42"/>
      <c r="E659" s="42"/>
      <c r="F659" s="42"/>
      <c r="G659" s="40"/>
      <c r="H659" s="40"/>
      <c r="I659" s="40"/>
      <c r="J659" s="40"/>
      <c r="K659" s="50"/>
      <c r="L659" s="48"/>
      <c r="M659" s="48"/>
      <c r="N659" s="69"/>
      <c r="O659" s="69"/>
      <c r="P659" s="69"/>
      <c r="Q659" s="69"/>
    </row>
    <row r="660" spans="1:17" ht="18.75" x14ac:dyDescent="0.3">
      <c r="A660" s="45"/>
      <c r="B660" s="41"/>
      <c r="C660" s="42"/>
      <c r="D660" s="42"/>
      <c r="E660" s="42"/>
      <c r="F660" s="42"/>
      <c r="G660" s="40"/>
      <c r="H660" s="40"/>
      <c r="I660" s="40"/>
      <c r="J660" s="40"/>
      <c r="K660" s="50"/>
      <c r="L660" s="48"/>
      <c r="M660" s="48"/>
      <c r="N660" s="69"/>
      <c r="O660" s="69"/>
      <c r="P660" s="69"/>
      <c r="Q660" s="69"/>
    </row>
    <row r="661" spans="1:17" ht="18.75" x14ac:dyDescent="0.3">
      <c r="A661" s="45"/>
      <c r="B661" s="41"/>
      <c r="C661" s="42"/>
      <c r="D661" s="42"/>
      <c r="E661" s="42"/>
      <c r="F661" s="42"/>
      <c r="G661" s="40"/>
      <c r="H661" s="40"/>
      <c r="I661" s="40"/>
      <c r="J661" s="40"/>
      <c r="K661" s="50"/>
      <c r="L661" s="48"/>
      <c r="M661" s="48"/>
      <c r="N661" s="69"/>
      <c r="O661" s="69"/>
      <c r="P661" s="69"/>
      <c r="Q661" s="69"/>
    </row>
    <row r="662" spans="1:17" ht="18.75" x14ac:dyDescent="0.3">
      <c r="A662" s="45"/>
      <c r="B662" s="41"/>
      <c r="C662" s="42"/>
      <c r="D662" s="42"/>
      <c r="E662" s="42"/>
      <c r="F662" s="42"/>
      <c r="G662" s="40"/>
      <c r="H662" s="40"/>
      <c r="I662" s="40"/>
      <c r="J662" s="40"/>
      <c r="K662" s="50"/>
      <c r="L662" s="48"/>
      <c r="M662" s="48"/>
      <c r="N662" s="69"/>
      <c r="O662" s="69"/>
      <c r="P662" s="69"/>
      <c r="Q662" s="69"/>
    </row>
    <row r="663" spans="1:17" ht="18.75" x14ac:dyDescent="0.3">
      <c r="A663" s="45"/>
      <c r="B663" s="41"/>
      <c r="C663" s="42"/>
      <c r="D663" s="42"/>
      <c r="E663" s="42"/>
      <c r="F663" s="42"/>
      <c r="G663" s="40"/>
      <c r="H663" s="40"/>
      <c r="I663" s="40"/>
      <c r="J663" s="40"/>
      <c r="K663" s="50"/>
      <c r="L663" s="48"/>
      <c r="M663" s="48"/>
      <c r="N663" s="69"/>
      <c r="O663" s="69"/>
      <c r="P663" s="69"/>
      <c r="Q663" s="69"/>
    </row>
    <row r="664" spans="1:17" ht="18.75" x14ac:dyDescent="0.3">
      <c r="A664" s="45"/>
      <c r="B664" s="41"/>
      <c r="C664" s="42"/>
      <c r="D664" s="42"/>
      <c r="E664" s="42"/>
      <c r="F664" s="42"/>
      <c r="G664" s="40"/>
      <c r="H664" s="40"/>
      <c r="I664" s="40"/>
      <c r="J664" s="40"/>
      <c r="K664" s="50"/>
      <c r="L664" s="48"/>
      <c r="M664" s="48"/>
      <c r="N664" s="69"/>
      <c r="O664" s="69"/>
      <c r="P664" s="69"/>
      <c r="Q664" s="69"/>
    </row>
    <row r="665" spans="1:17" ht="18.75" x14ac:dyDescent="0.3">
      <c r="A665" s="45"/>
      <c r="B665" s="41"/>
      <c r="C665" s="42"/>
      <c r="D665" s="42"/>
      <c r="E665" s="42"/>
      <c r="F665" s="42"/>
      <c r="G665" s="40"/>
      <c r="H665" s="40"/>
      <c r="I665" s="40"/>
      <c r="J665" s="40"/>
      <c r="K665" s="50"/>
      <c r="L665" s="48"/>
      <c r="M665" s="48"/>
      <c r="N665" s="69"/>
      <c r="O665" s="69"/>
      <c r="P665" s="69"/>
      <c r="Q665" s="69"/>
    </row>
    <row r="666" spans="1:17" ht="18.75" x14ac:dyDescent="0.3">
      <c r="A666" s="45"/>
      <c r="B666" s="41"/>
      <c r="C666" s="42"/>
      <c r="D666" s="42"/>
      <c r="E666" s="42"/>
      <c r="F666" s="42"/>
      <c r="G666" s="40"/>
      <c r="H666" s="40"/>
      <c r="I666" s="40"/>
      <c r="J666" s="40"/>
      <c r="K666" s="50"/>
      <c r="L666" s="48"/>
      <c r="M666" s="48"/>
      <c r="N666" s="69"/>
      <c r="O666" s="69"/>
      <c r="P666" s="69"/>
      <c r="Q666" s="69"/>
    </row>
    <row r="667" spans="1:17" ht="18.75" x14ac:dyDescent="0.3">
      <c r="A667" s="45"/>
      <c r="B667" s="41"/>
      <c r="C667" s="42"/>
      <c r="D667" s="42"/>
      <c r="E667" s="42"/>
      <c r="F667" s="42"/>
      <c r="G667" s="40"/>
      <c r="H667" s="40"/>
      <c r="I667" s="40"/>
      <c r="J667" s="40"/>
      <c r="K667" s="50"/>
      <c r="L667" s="48"/>
      <c r="M667" s="48"/>
      <c r="N667" s="69"/>
      <c r="O667" s="69"/>
      <c r="P667" s="69"/>
      <c r="Q667" s="69"/>
    </row>
    <row r="668" spans="1:17" ht="18.75" x14ac:dyDescent="0.3">
      <c r="A668" s="45"/>
      <c r="B668" s="41"/>
      <c r="C668" s="42"/>
      <c r="D668" s="42"/>
      <c r="E668" s="42"/>
      <c r="F668" s="42"/>
      <c r="G668" s="40"/>
      <c r="H668" s="40"/>
      <c r="I668" s="40"/>
      <c r="J668" s="40"/>
      <c r="K668" s="50"/>
      <c r="L668" s="48"/>
      <c r="M668" s="48"/>
      <c r="N668" s="69"/>
      <c r="O668" s="69"/>
      <c r="P668" s="69"/>
      <c r="Q668" s="69"/>
    </row>
    <row r="669" spans="1:17" ht="18.75" x14ac:dyDescent="0.3">
      <c r="A669" s="45"/>
      <c r="B669" s="41"/>
      <c r="C669" s="42"/>
      <c r="D669" s="42"/>
      <c r="E669" s="42"/>
      <c r="F669" s="42"/>
      <c r="G669" s="40"/>
      <c r="H669" s="40"/>
      <c r="I669" s="40"/>
      <c r="J669" s="40"/>
      <c r="K669" s="50"/>
      <c r="L669" s="48"/>
      <c r="M669" s="48"/>
      <c r="N669" s="69"/>
      <c r="O669" s="69"/>
      <c r="P669" s="69"/>
      <c r="Q669" s="69"/>
    </row>
    <row r="670" spans="1:17" ht="18.75" x14ac:dyDescent="0.3">
      <c r="A670" s="45"/>
      <c r="B670" s="41"/>
      <c r="C670" s="42"/>
      <c r="D670" s="42"/>
      <c r="E670" s="42"/>
      <c r="F670" s="42"/>
      <c r="G670" s="40"/>
      <c r="H670" s="40"/>
      <c r="I670" s="40"/>
      <c r="J670" s="40"/>
      <c r="K670" s="50"/>
      <c r="L670" s="48"/>
      <c r="M670" s="48"/>
      <c r="N670" s="69"/>
      <c r="O670" s="69"/>
      <c r="P670" s="69"/>
      <c r="Q670" s="69"/>
    </row>
    <row r="671" spans="1:17" ht="18.75" x14ac:dyDescent="0.3">
      <c r="A671" s="45"/>
      <c r="B671" s="41"/>
      <c r="C671" s="42"/>
      <c r="D671" s="42"/>
      <c r="E671" s="42"/>
      <c r="F671" s="42"/>
      <c r="G671" s="40"/>
      <c r="H671" s="40"/>
      <c r="I671" s="40"/>
      <c r="J671" s="40"/>
      <c r="K671" s="50"/>
      <c r="L671" s="48"/>
      <c r="M671" s="48"/>
      <c r="N671" s="69"/>
      <c r="O671" s="69"/>
      <c r="P671" s="69"/>
      <c r="Q671" s="69"/>
    </row>
    <row r="672" spans="1:17" ht="18.75" x14ac:dyDescent="0.3">
      <c r="A672" s="45"/>
      <c r="B672" s="41"/>
      <c r="C672" s="42"/>
      <c r="D672" s="42"/>
      <c r="E672" s="42"/>
      <c r="F672" s="42"/>
      <c r="G672" s="40"/>
      <c r="H672" s="40"/>
      <c r="I672" s="40"/>
      <c r="J672" s="40"/>
      <c r="K672" s="50"/>
      <c r="L672" s="48"/>
      <c r="M672" s="48"/>
      <c r="N672" s="69"/>
      <c r="O672" s="69"/>
      <c r="P672" s="69"/>
      <c r="Q672" s="69"/>
    </row>
    <row r="673" spans="1:17" ht="18.75" x14ac:dyDescent="0.3">
      <c r="A673" s="45"/>
      <c r="B673" s="41"/>
      <c r="C673" s="42"/>
      <c r="D673" s="42"/>
      <c r="E673" s="42"/>
      <c r="F673" s="42"/>
      <c r="G673" s="40"/>
      <c r="H673" s="40"/>
      <c r="I673" s="40"/>
      <c r="J673" s="40"/>
      <c r="K673" s="50"/>
      <c r="L673" s="48"/>
      <c r="M673" s="48"/>
      <c r="N673" s="69"/>
      <c r="O673" s="69"/>
      <c r="P673" s="69"/>
      <c r="Q673" s="69"/>
    </row>
    <row r="674" spans="1:17" ht="18.75" x14ac:dyDescent="0.3">
      <c r="A674" s="45"/>
      <c r="B674" s="41"/>
      <c r="C674" s="42"/>
      <c r="D674" s="42"/>
      <c r="E674" s="42"/>
      <c r="F674" s="42"/>
      <c r="G674" s="40"/>
      <c r="H674" s="40"/>
      <c r="I674" s="40"/>
      <c r="J674" s="40"/>
      <c r="K674" s="50"/>
      <c r="L674" s="48"/>
      <c r="M674" s="48"/>
      <c r="N674" s="69"/>
      <c r="O674" s="69"/>
      <c r="P674" s="69"/>
      <c r="Q674" s="69"/>
    </row>
    <row r="675" spans="1:17" ht="18.75" x14ac:dyDescent="0.3">
      <c r="A675" s="45"/>
      <c r="B675" s="41"/>
      <c r="C675" s="42"/>
      <c r="D675" s="42"/>
      <c r="E675" s="42"/>
      <c r="F675" s="42"/>
      <c r="G675" s="40"/>
      <c r="H675" s="40"/>
      <c r="I675" s="40"/>
      <c r="J675" s="40"/>
      <c r="K675" s="50"/>
      <c r="L675" s="48"/>
      <c r="M675" s="48"/>
      <c r="N675" s="69"/>
      <c r="O675" s="69"/>
      <c r="P675" s="69"/>
      <c r="Q675" s="69"/>
    </row>
    <row r="676" spans="1:17" ht="18.75" x14ac:dyDescent="0.3">
      <c r="A676" s="45"/>
      <c r="B676" s="41"/>
      <c r="C676" s="42"/>
      <c r="D676" s="42"/>
      <c r="E676" s="42"/>
      <c r="F676" s="42"/>
      <c r="G676" s="40"/>
      <c r="H676" s="40"/>
      <c r="I676" s="40"/>
      <c r="J676" s="40"/>
      <c r="K676" s="50"/>
      <c r="L676" s="48"/>
      <c r="M676" s="48"/>
      <c r="N676" s="69"/>
      <c r="O676" s="69"/>
      <c r="P676" s="69"/>
      <c r="Q676" s="69"/>
    </row>
    <row r="677" spans="1:17" ht="18.75" x14ac:dyDescent="0.3">
      <c r="A677" s="45"/>
      <c r="B677" s="41"/>
      <c r="C677" s="42"/>
      <c r="D677" s="42"/>
      <c r="E677" s="42"/>
      <c r="F677" s="42"/>
      <c r="G677" s="40"/>
      <c r="H677" s="40"/>
      <c r="I677" s="40"/>
      <c r="J677" s="40"/>
      <c r="K677" s="50"/>
      <c r="L677" s="48"/>
      <c r="M677" s="48"/>
      <c r="N677" s="69"/>
      <c r="O677" s="69"/>
      <c r="P677" s="69"/>
      <c r="Q677" s="69"/>
    </row>
    <row r="678" spans="1:17" ht="18.75" x14ac:dyDescent="0.3">
      <c r="A678" s="45"/>
      <c r="B678" s="41"/>
      <c r="C678" s="42"/>
      <c r="D678" s="42"/>
      <c r="E678" s="42"/>
      <c r="F678" s="42"/>
      <c r="G678" s="40"/>
      <c r="H678" s="40"/>
      <c r="I678" s="40"/>
      <c r="J678" s="40"/>
      <c r="K678" s="50"/>
      <c r="L678" s="48"/>
      <c r="M678" s="48"/>
      <c r="N678" s="69"/>
      <c r="O678" s="69"/>
      <c r="P678" s="69"/>
      <c r="Q678" s="69"/>
    </row>
    <row r="679" spans="1:17" ht="18.75" x14ac:dyDescent="0.3">
      <c r="A679" s="45"/>
      <c r="B679" s="41"/>
      <c r="C679" s="42"/>
      <c r="D679" s="42"/>
      <c r="E679" s="42"/>
      <c r="F679" s="42"/>
      <c r="G679" s="40"/>
      <c r="H679" s="40"/>
      <c r="I679" s="40"/>
      <c r="J679" s="40"/>
      <c r="K679" s="50"/>
      <c r="L679" s="48"/>
      <c r="M679" s="48"/>
      <c r="N679" s="69"/>
      <c r="O679" s="69"/>
      <c r="P679" s="69"/>
      <c r="Q679" s="69"/>
    </row>
    <row r="680" spans="1:17" ht="18.75" x14ac:dyDescent="0.3">
      <c r="A680" s="45"/>
      <c r="B680" s="41"/>
      <c r="C680" s="42"/>
      <c r="D680" s="42"/>
      <c r="E680" s="42"/>
      <c r="F680" s="42"/>
      <c r="G680" s="40"/>
      <c r="H680" s="40"/>
      <c r="I680" s="40"/>
      <c r="J680" s="40"/>
      <c r="K680" s="50"/>
      <c r="L680" s="48"/>
      <c r="M680" s="48"/>
      <c r="N680" s="69"/>
      <c r="O680" s="69"/>
      <c r="P680" s="69"/>
      <c r="Q680" s="69"/>
    </row>
    <row r="681" spans="1:17" ht="18.75" x14ac:dyDescent="0.3">
      <c r="A681" s="45"/>
      <c r="B681" s="41"/>
      <c r="C681" s="42"/>
      <c r="D681" s="42"/>
      <c r="E681" s="42"/>
      <c r="F681" s="42"/>
      <c r="G681" s="40"/>
      <c r="H681" s="40"/>
      <c r="I681" s="40"/>
      <c r="J681" s="40"/>
      <c r="K681" s="50"/>
      <c r="L681" s="48"/>
      <c r="M681" s="48"/>
      <c r="N681" s="69"/>
      <c r="O681" s="69"/>
      <c r="P681" s="69"/>
      <c r="Q681" s="69"/>
    </row>
    <row r="682" spans="1:17" ht="18.75" x14ac:dyDescent="0.3">
      <c r="A682" s="45"/>
      <c r="B682" s="41"/>
      <c r="C682" s="42"/>
      <c r="D682" s="42"/>
      <c r="E682" s="42"/>
      <c r="F682" s="42"/>
      <c r="G682" s="40"/>
      <c r="H682" s="40"/>
      <c r="I682" s="40"/>
      <c r="J682" s="40"/>
      <c r="K682" s="50"/>
      <c r="L682" s="48"/>
      <c r="M682" s="48"/>
      <c r="N682" s="69"/>
      <c r="O682" s="69"/>
      <c r="P682" s="69"/>
      <c r="Q682" s="69"/>
    </row>
    <row r="683" spans="1:17" ht="18.75" x14ac:dyDescent="0.3">
      <c r="A683" s="45"/>
      <c r="B683" s="41"/>
      <c r="C683" s="42"/>
      <c r="D683" s="42"/>
      <c r="E683" s="42"/>
      <c r="F683" s="42"/>
      <c r="G683" s="40"/>
      <c r="H683" s="40"/>
      <c r="I683" s="40"/>
      <c r="J683" s="40"/>
      <c r="K683" s="50"/>
      <c r="L683" s="48"/>
      <c r="M683" s="48"/>
      <c r="N683" s="69"/>
      <c r="O683" s="69"/>
      <c r="P683" s="69"/>
      <c r="Q683" s="69"/>
    </row>
    <row r="684" spans="1:17" ht="18.75" x14ac:dyDescent="0.3">
      <c r="A684" s="45"/>
      <c r="B684" s="41"/>
      <c r="C684" s="42"/>
      <c r="D684" s="42"/>
      <c r="E684" s="42"/>
      <c r="F684" s="42"/>
      <c r="G684" s="40"/>
      <c r="H684" s="40"/>
      <c r="I684" s="40"/>
      <c r="J684" s="40"/>
      <c r="K684" s="50"/>
      <c r="L684" s="48"/>
      <c r="M684" s="48"/>
      <c r="N684" s="69"/>
      <c r="O684" s="69"/>
      <c r="P684" s="69"/>
      <c r="Q684" s="69"/>
    </row>
    <row r="685" spans="1:17" ht="18.75" x14ac:dyDescent="0.3">
      <c r="A685" s="45"/>
      <c r="B685" s="41"/>
      <c r="C685" s="42"/>
      <c r="D685" s="42"/>
      <c r="E685" s="42"/>
      <c r="F685" s="42"/>
      <c r="G685" s="40"/>
      <c r="H685" s="40"/>
      <c r="I685" s="40"/>
      <c r="J685" s="40"/>
      <c r="K685" s="50"/>
      <c r="L685" s="48"/>
      <c r="M685" s="48"/>
      <c r="N685" s="69"/>
      <c r="O685" s="69"/>
      <c r="P685" s="69"/>
      <c r="Q685" s="69"/>
    </row>
    <row r="686" spans="1:17" ht="18.75" x14ac:dyDescent="0.3">
      <c r="A686" s="45"/>
      <c r="B686" s="41"/>
      <c r="C686" s="42"/>
      <c r="D686" s="42"/>
      <c r="E686" s="42"/>
      <c r="F686" s="42"/>
      <c r="G686" s="40"/>
      <c r="H686" s="40"/>
      <c r="I686" s="40"/>
      <c r="J686" s="40"/>
      <c r="K686" s="50"/>
      <c r="L686" s="48"/>
      <c r="M686" s="48"/>
      <c r="N686" s="69"/>
      <c r="O686" s="69"/>
      <c r="P686" s="69"/>
      <c r="Q686" s="69"/>
    </row>
    <row r="687" spans="1:17" ht="18.75" x14ac:dyDescent="0.3">
      <c r="A687" s="45"/>
      <c r="B687" s="41"/>
      <c r="C687" s="42"/>
      <c r="D687" s="42"/>
      <c r="E687" s="42"/>
      <c r="F687" s="42"/>
      <c r="G687" s="40"/>
      <c r="H687" s="40"/>
      <c r="I687" s="40"/>
      <c r="J687" s="40"/>
      <c r="K687" s="50"/>
      <c r="L687" s="48"/>
      <c r="M687" s="48"/>
      <c r="N687" s="69"/>
      <c r="O687" s="69"/>
      <c r="P687" s="69"/>
      <c r="Q687" s="69"/>
    </row>
    <row r="688" spans="1:17" ht="18.75" x14ac:dyDescent="0.3">
      <c r="A688" s="45"/>
      <c r="B688" s="41"/>
      <c r="C688" s="42"/>
      <c r="D688" s="42"/>
      <c r="E688" s="42"/>
      <c r="F688" s="42"/>
      <c r="G688" s="40"/>
      <c r="H688" s="40"/>
      <c r="I688" s="40"/>
      <c r="J688" s="40"/>
      <c r="K688" s="50"/>
      <c r="L688" s="48"/>
      <c r="M688" s="48"/>
      <c r="N688" s="69"/>
      <c r="O688" s="69"/>
      <c r="P688" s="69"/>
      <c r="Q688" s="69"/>
    </row>
    <row r="689" spans="1:17" ht="18.75" x14ac:dyDescent="0.3">
      <c r="A689" s="45"/>
      <c r="B689" s="41"/>
      <c r="C689" s="42"/>
      <c r="D689" s="42"/>
      <c r="E689" s="42"/>
      <c r="F689" s="42"/>
      <c r="G689" s="40"/>
      <c r="H689" s="40"/>
      <c r="I689" s="40"/>
      <c r="J689" s="40"/>
      <c r="K689" s="50"/>
      <c r="L689" s="48"/>
      <c r="M689" s="48"/>
      <c r="N689" s="69"/>
      <c r="O689" s="69"/>
      <c r="P689" s="69"/>
      <c r="Q689" s="69"/>
    </row>
    <row r="690" spans="1:17" ht="18.75" x14ac:dyDescent="0.3">
      <c r="A690" s="45"/>
      <c r="B690" s="41"/>
      <c r="C690" s="42"/>
      <c r="D690" s="42"/>
      <c r="E690" s="42"/>
      <c r="F690" s="42"/>
      <c r="G690" s="40"/>
      <c r="H690" s="40"/>
      <c r="I690" s="40"/>
      <c r="J690" s="40"/>
      <c r="K690" s="50"/>
      <c r="L690" s="48"/>
      <c r="M690" s="48"/>
      <c r="N690" s="69"/>
      <c r="O690" s="69"/>
      <c r="P690" s="69"/>
      <c r="Q690" s="69"/>
    </row>
    <row r="691" spans="1:17" ht="18.75" x14ac:dyDescent="0.3">
      <c r="A691" s="45"/>
      <c r="B691" s="41"/>
      <c r="C691" s="42"/>
      <c r="D691" s="42"/>
      <c r="E691" s="42"/>
      <c r="F691" s="42"/>
      <c r="G691" s="40"/>
      <c r="H691" s="40"/>
      <c r="I691" s="40"/>
      <c r="J691" s="40"/>
      <c r="K691" s="50"/>
      <c r="L691" s="48"/>
      <c r="M691" s="48"/>
      <c r="N691" s="69"/>
      <c r="O691" s="69"/>
      <c r="P691" s="69"/>
      <c r="Q691" s="69"/>
    </row>
    <row r="692" spans="1:17" ht="18.75" x14ac:dyDescent="0.3">
      <c r="A692" s="45"/>
      <c r="B692" s="41"/>
      <c r="C692" s="42"/>
      <c r="D692" s="42"/>
      <c r="E692" s="42"/>
      <c r="F692" s="42"/>
      <c r="G692" s="40"/>
      <c r="H692" s="40"/>
      <c r="I692" s="40"/>
      <c r="J692" s="40"/>
      <c r="K692" s="50"/>
      <c r="L692" s="48"/>
      <c r="M692" s="48"/>
      <c r="N692" s="69"/>
      <c r="O692" s="69"/>
      <c r="P692" s="69"/>
      <c r="Q692" s="69"/>
    </row>
    <row r="693" spans="1:17" ht="18.75" x14ac:dyDescent="0.3">
      <c r="A693" s="45"/>
      <c r="B693" s="41"/>
      <c r="C693" s="42"/>
      <c r="D693" s="42"/>
      <c r="E693" s="42"/>
      <c r="F693" s="42"/>
      <c r="G693" s="40"/>
      <c r="H693" s="40"/>
      <c r="I693" s="40"/>
      <c r="J693" s="40"/>
      <c r="K693" s="50"/>
      <c r="L693" s="48"/>
      <c r="M693" s="48"/>
      <c r="N693" s="69"/>
      <c r="O693" s="69"/>
      <c r="P693" s="69"/>
      <c r="Q693" s="69"/>
    </row>
    <row r="694" spans="1:17" ht="18.75" x14ac:dyDescent="0.3">
      <c r="A694" s="45"/>
      <c r="B694" s="41"/>
      <c r="C694" s="42"/>
      <c r="D694" s="42"/>
      <c r="E694" s="42"/>
      <c r="F694" s="42"/>
      <c r="G694" s="40"/>
      <c r="H694" s="40"/>
      <c r="I694" s="40"/>
      <c r="J694" s="40"/>
      <c r="K694" s="50"/>
      <c r="L694" s="48"/>
      <c r="M694" s="48"/>
      <c r="N694" s="69"/>
      <c r="O694" s="69"/>
      <c r="P694" s="69"/>
      <c r="Q694" s="69"/>
    </row>
    <row r="695" spans="1:17" ht="18.75" x14ac:dyDescent="0.3">
      <c r="A695" s="45"/>
      <c r="B695" s="41"/>
      <c r="C695" s="42"/>
      <c r="D695" s="42"/>
      <c r="E695" s="42"/>
      <c r="F695" s="42"/>
      <c r="G695" s="40"/>
      <c r="H695" s="40"/>
      <c r="I695" s="40"/>
      <c r="J695" s="40"/>
      <c r="K695" s="50"/>
      <c r="L695" s="48"/>
      <c r="M695" s="48"/>
      <c r="N695" s="69"/>
      <c r="O695" s="69"/>
      <c r="P695" s="69"/>
      <c r="Q695" s="69"/>
    </row>
    <row r="696" spans="1:17" ht="18.75" x14ac:dyDescent="0.3">
      <c r="A696" s="45"/>
      <c r="B696" s="41"/>
      <c r="C696" s="42"/>
      <c r="D696" s="42"/>
      <c r="E696" s="42"/>
      <c r="F696" s="42"/>
      <c r="G696" s="40"/>
      <c r="H696" s="40"/>
      <c r="I696" s="40"/>
      <c r="J696" s="40"/>
      <c r="K696" s="50"/>
      <c r="L696" s="48"/>
      <c r="M696" s="48"/>
      <c r="N696" s="69"/>
      <c r="O696" s="69"/>
      <c r="P696" s="69"/>
      <c r="Q696" s="69"/>
    </row>
    <row r="697" spans="1:17" ht="18.75" x14ac:dyDescent="0.3">
      <c r="A697" s="45"/>
      <c r="B697" s="41"/>
      <c r="C697" s="42"/>
      <c r="D697" s="42"/>
      <c r="E697" s="42"/>
      <c r="F697" s="42"/>
      <c r="G697" s="40"/>
      <c r="H697" s="40"/>
      <c r="I697" s="40"/>
      <c r="J697" s="40"/>
      <c r="K697" s="50"/>
      <c r="L697" s="48"/>
      <c r="M697" s="48"/>
      <c r="N697" s="69"/>
      <c r="O697" s="69"/>
      <c r="P697" s="69"/>
      <c r="Q697" s="69"/>
    </row>
    <row r="698" spans="1:17" ht="18.75" x14ac:dyDescent="0.3">
      <c r="A698" s="45"/>
      <c r="B698" s="41"/>
      <c r="C698" s="42"/>
      <c r="D698" s="42"/>
      <c r="E698" s="42"/>
      <c r="F698" s="42"/>
      <c r="G698" s="40"/>
      <c r="H698" s="40"/>
      <c r="I698" s="40"/>
      <c r="J698" s="40"/>
      <c r="K698" s="50"/>
      <c r="L698" s="48"/>
      <c r="M698" s="48"/>
      <c r="N698" s="69"/>
      <c r="O698" s="69"/>
      <c r="P698" s="69"/>
      <c r="Q698" s="69"/>
    </row>
    <row r="699" spans="1:17" ht="18.75" x14ac:dyDescent="0.3">
      <c r="A699" s="45"/>
      <c r="B699" s="41"/>
      <c r="C699" s="42"/>
      <c r="D699" s="42"/>
      <c r="E699" s="42"/>
      <c r="F699" s="42"/>
      <c r="G699" s="40"/>
      <c r="H699" s="40"/>
      <c r="I699" s="40"/>
      <c r="J699" s="40"/>
      <c r="K699" s="50"/>
      <c r="L699" s="48"/>
      <c r="M699" s="48"/>
      <c r="N699" s="69"/>
      <c r="O699" s="69"/>
      <c r="P699" s="69"/>
      <c r="Q699" s="69"/>
    </row>
    <row r="700" spans="1:17" ht="18.75" x14ac:dyDescent="0.3">
      <c r="A700" s="45"/>
      <c r="B700" s="41"/>
      <c r="C700" s="42"/>
      <c r="D700" s="42"/>
      <c r="E700" s="42"/>
      <c r="F700" s="42"/>
      <c r="G700" s="40"/>
      <c r="H700" s="40"/>
      <c r="I700" s="40"/>
      <c r="J700" s="40"/>
      <c r="K700" s="50"/>
      <c r="L700" s="48"/>
      <c r="M700" s="48"/>
      <c r="N700" s="69"/>
      <c r="O700" s="69"/>
      <c r="P700" s="69"/>
      <c r="Q700" s="69"/>
    </row>
    <row r="701" spans="1:17" ht="18.75" x14ac:dyDescent="0.3">
      <c r="A701" s="45"/>
      <c r="B701" s="41"/>
      <c r="C701" s="42"/>
      <c r="D701" s="42"/>
      <c r="E701" s="42"/>
      <c r="F701" s="42"/>
      <c r="G701" s="40"/>
      <c r="H701" s="40"/>
      <c r="I701" s="40"/>
      <c r="J701" s="40"/>
      <c r="K701" s="50"/>
      <c r="L701" s="48"/>
      <c r="M701" s="48"/>
      <c r="N701" s="69"/>
      <c r="O701" s="69"/>
      <c r="P701" s="69"/>
      <c r="Q701" s="69"/>
    </row>
    <row r="702" spans="1:17" ht="18.75" x14ac:dyDescent="0.3">
      <c r="A702" s="45"/>
      <c r="B702" s="41"/>
      <c r="C702" s="42"/>
      <c r="D702" s="42"/>
      <c r="E702" s="42"/>
      <c r="F702" s="42"/>
      <c r="G702" s="40"/>
      <c r="H702" s="40"/>
      <c r="I702" s="40"/>
      <c r="J702" s="40"/>
      <c r="K702" s="50"/>
      <c r="L702" s="48"/>
      <c r="M702" s="48"/>
      <c r="N702" s="69"/>
      <c r="O702" s="69"/>
      <c r="P702" s="69"/>
      <c r="Q702" s="69"/>
    </row>
    <row r="703" spans="1:17" ht="18.75" x14ac:dyDescent="0.3">
      <c r="A703" s="45"/>
      <c r="B703" s="41"/>
      <c r="C703" s="42"/>
      <c r="D703" s="42"/>
      <c r="E703" s="42"/>
      <c r="F703" s="42"/>
      <c r="G703" s="40"/>
      <c r="H703" s="40"/>
      <c r="I703" s="40"/>
      <c r="J703" s="40"/>
      <c r="K703" s="50"/>
      <c r="L703" s="48"/>
      <c r="M703" s="48"/>
      <c r="N703" s="69"/>
      <c r="O703" s="69"/>
      <c r="P703" s="69"/>
      <c r="Q703" s="69"/>
    </row>
    <row r="704" spans="1:17" ht="18.75" x14ac:dyDescent="0.3">
      <c r="A704" s="45"/>
      <c r="B704" s="41"/>
      <c r="C704" s="42"/>
      <c r="D704" s="42"/>
      <c r="E704" s="42"/>
      <c r="F704" s="42"/>
      <c r="G704" s="40"/>
      <c r="H704" s="40"/>
      <c r="I704" s="40"/>
      <c r="J704" s="40"/>
      <c r="K704" s="50"/>
      <c r="L704" s="48"/>
      <c r="M704" s="48"/>
      <c r="N704" s="69"/>
      <c r="O704" s="69"/>
      <c r="P704" s="69"/>
      <c r="Q704" s="69"/>
    </row>
    <row r="705" spans="1:17" ht="18.75" x14ac:dyDescent="0.3">
      <c r="A705" s="45"/>
      <c r="B705" s="41"/>
      <c r="C705" s="42"/>
      <c r="D705" s="42"/>
      <c r="E705" s="42"/>
      <c r="F705" s="42"/>
      <c r="G705" s="40"/>
      <c r="H705" s="40"/>
      <c r="I705" s="40"/>
      <c r="J705" s="40"/>
      <c r="K705" s="50"/>
      <c r="L705" s="48"/>
      <c r="M705" s="48"/>
      <c r="N705" s="69"/>
      <c r="O705" s="69"/>
      <c r="P705" s="69"/>
      <c r="Q705" s="69"/>
    </row>
    <row r="706" spans="1:17" ht="18.75" x14ac:dyDescent="0.3">
      <c r="A706" s="45"/>
      <c r="B706" s="41"/>
      <c r="C706" s="42"/>
      <c r="D706" s="42"/>
      <c r="E706" s="42"/>
      <c r="F706" s="42"/>
      <c r="G706" s="40"/>
      <c r="H706" s="40"/>
      <c r="I706" s="40"/>
      <c r="J706" s="40"/>
      <c r="K706" s="50"/>
      <c r="L706" s="48"/>
      <c r="M706" s="48"/>
      <c r="N706" s="69"/>
      <c r="O706" s="69"/>
      <c r="P706" s="69"/>
      <c r="Q706" s="69"/>
    </row>
    <row r="707" spans="1:17" ht="18.75" x14ac:dyDescent="0.3">
      <c r="A707" s="45"/>
      <c r="B707" s="41"/>
      <c r="C707" s="42"/>
      <c r="D707" s="42"/>
      <c r="E707" s="42"/>
      <c r="F707" s="42"/>
      <c r="G707" s="40"/>
      <c r="H707" s="40"/>
      <c r="I707" s="40"/>
      <c r="J707" s="40"/>
      <c r="K707" s="50"/>
      <c r="L707" s="48"/>
      <c r="M707" s="48"/>
      <c r="N707" s="69"/>
      <c r="O707" s="69"/>
      <c r="P707" s="69"/>
      <c r="Q707" s="69"/>
    </row>
    <row r="708" spans="1:17" ht="18.75" x14ac:dyDescent="0.3">
      <c r="A708" s="45"/>
      <c r="B708" s="41"/>
      <c r="C708" s="42"/>
      <c r="D708" s="42"/>
      <c r="E708" s="42"/>
      <c r="F708" s="42"/>
      <c r="G708" s="40"/>
      <c r="H708" s="40"/>
      <c r="I708" s="40"/>
      <c r="J708" s="40"/>
      <c r="K708" s="50"/>
      <c r="L708" s="48"/>
      <c r="M708" s="48"/>
      <c r="N708" s="69"/>
      <c r="O708" s="69"/>
      <c r="P708" s="69"/>
      <c r="Q708" s="69"/>
    </row>
    <row r="709" spans="1:17" ht="18.75" x14ac:dyDescent="0.3">
      <c r="A709" s="45"/>
      <c r="B709" s="41"/>
      <c r="C709" s="42"/>
      <c r="D709" s="42"/>
      <c r="E709" s="42"/>
      <c r="F709" s="42"/>
      <c r="G709" s="40"/>
      <c r="H709" s="40"/>
      <c r="I709" s="40"/>
      <c r="J709" s="40"/>
      <c r="K709" s="50"/>
      <c r="L709" s="48"/>
      <c r="M709" s="48"/>
      <c r="N709" s="69"/>
      <c r="O709" s="69"/>
      <c r="P709" s="69"/>
      <c r="Q709" s="69"/>
    </row>
    <row r="710" spans="1:17" ht="18.75" x14ac:dyDescent="0.3">
      <c r="A710" s="45"/>
      <c r="B710" s="41"/>
      <c r="C710" s="42"/>
      <c r="D710" s="42"/>
      <c r="E710" s="42"/>
      <c r="F710" s="42"/>
      <c r="G710" s="40"/>
      <c r="H710" s="40"/>
      <c r="I710" s="40"/>
      <c r="J710" s="40"/>
      <c r="K710" s="50"/>
      <c r="L710" s="48"/>
      <c r="M710" s="48"/>
      <c r="N710" s="69"/>
      <c r="O710" s="69"/>
      <c r="P710" s="69"/>
      <c r="Q710" s="69"/>
    </row>
    <row r="711" spans="1:17" ht="18.75" x14ac:dyDescent="0.3">
      <c r="A711" s="45"/>
      <c r="B711" s="41"/>
      <c r="C711" s="42"/>
      <c r="D711" s="42"/>
      <c r="E711" s="42"/>
      <c r="F711" s="42"/>
      <c r="G711" s="40"/>
      <c r="H711" s="40"/>
      <c r="I711" s="40"/>
      <c r="J711" s="40"/>
      <c r="K711" s="50"/>
      <c r="L711" s="48"/>
      <c r="M711" s="48"/>
      <c r="N711" s="69"/>
      <c r="O711" s="69"/>
      <c r="P711" s="69"/>
      <c r="Q711" s="69"/>
    </row>
    <row r="712" spans="1:17" ht="18.75" x14ac:dyDescent="0.3">
      <c r="A712" s="45"/>
      <c r="B712" s="41"/>
      <c r="C712" s="42"/>
      <c r="D712" s="42"/>
      <c r="E712" s="42"/>
      <c r="F712" s="42"/>
      <c r="G712" s="40"/>
      <c r="H712" s="40"/>
      <c r="I712" s="40"/>
      <c r="J712" s="40"/>
      <c r="K712" s="50"/>
      <c r="L712" s="48"/>
      <c r="M712" s="48"/>
      <c r="N712" s="69"/>
      <c r="O712" s="69"/>
      <c r="P712" s="69"/>
      <c r="Q712" s="69"/>
    </row>
    <row r="713" spans="1:17" ht="18.75" x14ac:dyDescent="0.3">
      <c r="A713" s="45"/>
      <c r="B713" s="41"/>
      <c r="C713" s="42"/>
      <c r="D713" s="42"/>
      <c r="E713" s="42"/>
      <c r="F713" s="42"/>
      <c r="G713" s="40"/>
      <c r="H713" s="40"/>
      <c r="I713" s="40"/>
      <c r="J713" s="40"/>
      <c r="K713" s="50"/>
      <c r="L713" s="48"/>
      <c r="M713" s="48"/>
      <c r="N713" s="69"/>
      <c r="O713" s="69"/>
      <c r="P713" s="69"/>
      <c r="Q713" s="69"/>
    </row>
    <row r="714" spans="1:17" ht="18.75" x14ac:dyDescent="0.3">
      <c r="A714" s="45"/>
      <c r="B714" s="41"/>
      <c r="C714" s="42"/>
      <c r="D714" s="42"/>
      <c r="E714" s="42"/>
      <c r="F714" s="42"/>
      <c r="G714" s="40"/>
      <c r="H714" s="40"/>
      <c r="I714" s="40"/>
      <c r="J714" s="40"/>
      <c r="K714" s="50"/>
      <c r="L714" s="48"/>
      <c r="M714" s="48"/>
      <c r="N714" s="69"/>
      <c r="O714" s="69"/>
      <c r="P714" s="69"/>
      <c r="Q714" s="69"/>
    </row>
    <row r="715" spans="1:17" ht="18.75" x14ac:dyDescent="0.3">
      <c r="A715" s="45"/>
      <c r="B715" s="41"/>
      <c r="C715" s="42"/>
      <c r="D715" s="42"/>
      <c r="E715" s="42"/>
      <c r="F715" s="42"/>
      <c r="G715" s="40"/>
      <c r="H715" s="40"/>
      <c r="I715" s="40"/>
      <c r="J715" s="40"/>
      <c r="K715" s="50"/>
      <c r="L715" s="48"/>
      <c r="M715" s="48"/>
      <c r="N715" s="69"/>
      <c r="O715" s="69"/>
      <c r="P715" s="69"/>
      <c r="Q715" s="69"/>
    </row>
    <row r="716" spans="1:17" ht="18.75" x14ac:dyDescent="0.3">
      <c r="A716" s="45"/>
      <c r="B716" s="41"/>
      <c r="C716" s="42"/>
      <c r="D716" s="42"/>
      <c r="E716" s="42"/>
      <c r="F716" s="42"/>
      <c r="G716" s="40"/>
      <c r="H716" s="40"/>
      <c r="I716" s="40"/>
      <c r="J716" s="40"/>
      <c r="K716" s="50"/>
      <c r="L716" s="48"/>
      <c r="M716" s="48"/>
      <c r="N716" s="69"/>
      <c r="O716" s="69"/>
      <c r="P716" s="69"/>
      <c r="Q716" s="69"/>
    </row>
    <row r="717" spans="1:17" ht="18.75" x14ac:dyDescent="0.3">
      <c r="A717" s="45"/>
      <c r="B717" s="41"/>
      <c r="C717" s="42"/>
      <c r="D717" s="42"/>
      <c r="E717" s="42"/>
      <c r="F717" s="42"/>
      <c r="G717" s="40"/>
      <c r="H717" s="40"/>
      <c r="I717" s="40"/>
      <c r="J717" s="40"/>
      <c r="K717" s="50"/>
      <c r="L717" s="48"/>
      <c r="M717" s="48"/>
      <c r="N717" s="69"/>
      <c r="O717" s="69"/>
      <c r="P717" s="69"/>
      <c r="Q717" s="69"/>
    </row>
    <row r="718" spans="1:17" ht="18.75" x14ac:dyDescent="0.3">
      <c r="A718" s="45"/>
      <c r="B718" s="41"/>
      <c r="C718" s="42"/>
      <c r="D718" s="42"/>
      <c r="E718" s="42"/>
      <c r="F718" s="42"/>
      <c r="G718" s="40"/>
      <c r="H718" s="40"/>
      <c r="I718" s="40"/>
      <c r="J718" s="40"/>
      <c r="K718" s="50"/>
      <c r="L718" s="48"/>
      <c r="M718" s="48"/>
      <c r="N718" s="69"/>
      <c r="O718" s="69"/>
      <c r="P718" s="69"/>
      <c r="Q718" s="69"/>
    </row>
    <row r="719" spans="1:17" ht="18.75" x14ac:dyDescent="0.3">
      <c r="A719" s="45"/>
      <c r="B719" s="41"/>
      <c r="C719" s="42"/>
      <c r="D719" s="42"/>
      <c r="E719" s="42"/>
      <c r="F719" s="42"/>
      <c r="G719" s="40"/>
      <c r="H719" s="40"/>
      <c r="I719" s="40"/>
      <c r="J719" s="40"/>
      <c r="K719" s="50"/>
      <c r="L719" s="48"/>
      <c r="M719" s="48"/>
      <c r="N719" s="69"/>
      <c r="O719" s="69"/>
      <c r="P719" s="69"/>
      <c r="Q719" s="69"/>
    </row>
    <row r="720" spans="1:17" ht="18.75" x14ac:dyDescent="0.3">
      <c r="A720" s="45"/>
      <c r="B720" s="41"/>
      <c r="C720" s="42"/>
      <c r="D720" s="42"/>
      <c r="E720" s="42"/>
      <c r="F720" s="42"/>
      <c r="G720" s="40"/>
      <c r="H720" s="40"/>
      <c r="I720" s="40"/>
      <c r="J720" s="40"/>
      <c r="K720" s="50"/>
      <c r="L720" s="48"/>
      <c r="M720" s="48"/>
      <c r="N720" s="69"/>
      <c r="O720" s="69"/>
      <c r="P720" s="69"/>
      <c r="Q720" s="69"/>
    </row>
    <row r="721" spans="1:17" ht="18.75" x14ac:dyDescent="0.3">
      <c r="A721" s="45"/>
      <c r="B721" s="41"/>
      <c r="C721" s="42"/>
      <c r="D721" s="42"/>
      <c r="E721" s="42"/>
      <c r="F721" s="42"/>
      <c r="G721" s="40"/>
      <c r="H721" s="40"/>
      <c r="I721" s="40"/>
      <c r="J721" s="40"/>
      <c r="K721" s="50"/>
      <c r="L721" s="48"/>
      <c r="M721" s="48"/>
      <c r="N721" s="69"/>
      <c r="O721" s="69"/>
      <c r="P721" s="69"/>
      <c r="Q721" s="69"/>
    </row>
    <row r="722" spans="1:17" ht="18.75" x14ac:dyDescent="0.3">
      <c r="A722" s="45"/>
      <c r="B722" s="41"/>
      <c r="C722" s="42"/>
      <c r="D722" s="42"/>
      <c r="E722" s="42"/>
      <c r="F722" s="42"/>
      <c r="G722" s="40"/>
      <c r="H722" s="40"/>
      <c r="I722" s="40"/>
      <c r="J722" s="40"/>
      <c r="K722" s="50"/>
      <c r="L722" s="48"/>
      <c r="M722" s="48"/>
      <c r="N722" s="69"/>
      <c r="O722" s="69"/>
      <c r="P722" s="69"/>
      <c r="Q722" s="69"/>
    </row>
    <row r="723" spans="1:17" ht="18.75" x14ac:dyDescent="0.3">
      <c r="A723" s="45"/>
      <c r="B723" s="41"/>
      <c r="C723" s="42"/>
      <c r="D723" s="42"/>
      <c r="E723" s="42"/>
      <c r="F723" s="42"/>
      <c r="G723" s="40"/>
      <c r="H723" s="40"/>
      <c r="I723" s="40"/>
      <c r="J723" s="40"/>
      <c r="K723" s="50"/>
      <c r="L723" s="48"/>
      <c r="M723" s="48"/>
      <c r="N723" s="69"/>
      <c r="O723" s="69"/>
      <c r="P723" s="69"/>
      <c r="Q723" s="69"/>
    </row>
    <row r="724" spans="1:17" ht="18.75" x14ac:dyDescent="0.3">
      <c r="A724" s="45"/>
      <c r="B724" s="41"/>
      <c r="C724" s="42"/>
      <c r="D724" s="42"/>
      <c r="E724" s="42"/>
      <c r="F724" s="42"/>
      <c r="G724" s="40"/>
      <c r="H724" s="40"/>
      <c r="I724" s="40"/>
      <c r="J724" s="40"/>
      <c r="K724" s="50"/>
      <c r="L724" s="48"/>
      <c r="M724" s="48"/>
      <c r="N724" s="69"/>
      <c r="O724" s="69"/>
      <c r="P724" s="69"/>
      <c r="Q724" s="69"/>
    </row>
    <row r="725" spans="1:17" ht="18.75" x14ac:dyDescent="0.3">
      <c r="A725" s="45"/>
      <c r="B725" s="41"/>
      <c r="C725" s="42"/>
      <c r="D725" s="42"/>
      <c r="E725" s="42"/>
      <c r="F725" s="42"/>
      <c r="G725" s="40"/>
      <c r="H725" s="40"/>
      <c r="I725" s="40"/>
      <c r="J725" s="40"/>
      <c r="K725" s="50"/>
      <c r="L725" s="48"/>
      <c r="M725" s="48"/>
      <c r="N725" s="69"/>
      <c r="O725" s="69"/>
      <c r="P725" s="69"/>
      <c r="Q725" s="69"/>
    </row>
    <row r="726" spans="1:17" ht="18.75" x14ac:dyDescent="0.3">
      <c r="A726" s="45"/>
      <c r="B726" s="41"/>
      <c r="C726" s="42"/>
      <c r="D726" s="42"/>
      <c r="E726" s="42"/>
      <c r="F726" s="42"/>
      <c r="G726" s="40"/>
      <c r="H726" s="40"/>
      <c r="I726" s="40"/>
      <c r="J726" s="40"/>
      <c r="K726" s="50"/>
      <c r="L726" s="48"/>
      <c r="M726" s="48"/>
      <c r="N726" s="69"/>
      <c r="O726" s="69"/>
      <c r="P726" s="69"/>
      <c r="Q726" s="69"/>
    </row>
    <row r="727" spans="1:17" ht="18.75" x14ac:dyDescent="0.3">
      <c r="A727" s="45"/>
      <c r="B727" s="41"/>
      <c r="C727" s="42"/>
      <c r="D727" s="42"/>
      <c r="E727" s="42"/>
      <c r="F727" s="42"/>
      <c r="G727" s="40"/>
      <c r="H727" s="40"/>
      <c r="I727" s="40"/>
      <c r="J727" s="40"/>
      <c r="K727" s="50"/>
      <c r="L727" s="48"/>
      <c r="M727" s="48"/>
      <c r="N727" s="69"/>
      <c r="O727" s="69"/>
      <c r="P727" s="69"/>
      <c r="Q727" s="69"/>
    </row>
    <row r="728" spans="1:17" ht="18.75" x14ac:dyDescent="0.3">
      <c r="A728" s="45"/>
      <c r="B728" s="41"/>
      <c r="C728" s="42"/>
      <c r="D728" s="42"/>
      <c r="E728" s="42"/>
      <c r="F728" s="42"/>
      <c r="G728" s="40"/>
      <c r="H728" s="40"/>
      <c r="I728" s="40"/>
      <c r="J728" s="40"/>
      <c r="K728" s="50"/>
      <c r="L728" s="48"/>
      <c r="M728" s="48"/>
      <c r="N728" s="69"/>
      <c r="O728" s="69"/>
      <c r="P728" s="69"/>
      <c r="Q728" s="69"/>
    </row>
    <row r="729" spans="1:17" ht="18.75" x14ac:dyDescent="0.3">
      <c r="A729" s="45"/>
      <c r="B729" s="41"/>
      <c r="C729" s="42"/>
      <c r="D729" s="42"/>
      <c r="E729" s="42"/>
      <c r="F729" s="42"/>
      <c r="G729" s="40"/>
      <c r="H729" s="40"/>
      <c r="I729" s="40"/>
      <c r="J729" s="40"/>
      <c r="K729" s="50"/>
      <c r="L729" s="48"/>
      <c r="M729" s="48"/>
      <c r="N729" s="69"/>
      <c r="O729" s="69"/>
      <c r="P729" s="69"/>
      <c r="Q729" s="69"/>
    </row>
    <row r="730" spans="1:17" ht="18.75" x14ac:dyDescent="0.3">
      <c r="A730" s="45"/>
      <c r="B730" s="41"/>
      <c r="C730" s="42"/>
      <c r="D730" s="42"/>
      <c r="E730" s="42"/>
      <c r="F730" s="42"/>
      <c r="G730" s="40"/>
      <c r="H730" s="40"/>
      <c r="I730" s="40"/>
      <c r="J730" s="40"/>
      <c r="K730" s="50"/>
      <c r="L730" s="48"/>
      <c r="M730" s="48"/>
      <c r="N730" s="69"/>
      <c r="O730" s="69"/>
      <c r="P730" s="69"/>
      <c r="Q730" s="69"/>
    </row>
    <row r="731" spans="1:17" ht="18.75" x14ac:dyDescent="0.3">
      <c r="A731" s="45"/>
      <c r="B731" s="41"/>
      <c r="C731" s="42"/>
      <c r="D731" s="42"/>
      <c r="E731" s="42"/>
      <c r="F731" s="42"/>
      <c r="G731" s="40"/>
      <c r="H731" s="40"/>
      <c r="I731" s="40"/>
      <c r="J731" s="40"/>
      <c r="K731" s="50"/>
      <c r="L731" s="48"/>
      <c r="M731" s="48"/>
      <c r="N731" s="69"/>
      <c r="O731" s="69"/>
      <c r="P731" s="69"/>
      <c r="Q731" s="69"/>
    </row>
    <row r="732" spans="1:17" ht="18.75" x14ac:dyDescent="0.3">
      <c r="A732" s="45"/>
      <c r="B732" s="41"/>
      <c r="C732" s="42"/>
      <c r="D732" s="42"/>
      <c r="E732" s="42"/>
      <c r="F732" s="42"/>
      <c r="G732" s="40"/>
      <c r="H732" s="40"/>
      <c r="I732" s="40"/>
      <c r="J732" s="40"/>
      <c r="K732" s="50"/>
      <c r="L732" s="48"/>
      <c r="M732" s="48"/>
      <c r="N732" s="69"/>
      <c r="O732" s="69"/>
      <c r="P732" s="69"/>
      <c r="Q732" s="69"/>
    </row>
    <row r="733" spans="1:17" ht="18.75" x14ac:dyDescent="0.3">
      <c r="A733" s="45"/>
      <c r="B733" s="41"/>
      <c r="C733" s="42"/>
      <c r="D733" s="42"/>
      <c r="E733" s="42"/>
      <c r="F733" s="42"/>
      <c r="G733" s="40"/>
      <c r="H733" s="40"/>
      <c r="I733" s="40"/>
      <c r="J733" s="40"/>
      <c r="K733" s="50"/>
      <c r="L733" s="48"/>
      <c r="M733" s="48"/>
      <c r="N733" s="69"/>
      <c r="O733" s="69"/>
      <c r="P733" s="69"/>
      <c r="Q733" s="69"/>
    </row>
    <row r="734" spans="1:17" ht="18.75" x14ac:dyDescent="0.3">
      <c r="A734" s="45"/>
      <c r="B734" s="41"/>
      <c r="C734" s="42"/>
      <c r="D734" s="42"/>
      <c r="E734" s="42"/>
      <c r="F734" s="42"/>
      <c r="G734" s="40"/>
      <c r="H734" s="40"/>
      <c r="I734" s="40"/>
      <c r="J734" s="40"/>
      <c r="K734" s="50"/>
      <c r="L734" s="48"/>
      <c r="M734" s="48"/>
      <c r="N734" s="69"/>
      <c r="O734" s="69"/>
      <c r="P734" s="69"/>
      <c r="Q734" s="69"/>
    </row>
    <row r="735" spans="1:17" ht="18.75" x14ac:dyDescent="0.3">
      <c r="A735" s="45"/>
      <c r="B735" s="41"/>
      <c r="C735" s="42"/>
      <c r="D735" s="42"/>
      <c r="E735" s="42"/>
      <c r="F735" s="42"/>
      <c r="G735" s="40"/>
      <c r="H735" s="40"/>
      <c r="I735" s="40"/>
      <c r="J735" s="40"/>
      <c r="K735" s="50"/>
      <c r="L735" s="48"/>
      <c r="M735" s="48"/>
      <c r="N735" s="69"/>
      <c r="O735" s="69"/>
      <c r="P735" s="69"/>
      <c r="Q735" s="69"/>
    </row>
    <row r="736" spans="1:17" ht="18.75" x14ac:dyDescent="0.3">
      <c r="A736" s="45"/>
      <c r="B736" s="41"/>
      <c r="C736" s="42"/>
      <c r="D736" s="42"/>
      <c r="E736" s="42"/>
      <c r="F736" s="42"/>
      <c r="G736" s="40"/>
      <c r="H736" s="40"/>
      <c r="I736" s="40"/>
      <c r="J736" s="40"/>
      <c r="K736" s="50"/>
      <c r="L736" s="48"/>
      <c r="M736" s="48"/>
      <c r="N736" s="69"/>
      <c r="O736" s="69"/>
      <c r="P736" s="69"/>
      <c r="Q736" s="69"/>
    </row>
    <row r="737" spans="1:17" ht="18.75" x14ac:dyDescent="0.3">
      <c r="A737" s="45"/>
      <c r="B737" s="41"/>
      <c r="C737" s="42"/>
      <c r="D737" s="42"/>
      <c r="E737" s="42"/>
      <c r="F737" s="42"/>
      <c r="G737" s="40"/>
      <c r="H737" s="40"/>
      <c r="I737" s="40"/>
      <c r="J737" s="40"/>
      <c r="K737" s="50"/>
      <c r="L737" s="48"/>
      <c r="M737" s="48"/>
      <c r="N737" s="69"/>
      <c r="O737" s="69"/>
      <c r="P737" s="69"/>
      <c r="Q737" s="69"/>
    </row>
    <row r="738" spans="1:17" ht="18.75" x14ac:dyDescent="0.3">
      <c r="A738" s="45"/>
      <c r="B738" s="41"/>
      <c r="C738" s="42"/>
      <c r="D738" s="42"/>
      <c r="E738" s="42"/>
      <c r="F738" s="42"/>
      <c r="G738" s="40"/>
      <c r="H738" s="40"/>
      <c r="I738" s="40"/>
      <c r="J738" s="40"/>
      <c r="K738" s="50"/>
      <c r="L738" s="48"/>
      <c r="M738" s="48"/>
      <c r="N738" s="69"/>
      <c r="O738" s="69"/>
      <c r="P738" s="69"/>
      <c r="Q738" s="69"/>
    </row>
    <row r="739" spans="1:17" ht="18.75" x14ac:dyDescent="0.3">
      <c r="A739" s="45"/>
      <c r="B739" s="41"/>
      <c r="C739" s="42"/>
      <c r="D739" s="42"/>
      <c r="E739" s="42"/>
      <c r="F739" s="42"/>
      <c r="G739" s="40"/>
      <c r="H739" s="40"/>
      <c r="I739" s="40"/>
      <c r="J739" s="40"/>
      <c r="K739" s="50"/>
      <c r="L739" s="48"/>
      <c r="M739" s="48"/>
      <c r="N739" s="69"/>
      <c r="O739" s="69"/>
      <c r="P739" s="69"/>
      <c r="Q739" s="69"/>
    </row>
    <row r="740" spans="1:17" ht="18.75" x14ac:dyDescent="0.3">
      <c r="A740" s="45"/>
      <c r="B740" s="41"/>
      <c r="C740" s="42"/>
      <c r="D740" s="42"/>
      <c r="E740" s="42"/>
      <c r="F740" s="42"/>
      <c r="G740" s="40"/>
      <c r="H740" s="40"/>
      <c r="I740" s="40"/>
      <c r="J740" s="40"/>
      <c r="K740" s="50"/>
      <c r="L740" s="48"/>
      <c r="M740" s="48"/>
      <c r="N740" s="69"/>
      <c r="O740" s="69"/>
      <c r="P740" s="69"/>
      <c r="Q740" s="69"/>
    </row>
    <row r="741" spans="1:17" ht="18.75" x14ac:dyDescent="0.3">
      <c r="A741" s="45"/>
      <c r="B741" s="41"/>
      <c r="C741" s="42"/>
      <c r="D741" s="42"/>
      <c r="E741" s="42"/>
      <c r="F741" s="42"/>
      <c r="G741" s="40"/>
      <c r="H741" s="40"/>
      <c r="I741" s="40"/>
      <c r="J741" s="40"/>
      <c r="K741" s="50"/>
      <c r="L741" s="48"/>
      <c r="M741" s="48"/>
      <c r="N741" s="69"/>
      <c r="O741" s="69"/>
      <c r="P741" s="69"/>
      <c r="Q741" s="69"/>
    </row>
    <row r="742" spans="1:17" ht="18.75" x14ac:dyDescent="0.3">
      <c r="A742" s="45"/>
      <c r="B742" s="41"/>
      <c r="C742" s="42"/>
      <c r="D742" s="42"/>
      <c r="E742" s="42"/>
      <c r="F742" s="42"/>
      <c r="G742" s="40"/>
      <c r="H742" s="40"/>
      <c r="I742" s="40"/>
      <c r="J742" s="40"/>
      <c r="K742" s="50"/>
      <c r="L742" s="48"/>
      <c r="M742" s="48"/>
      <c r="N742" s="69"/>
      <c r="O742" s="69"/>
      <c r="P742" s="69"/>
      <c r="Q742" s="69"/>
    </row>
    <row r="743" spans="1:17" ht="18.75" x14ac:dyDescent="0.3">
      <c r="A743" s="45"/>
      <c r="B743" s="41"/>
      <c r="C743" s="42"/>
      <c r="D743" s="42"/>
      <c r="E743" s="42"/>
      <c r="F743" s="42"/>
      <c r="G743" s="40"/>
      <c r="H743" s="40"/>
      <c r="I743" s="40"/>
      <c r="J743" s="40"/>
      <c r="K743" s="50"/>
      <c r="L743" s="48"/>
      <c r="M743" s="48"/>
      <c r="N743" s="69"/>
      <c r="O743" s="69"/>
      <c r="P743" s="69"/>
      <c r="Q743" s="69"/>
    </row>
    <row r="744" spans="1:17" ht="18.75" x14ac:dyDescent="0.3">
      <c r="A744" s="45"/>
      <c r="B744" s="41"/>
      <c r="C744" s="42"/>
      <c r="D744" s="42"/>
      <c r="E744" s="42"/>
      <c r="F744" s="42"/>
      <c r="G744" s="40"/>
      <c r="H744" s="40"/>
      <c r="I744" s="40"/>
      <c r="J744" s="40"/>
      <c r="K744" s="50"/>
      <c r="L744" s="48"/>
      <c r="M744" s="48"/>
      <c r="N744" s="69"/>
      <c r="O744" s="69"/>
      <c r="P744" s="69"/>
      <c r="Q744" s="69"/>
    </row>
    <row r="745" spans="1:17" ht="18.75" x14ac:dyDescent="0.3">
      <c r="A745" s="45"/>
      <c r="B745" s="41"/>
      <c r="C745" s="42"/>
      <c r="D745" s="42"/>
      <c r="E745" s="42"/>
      <c r="F745" s="42"/>
      <c r="G745" s="40"/>
      <c r="H745" s="40"/>
      <c r="I745" s="40"/>
      <c r="J745" s="40"/>
      <c r="K745" s="50"/>
      <c r="L745" s="48"/>
      <c r="M745" s="48"/>
      <c r="N745" s="69"/>
      <c r="O745" s="69"/>
      <c r="P745" s="69"/>
      <c r="Q745" s="69"/>
    </row>
    <row r="746" spans="1:17" ht="18.75" x14ac:dyDescent="0.3">
      <c r="A746" s="45"/>
      <c r="B746" s="41"/>
      <c r="C746" s="42"/>
      <c r="D746" s="42"/>
      <c r="E746" s="42"/>
      <c r="F746" s="42"/>
      <c r="G746" s="40"/>
      <c r="H746" s="40"/>
      <c r="I746" s="40"/>
      <c r="J746" s="40"/>
      <c r="K746" s="50"/>
      <c r="L746" s="48"/>
      <c r="M746" s="48"/>
      <c r="N746" s="69"/>
      <c r="O746" s="69"/>
      <c r="P746" s="69"/>
      <c r="Q746" s="69"/>
    </row>
    <row r="747" spans="1:17" ht="18.75" x14ac:dyDescent="0.3">
      <c r="A747" s="45"/>
      <c r="B747" s="41"/>
      <c r="C747" s="42"/>
      <c r="D747" s="42"/>
      <c r="E747" s="42"/>
      <c r="F747" s="42"/>
      <c r="G747" s="40"/>
      <c r="H747" s="40"/>
      <c r="I747" s="40"/>
      <c r="J747" s="40"/>
      <c r="K747" s="50"/>
      <c r="L747" s="48"/>
      <c r="M747" s="48"/>
      <c r="N747" s="69"/>
      <c r="O747" s="69"/>
      <c r="P747" s="69"/>
      <c r="Q747" s="69"/>
    </row>
    <row r="748" spans="1:17" ht="18.75" x14ac:dyDescent="0.3">
      <c r="A748" s="45"/>
      <c r="B748" s="41"/>
      <c r="C748" s="42"/>
      <c r="D748" s="42"/>
      <c r="E748" s="42"/>
      <c r="F748" s="42"/>
      <c r="G748" s="40"/>
      <c r="H748" s="40"/>
      <c r="I748" s="40"/>
      <c r="J748" s="40"/>
      <c r="K748" s="50"/>
      <c r="L748" s="48"/>
      <c r="M748" s="48"/>
      <c r="N748" s="69"/>
      <c r="O748" s="69"/>
      <c r="P748" s="69"/>
      <c r="Q748" s="69"/>
    </row>
    <row r="749" spans="1:17" ht="18.75" x14ac:dyDescent="0.3">
      <c r="A749" s="45"/>
      <c r="B749" s="41"/>
      <c r="C749" s="42"/>
      <c r="D749" s="42"/>
      <c r="E749" s="42"/>
      <c r="F749" s="42"/>
      <c r="G749" s="40"/>
      <c r="H749" s="40"/>
      <c r="I749" s="40"/>
      <c r="J749" s="40"/>
      <c r="K749" s="50"/>
      <c r="L749" s="48"/>
      <c r="M749" s="48"/>
      <c r="N749" s="69"/>
      <c r="O749" s="69"/>
      <c r="P749" s="69"/>
      <c r="Q749" s="69"/>
    </row>
    <row r="750" spans="1:17" ht="18.75" x14ac:dyDescent="0.3">
      <c r="A750" s="45"/>
      <c r="B750" s="41"/>
      <c r="C750" s="42"/>
      <c r="D750" s="42"/>
      <c r="E750" s="42"/>
      <c r="F750" s="42"/>
      <c r="G750" s="40"/>
      <c r="H750" s="40"/>
      <c r="I750" s="40"/>
      <c r="J750" s="40"/>
      <c r="K750" s="50"/>
      <c r="L750" s="48"/>
      <c r="M750" s="48"/>
      <c r="N750" s="69"/>
      <c r="O750" s="69"/>
      <c r="P750" s="69"/>
      <c r="Q750" s="69"/>
    </row>
    <row r="751" spans="1:17" ht="18.75" x14ac:dyDescent="0.3">
      <c r="A751" s="45"/>
      <c r="B751" s="41"/>
      <c r="C751" s="42"/>
      <c r="D751" s="42"/>
      <c r="E751" s="42"/>
      <c r="F751" s="42"/>
      <c r="G751" s="40"/>
      <c r="H751" s="40"/>
      <c r="I751" s="40"/>
      <c r="J751" s="40"/>
      <c r="K751" s="50"/>
      <c r="L751" s="48"/>
      <c r="M751" s="48"/>
      <c r="N751" s="69"/>
      <c r="O751" s="69"/>
      <c r="P751" s="69"/>
      <c r="Q751" s="69"/>
    </row>
    <row r="752" spans="1:17" ht="18.75" x14ac:dyDescent="0.3">
      <c r="A752" s="45"/>
      <c r="B752" s="41"/>
      <c r="C752" s="42"/>
      <c r="D752" s="42"/>
      <c r="E752" s="42"/>
      <c r="F752" s="42"/>
      <c r="G752" s="40"/>
      <c r="H752" s="40"/>
      <c r="I752" s="40"/>
      <c r="J752" s="40"/>
      <c r="K752" s="50"/>
      <c r="L752" s="48"/>
      <c r="M752" s="48"/>
      <c r="N752" s="69"/>
      <c r="O752" s="69"/>
      <c r="P752" s="69"/>
      <c r="Q752" s="69"/>
    </row>
    <row r="753" spans="1:17" ht="18.75" x14ac:dyDescent="0.3">
      <c r="A753" s="45"/>
      <c r="B753" s="41"/>
      <c r="C753" s="42"/>
      <c r="D753" s="42"/>
      <c r="E753" s="42"/>
      <c r="F753" s="42"/>
      <c r="G753" s="40"/>
      <c r="H753" s="40"/>
      <c r="I753" s="40"/>
      <c r="J753" s="40"/>
      <c r="K753" s="50"/>
      <c r="L753" s="48"/>
      <c r="M753" s="48"/>
      <c r="N753" s="69"/>
      <c r="O753" s="69"/>
      <c r="P753" s="69"/>
      <c r="Q753" s="69"/>
    </row>
    <row r="754" spans="1:17" ht="18.75" x14ac:dyDescent="0.3">
      <c r="A754" s="45"/>
      <c r="B754" s="41"/>
      <c r="C754" s="42"/>
      <c r="D754" s="42"/>
      <c r="E754" s="42"/>
      <c r="F754" s="42"/>
      <c r="G754" s="40"/>
      <c r="H754" s="40"/>
      <c r="I754" s="40"/>
      <c r="J754" s="40"/>
      <c r="K754" s="50"/>
      <c r="L754" s="48"/>
      <c r="M754" s="48"/>
      <c r="N754" s="69"/>
      <c r="O754" s="69"/>
      <c r="P754" s="69"/>
      <c r="Q754" s="69"/>
    </row>
    <row r="755" spans="1:17" ht="18.75" x14ac:dyDescent="0.3">
      <c r="A755" s="45"/>
      <c r="B755" s="41"/>
      <c r="C755" s="42"/>
      <c r="D755" s="42"/>
      <c r="E755" s="42"/>
      <c r="F755" s="42"/>
      <c r="G755" s="40"/>
      <c r="H755" s="40"/>
      <c r="I755" s="40"/>
      <c r="J755" s="40"/>
      <c r="K755" s="50"/>
      <c r="L755" s="48"/>
      <c r="M755" s="48"/>
      <c r="N755" s="69"/>
      <c r="O755" s="69"/>
      <c r="P755" s="69"/>
      <c r="Q755" s="69"/>
    </row>
    <row r="756" spans="1:17" ht="18.75" x14ac:dyDescent="0.3">
      <c r="A756" s="45"/>
      <c r="B756" s="41"/>
      <c r="C756" s="42"/>
      <c r="D756" s="42"/>
      <c r="E756" s="42"/>
      <c r="F756" s="42"/>
      <c r="G756" s="40"/>
      <c r="H756" s="40"/>
      <c r="I756" s="40"/>
      <c r="J756" s="40"/>
      <c r="K756" s="50"/>
      <c r="L756" s="48"/>
      <c r="M756" s="48"/>
      <c r="N756" s="69"/>
      <c r="O756" s="69"/>
      <c r="P756" s="69"/>
      <c r="Q756" s="69"/>
    </row>
    <row r="757" spans="1:17" ht="18.75" x14ac:dyDescent="0.3">
      <c r="A757" s="45"/>
      <c r="B757" s="41"/>
      <c r="C757" s="42"/>
      <c r="D757" s="42"/>
      <c r="E757" s="42"/>
      <c r="F757" s="42"/>
      <c r="G757" s="40"/>
      <c r="H757" s="40"/>
      <c r="I757" s="40"/>
      <c r="J757" s="40"/>
      <c r="K757" s="50"/>
      <c r="L757" s="48"/>
      <c r="M757" s="48"/>
      <c r="N757" s="69"/>
      <c r="O757" s="69"/>
      <c r="P757" s="69"/>
      <c r="Q757" s="69"/>
    </row>
    <row r="758" spans="1:17" ht="18.75" x14ac:dyDescent="0.3">
      <c r="A758" s="45"/>
      <c r="B758" s="41"/>
      <c r="C758" s="42"/>
      <c r="D758" s="42"/>
      <c r="E758" s="42"/>
      <c r="F758" s="42"/>
      <c r="G758" s="40"/>
      <c r="H758" s="40"/>
      <c r="I758" s="40"/>
      <c r="J758" s="40"/>
      <c r="K758" s="50"/>
      <c r="L758" s="48"/>
      <c r="M758" s="48"/>
      <c r="N758" s="69"/>
      <c r="O758" s="69"/>
      <c r="P758" s="69"/>
      <c r="Q758" s="69"/>
    </row>
    <row r="759" spans="1:17" ht="18.75" x14ac:dyDescent="0.3">
      <c r="A759" s="45"/>
      <c r="B759" s="41"/>
      <c r="C759" s="42"/>
      <c r="D759" s="42"/>
      <c r="E759" s="42"/>
      <c r="F759" s="42"/>
      <c r="G759" s="40"/>
      <c r="H759" s="40"/>
      <c r="I759" s="40"/>
      <c r="J759" s="40"/>
      <c r="K759" s="50"/>
      <c r="L759" s="48"/>
      <c r="M759" s="48"/>
      <c r="N759" s="69"/>
      <c r="O759" s="69"/>
      <c r="P759" s="69"/>
      <c r="Q759" s="69"/>
    </row>
    <row r="760" spans="1:17" ht="18.75" x14ac:dyDescent="0.3">
      <c r="A760" s="45"/>
      <c r="B760" s="41"/>
      <c r="C760" s="42"/>
      <c r="D760" s="42"/>
      <c r="E760" s="42"/>
      <c r="F760" s="42"/>
      <c r="G760" s="40"/>
      <c r="H760" s="40"/>
      <c r="I760" s="40"/>
      <c r="J760" s="40"/>
      <c r="K760" s="50"/>
      <c r="L760" s="48"/>
      <c r="M760" s="48"/>
      <c r="N760" s="69"/>
      <c r="O760" s="69"/>
      <c r="P760" s="69"/>
      <c r="Q760" s="69"/>
    </row>
    <row r="761" spans="1:17" ht="18.75" x14ac:dyDescent="0.3">
      <c r="A761" s="45"/>
      <c r="B761" s="41"/>
      <c r="C761" s="42"/>
      <c r="D761" s="42"/>
      <c r="E761" s="42"/>
      <c r="F761" s="42"/>
      <c r="G761" s="40"/>
      <c r="H761" s="40"/>
      <c r="I761" s="40"/>
      <c r="J761" s="40"/>
      <c r="K761" s="50"/>
      <c r="L761" s="48"/>
      <c r="M761" s="48"/>
      <c r="N761" s="69"/>
      <c r="O761" s="69"/>
      <c r="P761" s="69"/>
      <c r="Q761" s="69"/>
    </row>
    <row r="762" spans="1:17" ht="18.75" x14ac:dyDescent="0.3">
      <c r="A762" s="45"/>
      <c r="B762" s="41"/>
      <c r="C762" s="42"/>
      <c r="D762" s="42"/>
      <c r="E762" s="42"/>
      <c r="F762" s="42"/>
      <c r="G762" s="40"/>
      <c r="H762" s="40"/>
      <c r="I762" s="40"/>
      <c r="J762" s="40"/>
      <c r="K762" s="50"/>
      <c r="L762" s="48"/>
      <c r="M762" s="48"/>
      <c r="N762" s="69"/>
      <c r="O762" s="69"/>
      <c r="P762" s="69"/>
      <c r="Q762" s="69"/>
    </row>
    <row r="763" spans="1:17" ht="18.75" x14ac:dyDescent="0.3">
      <c r="A763" s="45"/>
      <c r="B763" s="41"/>
      <c r="C763" s="42"/>
      <c r="D763" s="42"/>
      <c r="E763" s="42"/>
      <c r="F763" s="42"/>
      <c r="G763" s="40"/>
      <c r="H763" s="40"/>
      <c r="I763" s="40"/>
      <c r="J763" s="40"/>
      <c r="K763" s="50"/>
      <c r="L763" s="48"/>
      <c r="M763" s="48"/>
      <c r="N763" s="69"/>
      <c r="O763" s="69"/>
      <c r="P763" s="69"/>
      <c r="Q763" s="69"/>
    </row>
    <row r="764" spans="1:17" ht="18.75" x14ac:dyDescent="0.3">
      <c r="A764" s="45"/>
      <c r="B764" s="41"/>
      <c r="C764" s="42"/>
      <c r="D764" s="42"/>
      <c r="E764" s="42"/>
      <c r="F764" s="42"/>
      <c r="G764" s="40"/>
      <c r="H764" s="40"/>
      <c r="I764" s="40"/>
      <c r="J764" s="40"/>
      <c r="K764" s="50"/>
      <c r="L764" s="48"/>
      <c r="M764" s="48"/>
      <c r="N764" s="69"/>
      <c r="O764" s="69"/>
      <c r="P764" s="69"/>
      <c r="Q764" s="69"/>
    </row>
    <row r="765" spans="1:17" ht="18.75" x14ac:dyDescent="0.3">
      <c r="A765" s="45"/>
      <c r="B765" s="41"/>
      <c r="C765" s="42"/>
      <c r="D765" s="42"/>
      <c r="E765" s="42"/>
      <c r="F765" s="42"/>
      <c r="G765" s="40"/>
      <c r="H765" s="40"/>
      <c r="I765" s="40"/>
      <c r="J765" s="40"/>
      <c r="K765" s="50"/>
      <c r="L765" s="48"/>
      <c r="M765" s="48"/>
      <c r="N765" s="69"/>
      <c r="O765" s="69"/>
      <c r="P765" s="69"/>
      <c r="Q765" s="69"/>
    </row>
    <row r="766" spans="1:17" ht="18.75" x14ac:dyDescent="0.3">
      <c r="A766" s="45"/>
      <c r="B766" s="41"/>
      <c r="C766" s="42"/>
      <c r="D766" s="42"/>
      <c r="E766" s="42"/>
      <c r="F766" s="42"/>
      <c r="G766" s="40"/>
      <c r="H766" s="40"/>
      <c r="I766" s="40"/>
      <c r="J766" s="40"/>
      <c r="K766" s="50"/>
      <c r="L766" s="48"/>
      <c r="M766" s="48"/>
      <c r="N766" s="69"/>
      <c r="O766" s="69"/>
      <c r="P766" s="69"/>
      <c r="Q766" s="69"/>
    </row>
    <row r="767" spans="1:17" ht="18.75" x14ac:dyDescent="0.3">
      <c r="A767" s="45"/>
      <c r="B767" s="41"/>
      <c r="C767" s="42"/>
      <c r="D767" s="42"/>
      <c r="E767" s="42"/>
      <c r="F767" s="42"/>
      <c r="G767" s="40"/>
      <c r="H767" s="40"/>
      <c r="I767" s="40"/>
      <c r="J767" s="40"/>
      <c r="K767" s="50"/>
      <c r="L767" s="48"/>
      <c r="M767" s="48"/>
      <c r="N767" s="69"/>
      <c r="O767" s="69"/>
      <c r="P767" s="69"/>
      <c r="Q767" s="69"/>
    </row>
    <row r="768" spans="1:17" ht="18.75" x14ac:dyDescent="0.3">
      <c r="A768" s="45"/>
      <c r="B768" s="41"/>
      <c r="C768" s="42"/>
      <c r="D768" s="42"/>
      <c r="E768" s="42"/>
      <c r="F768" s="42"/>
      <c r="G768" s="40"/>
      <c r="H768" s="40"/>
      <c r="I768" s="40"/>
      <c r="J768" s="40"/>
      <c r="K768" s="50"/>
      <c r="L768" s="48"/>
      <c r="M768" s="48"/>
      <c r="N768" s="69"/>
      <c r="O768" s="69"/>
      <c r="P768" s="69"/>
      <c r="Q768" s="69"/>
    </row>
    <row r="769" spans="1:17" ht="18.75" x14ac:dyDescent="0.3">
      <c r="A769" s="45"/>
      <c r="B769" s="41"/>
      <c r="C769" s="42"/>
      <c r="D769" s="42"/>
      <c r="E769" s="42"/>
      <c r="F769" s="42"/>
      <c r="G769" s="40"/>
      <c r="H769" s="40"/>
      <c r="I769" s="40"/>
      <c r="J769" s="40"/>
      <c r="K769" s="50"/>
      <c r="L769" s="48"/>
      <c r="M769" s="48"/>
      <c r="N769" s="69"/>
      <c r="O769" s="69"/>
      <c r="P769" s="69"/>
      <c r="Q769" s="69"/>
    </row>
    <row r="770" spans="1:17" ht="18.75" x14ac:dyDescent="0.3">
      <c r="A770" s="45"/>
      <c r="B770" s="41"/>
      <c r="C770" s="42"/>
      <c r="D770" s="42"/>
      <c r="E770" s="42"/>
      <c r="F770" s="42"/>
      <c r="G770" s="40"/>
      <c r="H770" s="40"/>
      <c r="I770" s="40"/>
      <c r="J770" s="40"/>
      <c r="K770" s="50"/>
      <c r="L770" s="48"/>
      <c r="M770" s="48"/>
      <c r="N770" s="69"/>
      <c r="O770" s="69"/>
      <c r="P770" s="69"/>
      <c r="Q770" s="69"/>
    </row>
    <row r="771" spans="1:17" ht="18.75" x14ac:dyDescent="0.3">
      <c r="A771" s="45"/>
      <c r="B771" s="41"/>
      <c r="C771" s="42"/>
      <c r="D771" s="42"/>
      <c r="E771" s="42"/>
      <c r="F771" s="42"/>
      <c r="G771" s="40"/>
      <c r="H771" s="40"/>
      <c r="I771" s="40"/>
      <c r="J771" s="40"/>
      <c r="K771" s="50"/>
      <c r="L771" s="48"/>
      <c r="M771" s="48"/>
      <c r="N771" s="69"/>
      <c r="O771" s="69"/>
      <c r="P771" s="69"/>
      <c r="Q771" s="69"/>
    </row>
    <row r="772" spans="1:17" ht="18.75" x14ac:dyDescent="0.3">
      <c r="A772" s="45"/>
      <c r="B772" s="41"/>
      <c r="C772" s="42"/>
      <c r="D772" s="42"/>
      <c r="E772" s="42"/>
      <c r="F772" s="42"/>
      <c r="G772" s="40"/>
      <c r="H772" s="40"/>
      <c r="I772" s="40"/>
      <c r="J772" s="40"/>
      <c r="K772" s="50"/>
      <c r="L772" s="48"/>
      <c r="M772" s="48"/>
      <c r="N772" s="69"/>
      <c r="O772" s="69"/>
      <c r="P772" s="69"/>
      <c r="Q772" s="69"/>
    </row>
    <row r="773" spans="1:17" ht="18.75" x14ac:dyDescent="0.3">
      <c r="A773" s="45"/>
      <c r="B773" s="41"/>
      <c r="C773" s="42"/>
      <c r="D773" s="42"/>
      <c r="E773" s="42"/>
      <c r="F773" s="42"/>
      <c r="G773" s="40"/>
      <c r="H773" s="40"/>
      <c r="I773" s="40"/>
      <c r="J773" s="40"/>
      <c r="K773" s="50"/>
      <c r="L773" s="48"/>
      <c r="M773" s="48"/>
      <c r="N773" s="69"/>
      <c r="O773" s="69"/>
      <c r="P773" s="69"/>
      <c r="Q773" s="69"/>
    </row>
    <row r="774" spans="1:17" ht="18.75" x14ac:dyDescent="0.3">
      <c r="A774" s="45"/>
      <c r="B774" s="41"/>
      <c r="C774" s="42"/>
      <c r="D774" s="42"/>
      <c r="E774" s="42"/>
      <c r="F774" s="42"/>
      <c r="G774" s="40"/>
      <c r="H774" s="40"/>
      <c r="I774" s="40"/>
      <c r="J774" s="40"/>
      <c r="K774" s="50"/>
      <c r="L774" s="48"/>
      <c r="M774" s="48"/>
      <c r="N774" s="69"/>
      <c r="O774" s="69"/>
      <c r="P774" s="69"/>
      <c r="Q774" s="69"/>
    </row>
    <row r="775" spans="1:17" ht="18.75" x14ac:dyDescent="0.3">
      <c r="A775" s="45"/>
      <c r="B775" s="41"/>
      <c r="C775" s="42"/>
      <c r="D775" s="42"/>
      <c r="E775" s="42"/>
      <c r="F775" s="42"/>
      <c r="G775" s="40"/>
      <c r="H775" s="40"/>
      <c r="I775" s="40"/>
      <c r="J775" s="40"/>
      <c r="K775" s="50"/>
      <c r="L775" s="48"/>
      <c r="M775" s="48"/>
      <c r="N775" s="69"/>
      <c r="O775" s="69"/>
      <c r="P775" s="69"/>
      <c r="Q775" s="69"/>
    </row>
    <row r="776" spans="1:17" ht="18.75" x14ac:dyDescent="0.3">
      <c r="A776" s="45"/>
      <c r="B776" s="41"/>
      <c r="C776" s="42"/>
      <c r="D776" s="42"/>
      <c r="E776" s="42"/>
      <c r="F776" s="42"/>
      <c r="G776" s="40"/>
      <c r="H776" s="40"/>
      <c r="I776" s="40"/>
      <c r="J776" s="40"/>
      <c r="K776" s="50"/>
      <c r="L776" s="48"/>
      <c r="M776" s="48"/>
      <c r="N776" s="69"/>
      <c r="O776" s="69"/>
      <c r="P776" s="69"/>
      <c r="Q776" s="69"/>
    </row>
    <row r="777" spans="1:17" ht="18.75" x14ac:dyDescent="0.3">
      <c r="A777" s="45"/>
      <c r="B777" s="41"/>
      <c r="C777" s="42"/>
      <c r="D777" s="42"/>
      <c r="E777" s="42"/>
      <c r="F777" s="42"/>
      <c r="G777" s="40"/>
      <c r="H777" s="40"/>
      <c r="I777" s="40"/>
      <c r="J777" s="40"/>
      <c r="K777" s="50"/>
      <c r="L777" s="48"/>
      <c r="M777" s="48"/>
      <c r="N777" s="69"/>
      <c r="O777" s="69"/>
      <c r="P777" s="69"/>
      <c r="Q777" s="69"/>
    </row>
    <row r="778" spans="1:17" ht="18.75" x14ac:dyDescent="0.3">
      <c r="A778" s="45"/>
      <c r="B778" s="41"/>
      <c r="C778" s="42"/>
      <c r="D778" s="42"/>
      <c r="E778" s="42"/>
      <c r="F778" s="42"/>
      <c r="G778" s="40"/>
      <c r="H778" s="40"/>
      <c r="I778" s="40"/>
      <c r="J778" s="40"/>
      <c r="K778" s="50"/>
      <c r="L778" s="48"/>
      <c r="M778" s="48"/>
      <c r="N778" s="69"/>
      <c r="O778" s="69"/>
      <c r="P778" s="69"/>
      <c r="Q778" s="69"/>
    </row>
    <row r="779" spans="1:17" ht="18.75" x14ac:dyDescent="0.3">
      <c r="A779" s="45"/>
      <c r="B779" s="41"/>
      <c r="C779" s="42"/>
      <c r="D779" s="42"/>
      <c r="E779" s="42"/>
      <c r="F779" s="42"/>
      <c r="G779" s="40"/>
      <c r="H779" s="40"/>
      <c r="I779" s="40"/>
      <c r="J779" s="40"/>
      <c r="K779" s="50"/>
      <c r="L779" s="48"/>
      <c r="M779" s="48"/>
      <c r="N779" s="69"/>
      <c r="O779" s="69"/>
      <c r="P779" s="69"/>
      <c r="Q779" s="69"/>
    </row>
    <row r="780" spans="1:17" ht="18.75" x14ac:dyDescent="0.3">
      <c r="A780" s="45"/>
      <c r="B780" s="41"/>
      <c r="C780" s="42"/>
      <c r="D780" s="42"/>
      <c r="E780" s="42"/>
      <c r="F780" s="42"/>
      <c r="G780" s="40"/>
      <c r="H780" s="40"/>
      <c r="I780" s="40"/>
      <c r="J780" s="40"/>
      <c r="K780" s="50"/>
      <c r="L780" s="48"/>
      <c r="M780" s="48"/>
      <c r="N780" s="69"/>
      <c r="O780" s="69"/>
      <c r="P780" s="69"/>
      <c r="Q780" s="69"/>
    </row>
    <row r="781" spans="1:17" ht="18.75" x14ac:dyDescent="0.3">
      <c r="A781" s="45"/>
      <c r="B781" s="41"/>
      <c r="C781" s="42"/>
      <c r="D781" s="42"/>
      <c r="E781" s="42"/>
      <c r="F781" s="42"/>
      <c r="G781" s="40"/>
      <c r="H781" s="40"/>
      <c r="I781" s="40"/>
      <c r="J781" s="40"/>
      <c r="K781" s="50"/>
      <c r="L781" s="48"/>
      <c r="M781" s="48"/>
      <c r="N781" s="69"/>
      <c r="O781" s="69"/>
      <c r="P781" s="69"/>
      <c r="Q781" s="69"/>
    </row>
    <row r="782" spans="1:17" ht="18.75" x14ac:dyDescent="0.3">
      <c r="A782" s="45"/>
      <c r="B782" s="41"/>
      <c r="C782" s="42"/>
      <c r="D782" s="42"/>
      <c r="E782" s="42"/>
      <c r="F782" s="42"/>
      <c r="G782" s="40"/>
      <c r="H782" s="40"/>
      <c r="I782" s="40"/>
      <c r="J782" s="40"/>
      <c r="K782" s="50"/>
      <c r="L782" s="48"/>
      <c r="M782" s="48"/>
      <c r="N782" s="69"/>
      <c r="O782" s="69"/>
      <c r="P782" s="69"/>
      <c r="Q782" s="69"/>
    </row>
    <row r="783" spans="1:17" ht="18.75" x14ac:dyDescent="0.3">
      <c r="A783" s="45"/>
      <c r="B783" s="41"/>
      <c r="C783" s="42"/>
      <c r="D783" s="42"/>
      <c r="E783" s="42"/>
      <c r="F783" s="42"/>
      <c r="G783" s="40"/>
      <c r="H783" s="40"/>
      <c r="I783" s="40"/>
      <c r="J783" s="40"/>
      <c r="K783" s="50"/>
      <c r="L783" s="48"/>
      <c r="M783" s="48"/>
      <c r="N783" s="69"/>
      <c r="O783" s="69"/>
      <c r="P783" s="69"/>
      <c r="Q783" s="69"/>
    </row>
    <row r="784" spans="1:17" ht="18.75" x14ac:dyDescent="0.3">
      <c r="A784" s="45"/>
      <c r="B784" s="41"/>
      <c r="C784" s="42"/>
      <c r="D784" s="42"/>
      <c r="E784" s="42"/>
      <c r="F784" s="42"/>
      <c r="G784" s="40"/>
      <c r="H784" s="40"/>
      <c r="I784" s="40"/>
      <c r="J784" s="40"/>
      <c r="K784" s="50"/>
      <c r="L784" s="48"/>
      <c r="M784" s="48"/>
      <c r="N784" s="69"/>
      <c r="O784" s="69"/>
      <c r="P784" s="69"/>
      <c r="Q784" s="69"/>
    </row>
    <row r="785" spans="1:17" ht="18.75" x14ac:dyDescent="0.3">
      <c r="A785" s="45"/>
      <c r="B785" s="41"/>
      <c r="C785" s="42"/>
      <c r="D785" s="42"/>
      <c r="E785" s="42"/>
      <c r="F785" s="42"/>
      <c r="G785" s="40"/>
      <c r="H785" s="40"/>
      <c r="I785" s="40"/>
      <c r="J785" s="40"/>
      <c r="K785" s="50"/>
      <c r="L785" s="48"/>
      <c r="M785" s="48"/>
      <c r="N785" s="69"/>
      <c r="O785" s="69"/>
      <c r="P785" s="69"/>
      <c r="Q785" s="69"/>
    </row>
    <row r="786" spans="1:17" ht="18.75" x14ac:dyDescent="0.3">
      <c r="A786" s="45"/>
      <c r="B786" s="41"/>
      <c r="C786" s="42"/>
      <c r="D786" s="42"/>
      <c r="E786" s="42"/>
      <c r="F786" s="42"/>
      <c r="G786" s="40"/>
      <c r="H786" s="40"/>
      <c r="I786" s="40"/>
      <c r="J786" s="40"/>
      <c r="K786" s="50"/>
      <c r="L786" s="48"/>
      <c r="M786" s="48"/>
      <c r="N786" s="69"/>
      <c r="O786" s="69"/>
      <c r="P786" s="69"/>
      <c r="Q786" s="69"/>
    </row>
    <row r="787" spans="1:17" ht="18.75" x14ac:dyDescent="0.3">
      <c r="A787" s="45"/>
      <c r="B787" s="41"/>
      <c r="C787" s="42"/>
      <c r="D787" s="42"/>
      <c r="E787" s="42"/>
      <c r="F787" s="42"/>
      <c r="G787" s="40"/>
      <c r="H787" s="40"/>
      <c r="I787" s="40"/>
      <c r="J787" s="40"/>
      <c r="K787" s="50"/>
      <c r="L787" s="48"/>
      <c r="M787" s="48"/>
      <c r="N787" s="69"/>
      <c r="O787" s="69"/>
      <c r="P787" s="69"/>
      <c r="Q787" s="69"/>
    </row>
    <row r="788" spans="1:17" ht="18.75" x14ac:dyDescent="0.3">
      <c r="A788" s="45"/>
      <c r="B788" s="41"/>
      <c r="C788" s="42"/>
      <c r="D788" s="42"/>
      <c r="E788" s="42"/>
      <c r="F788" s="42"/>
      <c r="G788" s="40"/>
      <c r="H788" s="40"/>
      <c r="I788" s="40"/>
      <c r="J788" s="40"/>
      <c r="K788" s="50"/>
      <c r="L788" s="48"/>
      <c r="M788" s="48"/>
      <c r="N788" s="69"/>
      <c r="O788" s="69"/>
      <c r="P788" s="69"/>
      <c r="Q788" s="69"/>
    </row>
    <row r="789" spans="1:17" ht="18.75" x14ac:dyDescent="0.3">
      <c r="A789" s="45"/>
      <c r="B789" s="41"/>
      <c r="C789" s="42"/>
      <c r="D789" s="42"/>
      <c r="E789" s="42"/>
      <c r="F789" s="42"/>
      <c r="G789" s="40"/>
      <c r="H789" s="40"/>
      <c r="I789" s="40"/>
      <c r="J789" s="40"/>
      <c r="K789" s="50"/>
      <c r="L789" s="48"/>
      <c r="M789" s="48"/>
      <c r="N789" s="69"/>
      <c r="O789" s="69"/>
      <c r="P789" s="69"/>
      <c r="Q789" s="69"/>
    </row>
    <row r="790" spans="1:17" ht="18.75" x14ac:dyDescent="0.3">
      <c r="A790" s="45"/>
      <c r="B790" s="41"/>
      <c r="C790" s="42"/>
      <c r="D790" s="42"/>
      <c r="E790" s="42"/>
      <c r="F790" s="42"/>
      <c r="G790" s="40"/>
      <c r="H790" s="40"/>
      <c r="I790" s="40"/>
      <c r="J790" s="40"/>
      <c r="K790" s="50"/>
      <c r="L790" s="48"/>
      <c r="M790" s="48"/>
      <c r="N790" s="69"/>
      <c r="O790" s="69"/>
      <c r="P790" s="69"/>
      <c r="Q790" s="69"/>
    </row>
    <row r="791" spans="1:17" ht="18.75" x14ac:dyDescent="0.3">
      <c r="A791" s="45"/>
      <c r="B791" s="41"/>
      <c r="C791" s="42"/>
      <c r="D791" s="42"/>
      <c r="E791" s="42"/>
      <c r="F791" s="42"/>
      <c r="G791" s="40"/>
      <c r="H791" s="40"/>
      <c r="I791" s="40"/>
      <c r="J791" s="40"/>
      <c r="K791" s="50"/>
      <c r="L791" s="48"/>
      <c r="M791" s="48"/>
      <c r="N791" s="69"/>
      <c r="O791" s="69"/>
      <c r="P791" s="69"/>
      <c r="Q791" s="69"/>
    </row>
    <row r="792" spans="1:17" ht="18.75" x14ac:dyDescent="0.3">
      <c r="A792" s="45"/>
      <c r="B792" s="41"/>
      <c r="C792" s="42"/>
      <c r="D792" s="42"/>
      <c r="E792" s="42"/>
      <c r="F792" s="42"/>
      <c r="G792" s="40"/>
      <c r="H792" s="40"/>
      <c r="I792" s="40"/>
      <c r="J792" s="40"/>
      <c r="K792" s="50"/>
      <c r="L792" s="48"/>
      <c r="M792" s="48"/>
      <c r="N792" s="69"/>
      <c r="O792" s="69"/>
      <c r="P792" s="69"/>
      <c r="Q792" s="69"/>
    </row>
    <row r="793" spans="1:17" ht="18.75" x14ac:dyDescent="0.3">
      <c r="A793" s="45"/>
      <c r="B793" s="41"/>
      <c r="C793" s="42"/>
      <c r="D793" s="42"/>
      <c r="E793" s="42"/>
      <c r="F793" s="42"/>
      <c r="G793" s="40"/>
      <c r="H793" s="40"/>
      <c r="I793" s="40"/>
      <c r="J793" s="40"/>
      <c r="K793" s="50"/>
      <c r="L793" s="48"/>
      <c r="M793" s="48"/>
      <c r="N793" s="69"/>
      <c r="O793" s="69"/>
      <c r="P793" s="69"/>
      <c r="Q793" s="69"/>
    </row>
    <row r="794" spans="1:17" ht="18.75" x14ac:dyDescent="0.3">
      <c r="A794" s="45"/>
      <c r="B794" s="41"/>
      <c r="C794" s="42"/>
      <c r="D794" s="42"/>
      <c r="E794" s="42"/>
      <c r="F794" s="42"/>
      <c r="G794" s="40"/>
      <c r="H794" s="40"/>
      <c r="I794" s="40"/>
      <c r="J794" s="40"/>
      <c r="K794" s="50"/>
      <c r="L794" s="48"/>
      <c r="M794" s="48"/>
      <c r="N794" s="69"/>
      <c r="O794" s="69"/>
      <c r="P794" s="69"/>
      <c r="Q794" s="69"/>
    </row>
    <row r="795" spans="1:17" ht="18.75" x14ac:dyDescent="0.3">
      <c r="A795" s="45"/>
      <c r="B795" s="41"/>
      <c r="C795" s="42"/>
      <c r="D795" s="42"/>
      <c r="E795" s="42"/>
      <c r="F795" s="42"/>
      <c r="G795" s="40"/>
      <c r="H795" s="40"/>
      <c r="I795" s="40"/>
      <c r="J795" s="40"/>
      <c r="K795" s="50"/>
      <c r="L795" s="48"/>
      <c r="M795" s="48"/>
      <c r="N795" s="69"/>
      <c r="O795" s="69"/>
      <c r="P795" s="69"/>
      <c r="Q795" s="69"/>
    </row>
    <row r="796" spans="1:17" ht="18.75" x14ac:dyDescent="0.3">
      <c r="A796" s="45"/>
      <c r="B796" s="41"/>
      <c r="C796" s="42"/>
      <c r="D796" s="42"/>
      <c r="E796" s="42"/>
      <c r="F796" s="42"/>
      <c r="G796" s="40"/>
      <c r="H796" s="40"/>
      <c r="I796" s="40"/>
      <c r="J796" s="40"/>
      <c r="K796" s="50"/>
      <c r="L796" s="48"/>
      <c r="M796" s="48"/>
      <c r="N796" s="69"/>
      <c r="O796" s="69"/>
      <c r="P796" s="69"/>
      <c r="Q796" s="69"/>
    </row>
    <row r="797" spans="1:17" ht="18.75" x14ac:dyDescent="0.3">
      <c r="A797" s="45"/>
      <c r="B797" s="41"/>
      <c r="C797" s="42"/>
      <c r="D797" s="42"/>
      <c r="E797" s="42"/>
      <c r="F797" s="42"/>
      <c r="G797" s="40"/>
      <c r="H797" s="40"/>
      <c r="I797" s="40"/>
      <c r="J797" s="40"/>
      <c r="K797" s="50"/>
      <c r="L797" s="48"/>
      <c r="M797" s="48"/>
      <c r="N797" s="69"/>
      <c r="O797" s="69"/>
      <c r="P797" s="69"/>
      <c r="Q797" s="69"/>
    </row>
    <row r="798" spans="1:17" ht="18.75" x14ac:dyDescent="0.3">
      <c r="A798" s="45"/>
      <c r="B798" s="41"/>
      <c r="C798" s="42"/>
      <c r="D798" s="42"/>
      <c r="E798" s="42"/>
      <c r="F798" s="42"/>
      <c r="G798" s="40"/>
      <c r="H798" s="40"/>
      <c r="I798" s="40"/>
      <c r="J798" s="40"/>
      <c r="K798" s="50"/>
      <c r="L798" s="48"/>
      <c r="M798" s="48"/>
      <c r="N798" s="69"/>
      <c r="O798" s="69"/>
      <c r="P798" s="69"/>
      <c r="Q798" s="69"/>
    </row>
    <row r="799" spans="1:17" ht="18.75" x14ac:dyDescent="0.3">
      <c r="A799" s="45"/>
      <c r="B799" s="41"/>
      <c r="C799" s="42"/>
      <c r="D799" s="42"/>
      <c r="E799" s="42"/>
      <c r="F799" s="42"/>
      <c r="G799" s="40"/>
      <c r="H799" s="40"/>
      <c r="I799" s="40"/>
      <c r="J799" s="40"/>
      <c r="K799" s="50"/>
      <c r="L799" s="48"/>
      <c r="M799" s="48"/>
      <c r="N799" s="69"/>
      <c r="O799" s="69"/>
      <c r="P799" s="69"/>
      <c r="Q799" s="69"/>
    </row>
    <row r="800" spans="1:17" ht="18.75" x14ac:dyDescent="0.3">
      <c r="A800" s="45"/>
      <c r="B800" s="41"/>
      <c r="C800" s="42"/>
      <c r="D800" s="42"/>
      <c r="E800" s="42"/>
      <c r="F800" s="42"/>
      <c r="G800" s="40"/>
      <c r="H800" s="40"/>
      <c r="I800" s="40"/>
      <c r="J800" s="40"/>
      <c r="K800" s="50"/>
      <c r="L800" s="48"/>
      <c r="M800" s="48"/>
      <c r="N800" s="69"/>
      <c r="O800" s="69"/>
      <c r="P800" s="69"/>
      <c r="Q800" s="69"/>
    </row>
    <row r="801" spans="1:17" ht="18.75" x14ac:dyDescent="0.3">
      <c r="A801" s="45"/>
      <c r="B801" s="41"/>
      <c r="C801" s="42"/>
      <c r="D801" s="42"/>
      <c r="E801" s="42"/>
      <c r="F801" s="42"/>
      <c r="G801" s="40"/>
      <c r="H801" s="40"/>
      <c r="I801" s="40"/>
      <c r="J801" s="40"/>
      <c r="K801" s="50"/>
      <c r="L801" s="48"/>
      <c r="M801" s="48"/>
      <c r="N801" s="69"/>
      <c r="O801" s="69"/>
      <c r="P801" s="69"/>
      <c r="Q801" s="69"/>
    </row>
    <row r="802" spans="1:17" ht="18.75" x14ac:dyDescent="0.3">
      <c r="A802" s="45"/>
      <c r="B802" s="41"/>
      <c r="C802" s="42"/>
      <c r="D802" s="42"/>
      <c r="E802" s="42"/>
      <c r="F802" s="42"/>
      <c r="G802" s="40"/>
      <c r="H802" s="40"/>
      <c r="I802" s="40"/>
      <c r="J802" s="40"/>
      <c r="K802" s="50"/>
      <c r="L802" s="48"/>
      <c r="M802" s="48"/>
      <c r="N802" s="69"/>
      <c r="O802" s="69"/>
      <c r="P802" s="69"/>
      <c r="Q802" s="69"/>
    </row>
    <row r="803" spans="1:17" ht="18.75" x14ac:dyDescent="0.3">
      <c r="A803" s="45"/>
      <c r="B803" s="41"/>
      <c r="C803" s="42"/>
      <c r="D803" s="42"/>
      <c r="E803" s="42"/>
      <c r="F803" s="42"/>
      <c r="G803" s="40"/>
      <c r="H803" s="40"/>
      <c r="I803" s="40"/>
      <c r="J803" s="40"/>
      <c r="K803" s="50"/>
      <c r="L803" s="48"/>
      <c r="M803" s="48"/>
      <c r="N803" s="69"/>
      <c r="O803" s="69"/>
      <c r="P803" s="69"/>
      <c r="Q803" s="69"/>
    </row>
    <row r="804" spans="1:17" ht="18.75" x14ac:dyDescent="0.3">
      <c r="A804" s="45"/>
      <c r="B804" s="41"/>
      <c r="C804" s="42"/>
      <c r="D804" s="42"/>
      <c r="E804" s="42"/>
      <c r="F804" s="42"/>
      <c r="G804" s="40"/>
      <c r="H804" s="40"/>
      <c r="I804" s="40"/>
      <c r="J804" s="40"/>
      <c r="K804" s="50"/>
      <c r="L804" s="48"/>
      <c r="M804" s="48"/>
      <c r="N804" s="69"/>
      <c r="O804" s="69"/>
      <c r="P804" s="69"/>
      <c r="Q804" s="69"/>
    </row>
    <row r="805" spans="1:17" ht="18.75" x14ac:dyDescent="0.3">
      <c r="A805" s="45"/>
      <c r="B805" s="41"/>
      <c r="C805" s="42"/>
      <c r="D805" s="42"/>
      <c r="E805" s="42"/>
      <c r="F805" s="42"/>
      <c r="G805" s="40"/>
      <c r="H805" s="40"/>
      <c r="I805" s="40"/>
      <c r="J805" s="40"/>
      <c r="K805" s="50"/>
      <c r="L805" s="48"/>
      <c r="M805" s="48"/>
      <c r="N805" s="69"/>
      <c r="O805" s="69"/>
      <c r="P805" s="69"/>
      <c r="Q805" s="69"/>
    </row>
    <row r="806" spans="1:17" ht="18.75" x14ac:dyDescent="0.3">
      <c r="A806" s="45"/>
      <c r="B806" s="41"/>
      <c r="C806" s="42"/>
      <c r="D806" s="42"/>
      <c r="E806" s="42"/>
      <c r="F806" s="42"/>
      <c r="G806" s="40"/>
      <c r="H806" s="40"/>
      <c r="I806" s="40"/>
      <c r="J806" s="40"/>
      <c r="K806" s="50"/>
      <c r="L806" s="48"/>
      <c r="M806" s="48"/>
      <c r="N806" s="69"/>
      <c r="O806" s="69"/>
      <c r="P806" s="69"/>
      <c r="Q806" s="69"/>
    </row>
    <row r="807" spans="1:17" ht="18.75" x14ac:dyDescent="0.3">
      <c r="A807" s="45"/>
      <c r="B807" s="41"/>
      <c r="C807" s="42"/>
      <c r="D807" s="42"/>
      <c r="E807" s="42"/>
      <c r="F807" s="42"/>
      <c r="G807" s="40"/>
      <c r="H807" s="40"/>
      <c r="I807" s="40"/>
      <c r="J807" s="40"/>
      <c r="K807" s="50"/>
      <c r="L807" s="48"/>
      <c r="M807" s="48"/>
      <c r="N807" s="69"/>
      <c r="O807" s="69"/>
      <c r="P807" s="69"/>
      <c r="Q807" s="69"/>
    </row>
    <row r="808" spans="1:17" ht="18.75" x14ac:dyDescent="0.3">
      <c r="A808" s="45"/>
      <c r="B808" s="41"/>
      <c r="C808" s="42"/>
      <c r="D808" s="42"/>
      <c r="E808" s="42"/>
      <c r="F808" s="42"/>
      <c r="G808" s="40"/>
      <c r="H808" s="40"/>
      <c r="I808" s="40"/>
      <c r="J808" s="40"/>
      <c r="K808" s="50"/>
      <c r="L808" s="48"/>
      <c r="M808" s="48"/>
      <c r="N808" s="69"/>
      <c r="O808" s="69"/>
      <c r="P808" s="69"/>
      <c r="Q808" s="69"/>
    </row>
    <row r="809" spans="1:17" ht="18.75" x14ac:dyDescent="0.3">
      <c r="A809" s="45"/>
      <c r="B809" s="41"/>
      <c r="C809" s="42"/>
      <c r="D809" s="42"/>
      <c r="E809" s="42"/>
      <c r="F809" s="42"/>
      <c r="G809" s="40"/>
      <c r="H809" s="40"/>
      <c r="I809" s="40"/>
      <c r="J809" s="40"/>
      <c r="K809" s="50"/>
      <c r="L809" s="48"/>
      <c r="M809" s="48"/>
      <c r="N809" s="69"/>
      <c r="O809" s="69"/>
      <c r="P809" s="69"/>
      <c r="Q809" s="69"/>
    </row>
    <row r="810" spans="1:17" ht="18.75" x14ac:dyDescent="0.3">
      <c r="A810" s="45"/>
      <c r="B810" s="41"/>
      <c r="C810" s="42"/>
      <c r="D810" s="42"/>
      <c r="E810" s="42"/>
      <c r="F810" s="42"/>
      <c r="G810" s="40"/>
      <c r="H810" s="40"/>
      <c r="I810" s="40"/>
      <c r="J810" s="40"/>
      <c r="K810" s="50"/>
      <c r="L810" s="48"/>
      <c r="M810" s="48"/>
      <c r="N810" s="69"/>
      <c r="O810" s="69"/>
      <c r="P810" s="69"/>
      <c r="Q810" s="69"/>
    </row>
    <row r="811" spans="1:17" ht="18.75" x14ac:dyDescent="0.3">
      <c r="A811" s="45"/>
      <c r="B811" s="41"/>
      <c r="C811" s="42"/>
      <c r="D811" s="42"/>
      <c r="E811" s="42"/>
      <c r="F811" s="42"/>
      <c r="G811" s="40"/>
      <c r="H811" s="40"/>
      <c r="I811" s="40"/>
      <c r="J811" s="40"/>
      <c r="K811" s="50"/>
      <c r="L811" s="48"/>
      <c r="M811" s="48"/>
      <c r="N811" s="69"/>
      <c r="O811" s="69"/>
      <c r="P811" s="69"/>
      <c r="Q811" s="69"/>
    </row>
    <row r="812" spans="1:17" ht="18.75" x14ac:dyDescent="0.3">
      <c r="A812" s="45"/>
      <c r="B812" s="41"/>
      <c r="C812" s="42"/>
      <c r="D812" s="42"/>
      <c r="E812" s="42"/>
      <c r="F812" s="42"/>
      <c r="G812" s="40"/>
      <c r="H812" s="40"/>
      <c r="I812" s="40"/>
      <c r="J812" s="40"/>
      <c r="K812" s="50"/>
      <c r="L812" s="48"/>
      <c r="M812" s="48"/>
      <c r="N812" s="69"/>
      <c r="O812" s="69"/>
      <c r="P812" s="69"/>
      <c r="Q812" s="69"/>
    </row>
    <row r="813" spans="1:17" ht="18.75" x14ac:dyDescent="0.3">
      <c r="A813" s="45"/>
      <c r="B813" s="41"/>
      <c r="C813" s="42"/>
      <c r="D813" s="42"/>
      <c r="E813" s="42"/>
      <c r="F813" s="42"/>
      <c r="G813" s="40"/>
      <c r="H813" s="40"/>
      <c r="I813" s="40"/>
      <c r="J813" s="40"/>
      <c r="K813" s="50"/>
      <c r="L813" s="48"/>
      <c r="M813" s="48"/>
      <c r="N813" s="69"/>
      <c r="O813" s="69"/>
      <c r="P813" s="69"/>
      <c r="Q813" s="69"/>
    </row>
    <row r="814" spans="1:17" ht="18.75" x14ac:dyDescent="0.3">
      <c r="A814" s="45"/>
      <c r="B814" s="41"/>
      <c r="C814" s="42"/>
      <c r="D814" s="42"/>
      <c r="E814" s="42"/>
      <c r="F814" s="42"/>
      <c r="G814" s="40"/>
      <c r="H814" s="40"/>
      <c r="I814" s="40"/>
      <c r="J814" s="40"/>
      <c r="K814" s="50"/>
      <c r="L814" s="48"/>
      <c r="M814" s="48"/>
      <c r="N814" s="69"/>
      <c r="O814" s="69"/>
      <c r="P814" s="69"/>
      <c r="Q814" s="69"/>
    </row>
    <row r="815" spans="1:17" ht="18.75" x14ac:dyDescent="0.3">
      <c r="A815" s="45"/>
      <c r="B815" s="41"/>
      <c r="C815" s="42"/>
      <c r="D815" s="42"/>
      <c r="E815" s="42"/>
      <c r="F815" s="42"/>
      <c r="G815" s="40"/>
      <c r="H815" s="40"/>
      <c r="I815" s="40"/>
      <c r="J815" s="40"/>
      <c r="K815" s="50"/>
      <c r="L815" s="48"/>
      <c r="M815" s="48"/>
      <c r="N815" s="69"/>
      <c r="O815" s="69"/>
      <c r="P815" s="69"/>
      <c r="Q815" s="69"/>
    </row>
    <row r="816" spans="1:17" ht="18.75" x14ac:dyDescent="0.3">
      <c r="A816" s="45"/>
      <c r="B816" s="41"/>
      <c r="C816" s="42"/>
      <c r="D816" s="42"/>
      <c r="E816" s="42"/>
      <c r="F816" s="42"/>
      <c r="G816" s="40"/>
      <c r="H816" s="40"/>
      <c r="I816" s="40"/>
      <c r="J816" s="40"/>
      <c r="K816" s="50"/>
      <c r="L816" s="48"/>
      <c r="M816" s="48"/>
      <c r="N816" s="69"/>
      <c r="O816" s="69"/>
      <c r="P816" s="69"/>
      <c r="Q816" s="69"/>
    </row>
    <row r="817" spans="1:17" ht="18.75" x14ac:dyDescent="0.3">
      <c r="A817" s="45"/>
      <c r="B817" s="41"/>
      <c r="C817" s="42"/>
      <c r="D817" s="42"/>
      <c r="E817" s="42"/>
      <c r="F817" s="42"/>
      <c r="G817" s="40"/>
      <c r="H817" s="40"/>
      <c r="I817" s="40"/>
      <c r="J817" s="40"/>
      <c r="K817" s="50"/>
      <c r="L817" s="48"/>
      <c r="M817" s="48"/>
      <c r="N817" s="69"/>
      <c r="O817" s="69"/>
      <c r="P817" s="69"/>
      <c r="Q817" s="69"/>
    </row>
    <row r="818" spans="1:17" ht="18.75" x14ac:dyDescent="0.3">
      <c r="A818" s="45"/>
      <c r="B818" s="41"/>
      <c r="C818" s="42"/>
      <c r="D818" s="42"/>
      <c r="E818" s="42"/>
      <c r="F818" s="42"/>
      <c r="G818" s="40"/>
      <c r="H818" s="40"/>
      <c r="I818" s="40"/>
      <c r="J818" s="40"/>
      <c r="K818" s="50"/>
      <c r="L818" s="48"/>
      <c r="M818" s="48"/>
      <c r="N818" s="69"/>
      <c r="O818" s="69"/>
      <c r="P818" s="69"/>
      <c r="Q818" s="69"/>
    </row>
    <row r="819" spans="1:17" ht="18.75" x14ac:dyDescent="0.3">
      <c r="A819" s="45"/>
      <c r="B819" s="41"/>
      <c r="C819" s="42"/>
      <c r="D819" s="42"/>
      <c r="E819" s="42"/>
      <c r="F819" s="42"/>
      <c r="G819" s="40"/>
      <c r="H819" s="40"/>
      <c r="I819" s="40"/>
      <c r="J819" s="40"/>
      <c r="K819" s="50"/>
      <c r="L819" s="48"/>
      <c r="M819" s="48"/>
      <c r="N819" s="69"/>
      <c r="O819" s="69"/>
      <c r="P819" s="69"/>
      <c r="Q819" s="69"/>
    </row>
    <row r="820" spans="1:17" ht="18.75" x14ac:dyDescent="0.3">
      <c r="A820" s="45"/>
      <c r="B820" s="41"/>
      <c r="C820" s="42"/>
      <c r="D820" s="42"/>
      <c r="E820" s="42"/>
      <c r="F820" s="42"/>
      <c r="G820" s="40"/>
      <c r="H820" s="40"/>
      <c r="I820" s="40"/>
      <c r="J820" s="40"/>
      <c r="K820" s="50"/>
      <c r="L820" s="48"/>
      <c r="M820" s="48"/>
      <c r="N820" s="69"/>
      <c r="O820" s="69"/>
      <c r="P820" s="69"/>
      <c r="Q820" s="69"/>
    </row>
    <row r="821" spans="1:17" ht="18.75" x14ac:dyDescent="0.3">
      <c r="A821" s="45"/>
      <c r="B821" s="41"/>
      <c r="C821" s="42"/>
      <c r="D821" s="42"/>
      <c r="E821" s="42"/>
      <c r="F821" s="42"/>
      <c r="G821" s="40"/>
      <c r="H821" s="40"/>
      <c r="I821" s="40"/>
      <c r="J821" s="40"/>
      <c r="K821" s="50"/>
      <c r="L821" s="48"/>
      <c r="M821" s="48"/>
      <c r="N821" s="69"/>
      <c r="O821" s="69"/>
      <c r="P821" s="69"/>
      <c r="Q821" s="69"/>
    </row>
    <row r="822" spans="1:17" ht="18.75" x14ac:dyDescent="0.3">
      <c r="A822" s="45"/>
      <c r="B822" s="41"/>
      <c r="C822" s="42"/>
      <c r="D822" s="42"/>
      <c r="E822" s="42"/>
      <c r="F822" s="42"/>
      <c r="G822" s="40"/>
      <c r="H822" s="40"/>
      <c r="I822" s="40"/>
      <c r="J822" s="40"/>
      <c r="K822" s="50"/>
      <c r="L822" s="48"/>
      <c r="M822" s="48"/>
      <c r="N822" s="69"/>
      <c r="O822" s="69"/>
      <c r="P822" s="69"/>
      <c r="Q822" s="69"/>
    </row>
    <row r="823" spans="1:17" ht="18.75" x14ac:dyDescent="0.3">
      <c r="A823" s="45"/>
      <c r="B823" s="41"/>
      <c r="C823" s="42"/>
      <c r="D823" s="42"/>
      <c r="E823" s="42"/>
      <c r="F823" s="42"/>
      <c r="G823" s="40"/>
      <c r="H823" s="40"/>
      <c r="I823" s="40"/>
      <c r="J823" s="40"/>
      <c r="K823" s="50"/>
      <c r="L823" s="48"/>
      <c r="M823" s="48"/>
      <c r="N823" s="69"/>
      <c r="O823" s="69"/>
      <c r="P823" s="69"/>
      <c r="Q823" s="69"/>
    </row>
    <row r="824" spans="1:17" ht="18.75" x14ac:dyDescent="0.3">
      <c r="A824" s="45"/>
      <c r="B824" s="41"/>
      <c r="C824" s="42"/>
      <c r="D824" s="42"/>
      <c r="E824" s="42"/>
      <c r="F824" s="42"/>
      <c r="G824" s="40"/>
      <c r="H824" s="40"/>
      <c r="I824" s="40"/>
      <c r="J824" s="40"/>
      <c r="K824" s="50"/>
      <c r="L824" s="48"/>
      <c r="M824" s="48"/>
      <c r="N824" s="69"/>
      <c r="O824" s="69"/>
      <c r="P824" s="69"/>
      <c r="Q824" s="69"/>
    </row>
    <row r="825" spans="1:17" ht="18.75" x14ac:dyDescent="0.3">
      <c r="A825" s="45"/>
      <c r="B825" s="41"/>
      <c r="C825" s="42"/>
      <c r="D825" s="42"/>
      <c r="E825" s="42"/>
      <c r="F825" s="42"/>
      <c r="G825" s="40"/>
      <c r="H825" s="40"/>
      <c r="I825" s="40"/>
      <c r="J825" s="40"/>
      <c r="K825" s="50"/>
      <c r="L825" s="48"/>
      <c r="M825" s="48"/>
      <c r="N825" s="69"/>
      <c r="O825" s="69"/>
      <c r="P825" s="69"/>
      <c r="Q825" s="69"/>
    </row>
    <row r="826" spans="1:17" ht="18.75" x14ac:dyDescent="0.3">
      <c r="A826" s="45"/>
      <c r="B826" s="41"/>
      <c r="C826" s="42"/>
      <c r="D826" s="42"/>
      <c r="E826" s="42"/>
      <c r="F826" s="42"/>
      <c r="G826" s="40"/>
      <c r="H826" s="40"/>
      <c r="I826" s="40"/>
      <c r="J826" s="40"/>
      <c r="K826" s="50"/>
      <c r="L826" s="48"/>
      <c r="M826" s="48"/>
      <c r="N826" s="69"/>
      <c r="O826" s="69"/>
      <c r="P826" s="69"/>
      <c r="Q826" s="69"/>
    </row>
    <row r="827" spans="1:17" ht="18.75" x14ac:dyDescent="0.3">
      <c r="A827" s="45"/>
      <c r="B827" s="41"/>
      <c r="C827" s="42"/>
      <c r="D827" s="42"/>
      <c r="E827" s="42"/>
      <c r="F827" s="42"/>
      <c r="G827" s="40"/>
      <c r="H827" s="40"/>
      <c r="I827" s="40"/>
      <c r="J827" s="40"/>
      <c r="K827" s="50"/>
      <c r="L827" s="48"/>
      <c r="M827" s="48"/>
      <c r="N827" s="69"/>
      <c r="O827" s="69"/>
      <c r="P827" s="69"/>
      <c r="Q827" s="69"/>
    </row>
    <row r="828" spans="1:17" ht="18.75" x14ac:dyDescent="0.3">
      <c r="A828" s="45"/>
      <c r="B828" s="41"/>
      <c r="C828" s="42"/>
      <c r="D828" s="42"/>
      <c r="E828" s="42"/>
      <c r="F828" s="42"/>
      <c r="G828" s="40"/>
      <c r="H828" s="40"/>
      <c r="I828" s="40"/>
      <c r="J828" s="40"/>
      <c r="K828" s="50"/>
      <c r="L828" s="48"/>
      <c r="M828" s="48"/>
      <c r="N828" s="69"/>
      <c r="O828" s="69"/>
      <c r="P828" s="69"/>
      <c r="Q828" s="69"/>
    </row>
    <row r="829" spans="1:17" ht="18.75" x14ac:dyDescent="0.3">
      <c r="A829" s="45"/>
      <c r="B829" s="41"/>
      <c r="C829" s="42"/>
      <c r="D829" s="42"/>
      <c r="E829" s="42"/>
      <c r="F829" s="42"/>
      <c r="G829" s="40"/>
      <c r="H829" s="40"/>
      <c r="I829" s="40"/>
      <c r="J829" s="40"/>
      <c r="K829" s="50"/>
      <c r="L829" s="48"/>
      <c r="M829" s="48"/>
      <c r="N829" s="69"/>
      <c r="O829" s="69"/>
      <c r="P829" s="69"/>
      <c r="Q829" s="69"/>
    </row>
    <row r="830" spans="1:17" ht="18.75" x14ac:dyDescent="0.3">
      <c r="A830" s="45"/>
      <c r="B830" s="41"/>
      <c r="C830" s="42"/>
      <c r="D830" s="42"/>
      <c r="E830" s="42"/>
      <c r="F830" s="42"/>
      <c r="G830" s="40"/>
      <c r="H830" s="40"/>
      <c r="I830" s="40"/>
      <c r="J830" s="40"/>
      <c r="K830" s="50"/>
      <c r="L830" s="48"/>
      <c r="M830" s="48"/>
      <c r="N830" s="69"/>
      <c r="O830" s="69"/>
      <c r="P830" s="69"/>
      <c r="Q830" s="69"/>
    </row>
    <row r="831" spans="1:17" ht="18.75" x14ac:dyDescent="0.3">
      <c r="A831" s="45"/>
      <c r="B831" s="41"/>
      <c r="C831" s="42"/>
      <c r="D831" s="42"/>
      <c r="E831" s="42"/>
      <c r="F831" s="42"/>
      <c r="G831" s="40"/>
      <c r="H831" s="40"/>
      <c r="I831" s="40"/>
      <c r="J831" s="40"/>
      <c r="K831" s="50"/>
      <c r="L831" s="48"/>
      <c r="M831" s="48"/>
      <c r="N831" s="69"/>
      <c r="O831" s="69"/>
      <c r="P831" s="69"/>
      <c r="Q831" s="69"/>
    </row>
    <row r="832" spans="1:17" ht="18.75" x14ac:dyDescent="0.3">
      <c r="A832" s="45"/>
      <c r="B832" s="41"/>
      <c r="C832" s="42"/>
      <c r="D832" s="42"/>
      <c r="E832" s="42"/>
      <c r="F832" s="42"/>
      <c r="G832" s="40"/>
      <c r="H832" s="40"/>
      <c r="I832" s="40"/>
      <c r="J832" s="40"/>
      <c r="K832" s="50"/>
      <c r="L832" s="48"/>
      <c r="M832" s="48"/>
      <c r="N832" s="69"/>
      <c r="O832" s="69"/>
      <c r="P832" s="69"/>
      <c r="Q832" s="69"/>
    </row>
    <row r="833" spans="1:17" ht="18.75" x14ac:dyDescent="0.3">
      <c r="A833" s="45"/>
      <c r="B833" s="41"/>
      <c r="C833" s="42"/>
      <c r="D833" s="42"/>
      <c r="E833" s="42"/>
      <c r="F833" s="42"/>
      <c r="G833" s="40"/>
      <c r="H833" s="40"/>
      <c r="I833" s="40"/>
      <c r="J833" s="40"/>
      <c r="K833" s="50"/>
      <c r="L833" s="48"/>
      <c r="M833" s="48"/>
      <c r="N833" s="69"/>
      <c r="O833" s="69"/>
      <c r="P833" s="69"/>
      <c r="Q833" s="69"/>
    </row>
    <row r="834" spans="1:17" ht="18.75" x14ac:dyDescent="0.3">
      <c r="A834" s="45"/>
      <c r="B834" s="41"/>
      <c r="C834" s="42"/>
      <c r="D834" s="42"/>
      <c r="E834" s="42"/>
      <c r="F834" s="42"/>
      <c r="G834" s="40"/>
      <c r="H834" s="40"/>
      <c r="I834" s="40"/>
      <c r="J834" s="40"/>
      <c r="K834" s="50"/>
      <c r="L834" s="48"/>
      <c r="M834" s="48"/>
      <c r="N834" s="69"/>
      <c r="O834" s="69"/>
      <c r="P834" s="69"/>
      <c r="Q834" s="69"/>
    </row>
    <row r="835" spans="1:17" ht="18.75" x14ac:dyDescent="0.3">
      <c r="A835" s="45"/>
      <c r="B835" s="41"/>
      <c r="C835" s="42"/>
      <c r="D835" s="42"/>
      <c r="E835" s="42"/>
      <c r="F835" s="42"/>
      <c r="G835" s="40"/>
      <c r="H835" s="40"/>
      <c r="I835" s="40"/>
      <c r="J835" s="40"/>
      <c r="K835" s="50"/>
      <c r="L835" s="48"/>
      <c r="M835" s="48"/>
      <c r="N835" s="69"/>
      <c r="O835" s="69"/>
      <c r="P835" s="69"/>
      <c r="Q835" s="69"/>
    </row>
    <row r="836" spans="1:17" ht="18.75" x14ac:dyDescent="0.3">
      <c r="A836" s="45"/>
      <c r="B836" s="41"/>
      <c r="C836" s="42"/>
      <c r="D836" s="42"/>
      <c r="E836" s="42"/>
      <c r="F836" s="42"/>
      <c r="G836" s="40"/>
      <c r="H836" s="40"/>
      <c r="I836" s="40"/>
      <c r="J836" s="40"/>
      <c r="K836" s="50"/>
      <c r="L836" s="48"/>
      <c r="M836" s="48"/>
      <c r="N836" s="69"/>
      <c r="O836" s="69"/>
      <c r="P836" s="69"/>
      <c r="Q836" s="69"/>
    </row>
    <row r="837" spans="1:17" ht="18.75" x14ac:dyDescent="0.3">
      <c r="A837" s="45"/>
      <c r="B837" s="41"/>
      <c r="C837" s="42"/>
      <c r="D837" s="42"/>
      <c r="E837" s="42"/>
      <c r="F837" s="42"/>
      <c r="G837" s="40"/>
      <c r="H837" s="40"/>
      <c r="I837" s="40"/>
      <c r="J837" s="40"/>
      <c r="K837" s="50"/>
      <c r="L837" s="48"/>
      <c r="M837" s="48"/>
      <c r="N837" s="69"/>
      <c r="O837" s="69"/>
      <c r="P837" s="69"/>
      <c r="Q837" s="69"/>
    </row>
    <row r="838" spans="1:17" ht="18.75" x14ac:dyDescent="0.3">
      <c r="A838" s="45"/>
      <c r="B838" s="41"/>
      <c r="C838" s="42"/>
      <c r="D838" s="42"/>
      <c r="E838" s="42"/>
      <c r="F838" s="42"/>
      <c r="G838" s="40"/>
      <c r="H838" s="40"/>
      <c r="I838" s="40"/>
      <c r="J838" s="40"/>
      <c r="K838" s="50"/>
      <c r="L838" s="48"/>
      <c r="M838" s="48"/>
      <c r="N838" s="69"/>
      <c r="O838" s="69"/>
      <c r="P838" s="69"/>
      <c r="Q838" s="69"/>
    </row>
    <row r="839" spans="1:17" ht="18.75" x14ac:dyDescent="0.3">
      <c r="A839" s="45"/>
      <c r="B839" s="41"/>
      <c r="C839" s="42"/>
      <c r="D839" s="42"/>
      <c r="E839" s="42"/>
      <c r="F839" s="42"/>
      <c r="G839" s="40"/>
      <c r="H839" s="40"/>
      <c r="I839" s="40"/>
      <c r="J839" s="40"/>
      <c r="K839" s="50"/>
      <c r="L839" s="48"/>
      <c r="M839" s="48"/>
      <c r="N839" s="69"/>
      <c r="O839" s="69"/>
      <c r="P839" s="69"/>
      <c r="Q839" s="69"/>
    </row>
    <row r="840" spans="1:17" ht="18.75" x14ac:dyDescent="0.3">
      <c r="A840" s="45"/>
      <c r="B840" s="41"/>
      <c r="C840" s="42"/>
      <c r="D840" s="42"/>
      <c r="E840" s="42"/>
      <c r="F840" s="42"/>
      <c r="G840" s="40"/>
      <c r="H840" s="40"/>
      <c r="I840" s="40"/>
      <c r="J840" s="40"/>
      <c r="K840" s="50"/>
      <c r="L840" s="48"/>
      <c r="M840" s="48"/>
      <c r="N840" s="69"/>
      <c r="O840" s="69"/>
      <c r="P840" s="69"/>
      <c r="Q840" s="69"/>
    </row>
    <row r="841" spans="1:17" ht="18.75" x14ac:dyDescent="0.3">
      <c r="A841" s="45"/>
      <c r="B841" s="41"/>
      <c r="C841" s="42"/>
      <c r="D841" s="42"/>
      <c r="E841" s="42"/>
      <c r="F841" s="42"/>
      <c r="G841" s="40"/>
      <c r="H841" s="40"/>
      <c r="I841" s="40"/>
      <c r="J841" s="40"/>
      <c r="K841" s="50"/>
      <c r="L841" s="48"/>
      <c r="M841" s="48"/>
      <c r="N841" s="69"/>
      <c r="O841" s="69"/>
      <c r="P841" s="69"/>
      <c r="Q841" s="69"/>
    </row>
    <row r="842" spans="1:17" ht="18.75" x14ac:dyDescent="0.3">
      <c r="A842" s="45"/>
      <c r="B842" s="41"/>
      <c r="C842" s="42"/>
      <c r="D842" s="42"/>
      <c r="E842" s="42"/>
      <c r="F842" s="42"/>
      <c r="G842" s="40"/>
      <c r="H842" s="40"/>
      <c r="I842" s="40"/>
      <c r="J842" s="40"/>
      <c r="K842" s="50"/>
      <c r="L842" s="48"/>
      <c r="M842" s="48"/>
      <c r="N842" s="69"/>
      <c r="O842" s="69"/>
      <c r="P842" s="69"/>
      <c r="Q842" s="69"/>
    </row>
    <row r="843" spans="1:17" ht="18.75" x14ac:dyDescent="0.3">
      <c r="A843" s="45"/>
      <c r="B843" s="41"/>
      <c r="C843" s="42"/>
      <c r="D843" s="42"/>
      <c r="E843" s="42"/>
      <c r="F843" s="42"/>
      <c r="G843" s="40"/>
      <c r="H843" s="40"/>
      <c r="I843" s="40"/>
      <c r="J843" s="40"/>
      <c r="K843" s="50"/>
      <c r="L843" s="48"/>
      <c r="M843" s="48"/>
      <c r="N843" s="69"/>
      <c r="O843" s="69"/>
      <c r="P843" s="69"/>
      <c r="Q843" s="69"/>
    </row>
    <row r="844" spans="1:17" ht="18.75" x14ac:dyDescent="0.3">
      <c r="A844" s="45"/>
      <c r="B844" s="41"/>
      <c r="C844" s="42"/>
      <c r="D844" s="42"/>
      <c r="E844" s="42"/>
      <c r="F844" s="42"/>
      <c r="G844" s="40"/>
      <c r="H844" s="40"/>
      <c r="I844" s="40"/>
      <c r="J844" s="40"/>
      <c r="K844" s="50"/>
      <c r="L844" s="48"/>
      <c r="M844" s="48"/>
      <c r="N844" s="69"/>
      <c r="O844" s="69"/>
      <c r="P844" s="69"/>
      <c r="Q844" s="69"/>
    </row>
    <row r="845" spans="1:17" ht="18.75" x14ac:dyDescent="0.3">
      <c r="A845" s="45"/>
      <c r="B845" s="41"/>
      <c r="C845" s="42"/>
      <c r="D845" s="42"/>
      <c r="E845" s="42"/>
      <c r="F845" s="42"/>
      <c r="G845" s="40"/>
      <c r="H845" s="40"/>
      <c r="I845" s="40"/>
      <c r="J845" s="40"/>
      <c r="K845" s="50"/>
      <c r="L845" s="48"/>
      <c r="M845" s="48"/>
      <c r="N845" s="69"/>
      <c r="O845" s="69"/>
      <c r="P845" s="69"/>
      <c r="Q845" s="69"/>
    </row>
    <row r="846" spans="1:17" ht="18.75" x14ac:dyDescent="0.3">
      <c r="A846" s="45"/>
      <c r="B846" s="41"/>
      <c r="C846" s="42"/>
      <c r="D846" s="42"/>
      <c r="E846" s="42"/>
      <c r="F846" s="42"/>
      <c r="G846" s="40"/>
      <c r="H846" s="40"/>
      <c r="I846" s="40"/>
      <c r="J846" s="40"/>
      <c r="K846" s="50"/>
      <c r="L846" s="48"/>
      <c r="M846" s="48"/>
      <c r="N846" s="69"/>
      <c r="O846" s="69"/>
      <c r="P846" s="69"/>
      <c r="Q846" s="69"/>
    </row>
    <row r="847" spans="1:17" ht="18.75" x14ac:dyDescent="0.3">
      <c r="A847" s="45"/>
      <c r="B847" s="41"/>
      <c r="C847" s="42"/>
      <c r="D847" s="42"/>
      <c r="E847" s="42"/>
      <c r="F847" s="42"/>
      <c r="G847" s="40"/>
      <c r="H847" s="40"/>
      <c r="I847" s="40"/>
      <c r="J847" s="40"/>
      <c r="K847" s="50"/>
      <c r="L847" s="48"/>
      <c r="M847" s="48"/>
      <c r="N847" s="69"/>
      <c r="O847" s="69"/>
      <c r="P847" s="69"/>
      <c r="Q847" s="69"/>
    </row>
    <row r="848" spans="1:17" ht="18.75" x14ac:dyDescent="0.3">
      <c r="A848" s="45"/>
      <c r="B848" s="41"/>
      <c r="C848" s="42"/>
      <c r="D848" s="42"/>
      <c r="E848" s="42"/>
      <c r="F848" s="42"/>
      <c r="G848" s="40"/>
      <c r="H848" s="40"/>
      <c r="I848" s="40"/>
      <c r="J848" s="40"/>
      <c r="K848" s="50"/>
      <c r="L848" s="48"/>
      <c r="M848" s="48"/>
      <c r="N848" s="69"/>
      <c r="O848" s="69"/>
      <c r="P848" s="69"/>
      <c r="Q848" s="69"/>
    </row>
    <row r="849" spans="1:17" ht="18.75" x14ac:dyDescent="0.3">
      <c r="A849" s="45"/>
      <c r="B849" s="41"/>
      <c r="C849" s="42"/>
      <c r="D849" s="42"/>
      <c r="E849" s="42"/>
      <c r="F849" s="42"/>
      <c r="G849" s="40"/>
      <c r="H849" s="40"/>
      <c r="I849" s="40"/>
      <c r="J849" s="40"/>
      <c r="K849" s="50"/>
      <c r="L849" s="48"/>
      <c r="M849" s="48"/>
      <c r="N849" s="69"/>
      <c r="O849" s="69"/>
      <c r="P849" s="69"/>
      <c r="Q849" s="69"/>
    </row>
    <row r="850" spans="1:17" ht="18.75" x14ac:dyDescent="0.3">
      <c r="A850" s="45"/>
      <c r="B850" s="41"/>
      <c r="C850" s="42"/>
      <c r="D850" s="42"/>
      <c r="E850" s="42"/>
      <c r="F850" s="42"/>
      <c r="G850" s="40"/>
      <c r="H850" s="40"/>
      <c r="I850" s="40"/>
      <c r="J850" s="40"/>
      <c r="K850" s="50"/>
      <c r="L850" s="48"/>
      <c r="M850" s="48"/>
      <c r="N850" s="69"/>
      <c r="O850" s="69"/>
      <c r="P850" s="69"/>
      <c r="Q850" s="69"/>
    </row>
    <row r="851" spans="1:17" ht="18.75" x14ac:dyDescent="0.3">
      <c r="A851" s="45"/>
      <c r="B851" s="41"/>
      <c r="C851" s="42"/>
      <c r="D851" s="42"/>
      <c r="E851" s="42"/>
      <c r="F851" s="42"/>
      <c r="G851" s="40"/>
      <c r="H851" s="40"/>
      <c r="I851" s="40"/>
      <c r="J851" s="40"/>
      <c r="K851" s="50"/>
      <c r="L851" s="48"/>
      <c r="M851" s="48"/>
      <c r="N851" s="69"/>
      <c r="O851" s="69"/>
      <c r="P851" s="69"/>
      <c r="Q851" s="69"/>
    </row>
    <row r="852" spans="1:17" ht="18.75" x14ac:dyDescent="0.3">
      <c r="A852" s="45"/>
      <c r="B852" s="41"/>
      <c r="C852" s="42"/>
      <c r="D852" s="42"/>
      <c r="E852" s="42"/>
      <c r="F852" s="42"/>
      <c r="G852" s="40"/>
      <c r="H852" s="40"/>
      <c r="I852" s="40"/>
      <c r="J852" s="40"/>
      <c r="K852" s="50"/>
      <c r="L852" s="48"/>
      <c r="M852" s="48"/>
      <c r="N852" s="69"/>
      <c r="O852" s="69"/>
      <c r="P852" s="69"/>
      <c r="Q852" s="69"/>
    </row>
    <row r="853" spans="1:17" ht="18.75" x14ac:dyDescent="0.3">
      <c r="A853" s="45"/>
      <c r="B853" s="41"/>
      <c r="C853" s="42"/>
      <c r="D853" s="42"/>
      <c r="E853" s="42"/>
      <c r="F853" s="42"/>
      <c r="G853" s="40"/>
      <c r="H853" s="40"/>
      <c r="I853" s="40"/>
      <c r="J853" s="40"/>
      <c r="K853" s="50"/>
      <c r="L853" s="48"/>
      <c r="M853" s="48"/>
      <c r="N853" s="69"/>
      <c r="O853" s="69"/>
      <c r="P853" s="69"/>
      <c r="Q853" s="69"/>
    </row>
    <row r="854" spans="1:17" ht="18.75" x14ac:dyDescent="0.3">
      <c r="A854" s="45"/>
      <c r="B854" s="41"/>
      <c r="C854" s="42"/>
      <c r="D854" s="42"/>
      <c r="E854" s="42"/>
      <c r="F854" s="42"/>
      <c r="G854" s="40"/>
      <c r="H854" s="40"/>
      <c r="I854" s="40"/>
      <c r="J854" s="40"/>
      <c r="K854" s="50"/>
      <c r="L854" s="48"/>
      <c r="M854" s="48"/>
      <c r="N854" s="69"/>
      <c r="O854" s="69"/>
      <c r="P854" s="69"/>
      <c r="Q854" s="69"/>
    </row>
    <row r="855" spans="1:17" ht="18.75" x14ac:dyDescent="0.3">
      <c r="A855" s="45"/>
      <c r="B855" s="41"/>
      <c r="C855" s="42"/>
      <c r="D855" s="42"/>
      <c r="E855" s="42"/>
      <c r="F855" s="42"/>
      <c r="G855" s="40"/>
      <c r="H855" s="40"/>
      <c r="I855" s="40"/>
      <c r="J855" s="40"/>
      <c r="K855" s="50"/>
      <c r="L855" s="48"/>
      <c r="M855" s="48"/>
      <c r="N855" s="69"/>
      <c r="O855" s="69"/>
      <c r="P855" s="69"/>
      <c r="Q855" s="69"/>
    </row>
    <row r="856" spans="1:17" ht="18.75" x14ac:dyDescent="0.3">
      <c r="A856" s="45"/>
      <c r="B856" s="41"/>
      <c r="C856" s="42"/>
      <c r="D856" s="42"/>
      <c r="E856" s="42"/>
      <c r="F856" s="42"/>
      <c r="G856" s="40"/>
      <c r="H856" s="40"/>
      <c r="I856" s="40"/>
      <c r="J856" s="40"/>
      <c r="K856" s="50"/>
      <c r="L856" s="48"/>
      <c r="M856" s="48"/>
      <c r="N856" s="69"/>
      <c r="O856" s="69"/>
      <c r="P856" s="69"/>
      <c r="Q856" s="69"/>
    </row>
    <row r="857" spans="1:17" ht="18.75" x14ac:dyDescent="0.3">
      <c r="A857" s="45"/>
      <c r="B857" s="41"/>
      <c r="C857" s="42"/>
      <c r="D857" s="42"/>
      <c r="E857" s="42"/>
      <c r="F857" s="42"/>
      <c r="G857" s="40"/>
      <c r="H857" s="40"/>
      <c r="I857" s="40"/>
      <c r="J857" s="40"/>
      <c r="K857" s="50"/>
      <c r="L857" s="48"/>
      <c r="M857" s="48"/>
      <c r="N857" s="69"/>
      <c r="O857" s="69"/>
      <c r="P857" s="69"/>
      <c r="Q857" s="69"/>
    </row>
    <row r="858" spans="1:17" ht="18.75" x14ac:dyDescent="0.3">
      <c r="A858" s="45"/>
      <c r="B858" s="41"/>
      <c r="C858" s="42"/>
      <c r="D858" s="42"/>
      <c r="E858" s="42"/>
      <c r="F858" s="42"/>
      <c r="G858" s="40"/>
      <c r="H858" s="40"/>
      <c r="I858" s="40"/>
      <c r="J858" s="40"/>
      <c r="K858" s="50"/>
      <c r="L858" s="48"/>
      <c r="M858" s="48"/>
      <c r="N858" s="69"/>
      <c r="O858" s="69"/>
      <c r="P858" s="69"/>
      <c r="Q858" s="69"/>
    </row>
    <row r="859" spans="1:17" ht="18.75" x14ac:dyDescent="0.3">
      <c r="A859" s="45"/>
      <c r="B859" s="41"/>
      <c r="C859" s="42"/>
      <c r="D859" s="42"/>
      <c r="E859" s="42"/>
      <c r="F859" s="42"/>
      <c r="G859" s="40"/>
      <c r="H859" s="40"/>
      <c r="I859" s="40"/>
      <c r="J859" s="40"/>
      <c r="K859" s="50"/>
      <c r="L859" s="48"/>
      <c r="M859" s="48"/>
      <c r="N859" s="69"/>
      <c r="O859" s="69"/>
      <c r="P859" s="69"/>
      <c r="Q859" s="69"/>
    </row>
    <row r="860" spans="1:17" ht="18.75" x14ac:dyDescent="0.3">
      <c r="A860" s="45"/>
      <c r="B860" s="41"/>
      <c r="C860" s="42"/>
      <c r="D860" s="42"/>
      <c r="E860" s="42"/>
      <c r="F860" s="42"/>
      <c r="G860" s="40"/>
      <c r="H860" s="40"/>
      <c r="I860" s="40"/>
      <c r="J860" s="40"/>
      <c r="K860" s="50"/>
      <c r="L860" s="48"/>
      <c r="M860" s="48"/>
      <c r="N860" s="69"/>
      <c r="O860" s="69"/>
      <c r="P860" s="69"/>
      <c r="Q860" s="69"/>
    </row>
    <row r="861" spans="1:17" ht="18.75" x14ac:dyDescent="0.3">
      <c r="A861" s="45"/>
      <c r="B861" s="41"/>
      <c r="C861" s="42"/>
      <c r="D861" s="42"/>
      <c r="E861" s="42"/>
      <c r="F861" s="42"/>
      <c r="G861" s="40"/>
      <c r="H861" s="40"/>
      <c r="I861" s="40"/>
      <c r="J861" s="40"/>
      <c r="K861" s="50"/>
      <c r="L861" s="48"/>
      <c r="M861" s="48"/>
      <c r="N861" s="69"/>
      <c r="O861" s="69"/>
      <c r="P861" s="69"/>
      <c r="Q861" s="69"/>
    </row>
    <row r="862" spans="1:17" ht="18.75" x14ac:dyDescent="0.3">
      <c r="A862" s="45"/>
      <c r="B862" s="41"/>
      <c r="C862" s="42"/>
      <c r="D862" s="42"/>
      <c r="E862" s="42"/>
      <c r="F862" s="42"/>
      <c r="G862" s="40"/>
      <c r="H862" s="40"/>
      <c r="I862" s="40"/>
      <c r="J862" s="40"/>
      <c r="K862" s="50"/>
      <c r="L862" s="48"/>
      <c r="M862" s="48"/>
      <c r="N862" s="69"/>
      <c r="O862" s="69"/>
      <c r="P862" s="69"/>
      <c r="Q862" s="69"/>
    </row>
    <row r="863" spans="1:17" ht="18.75" x14ac:dyDescent="0.3">
      <c r="A863" s="45"/>
      <c r="B863" s="41"/>
      <c r="C863" s="42"/>
      <c r="D863" s="42"/>
      <c r="E863" s="42"/>
      <c r="F863" s="42"/>
      <c r="G863" s="40"/>
      <c r="H863" s="40"/>
      <c r="I863" s="40"/>
      <c r="J863" s="40"/>
      <c r="K863" s="50"/>
      <c r="L863" s="48"/>
      <c r="M863" s="48"/>
      <c r="N863" s="69"/>
      <c r="O863" s="69"/>
      <c r="P863" s="69"/>
      <c r="Q863" s="69"/>
    </row>
    <row r="864" spans="1:17" ht="18.75" x14ac:dyDescent="0.3">
      <c r="A864" s="45"/>
      <c r="B864" s="41"/>
      <c r="C864" s="42"/>
      <c r="D864" s="42"/>
      <c r="E864" s="42"/>
      <c r="F864" s="42"/>
      <c r="G864" s="40"/>
      <c r="H864" s="40"/>
      <c r="I864" s="40"/>
      <c r="J864" s="40"/>
      <c r="K864" s="50"/>
      <c r="L864" s="48"/>
      <c r="M864" s="48"/>
      <c r="N864" s="69"/>
      <c r="O864" s="69"/>
      <c r="P864" s="69"/>
      <c r="Q864" s="69"/>
    </row>
    <row r="865" spans="1:17" ht="18.75" x14ac:dyDescent="0.3">
      <c r="A865" s="45"/>
      <c r="B865" s="41"/>
      <c r="C865" s="42"/>
      <c r="D865" s="42"/>
      <c r="E865" s="42"/>
      <c r="F865" s="42"/>
      <c r="G865" s="40"/>
      <c r="H865" s="40"/>
      <c r="I865" s="40"/>
      <c r="J865" s="40"/>
      <c r="K865" s="50"/>
      <c r="L865" s="48"/>
      <c r="M865" s="48"/>
      <c r="N865" s="69"/>
      <c r="O865" s="69"/>
      <c r="P865" s="69"/>
      <c r="Q865" s="69"/>
    </row>
    <row r="866" spans="1:17" ht="18.75" x14ac:dyDescent="0.3">
      <c r="A866" s="45"/>
      <c r="B866" s="41"/>
      <c r="C866" s="42"/>
      <c r="D866" s="42"/>
      <c r="E866" s="42"/>
      <c r="F866" s="42"/>
      <c r="G866" s="40"/>
      <c r="H866" s="40"/>
      <c r="I866" s="40"/>
      <c r="J866" s="40"/>
      <c r="K866" s="50"/>
      <c r="L866" s="48"/>
      <c r="M866" s="48"/>
      <c r="N866" s="69"/>
      <c r="O866" s="69"/>
      <c r="P866" s="69"/>
      <c r="Q866" s="69"/>
    </row>
    <row r="867" spans="1:17" ht="18.75" x14ac:dyDescent="0.3">
      <c r="A867" s="45"/>
      <c r="B867" s="41"/>
      <c r="C867" s="42"/>
      <c r="D867" s="42"/>
      <c r="E867" s="42"/>
      <c r="F867" s="42"/>
      <c r="G867" s="40"/>
      <c r="H867" s="40"/>
      <c r="I867" s="40"/>
      <c r="J867" s="40"/>
      <c r="K867" s="50"/>
      <c r="L867" s="48"/>
      <c r="M867" s="48"/>
      <c r="N867" s="69"/>
      <c r="O867" s="69"/>
      <c r="P867" s="69"/>
      <c r="Q867" s="69"/>
    </row>
    <row r="868" spans="1:17" ht="18.75" x14ac:dyDescent="0.3">
      <c r="A868" s="45"/>
      <c r="B868" s="41"/>
      <c r="C868" s="42"/>
      <c r="D868" s="42"/>
      <c r="E868" s="42"/>
      <c r="F868" s="42"/>
      <c r="G868" s="40"/>
      <c r="H868" s="40"/>
      <c r="I868" s="40"/>
      <c r="J868" s="40"/>
      <c r="K868" s="50"/>
      <c r="L868" s="48"/>
      <c r="M868" s="48"/>
      <c r="N868" s="69"/>
      <c r="O868" s="69"/>
      <c r="P868" s="69"/>
      <c r="Q868" s="69"/>
    </row>
    <row r="869" spans="1:17" ht="18.75" x14ac:dyDescent="0.3">
      <c r="A869" s="45"/>
      <c r="B869" s="41"/>
      <c r="C869" s="42"/>
      <c r="D869" s="42"/>
      <c r="E869" s="42"/>
      <c r="F869" s="42"/>
      <c r="G869" s="40"/>
      <c r="H869" s="40"/>
      <c r="I869" s="40"/>
      <c r="J869" s="40"/>
      <c r="K869" s="50"/>
      <c r="L869" s="48"/>
      <c r="M869" s="48"/>
      <c r="N869" s="69"/>
      <c r="O869" s="69"/>
      <c r="P869" s="69"/>
      <c r="Q869" s="69"/>
    </row>
    <row r="870" spans="1:17" ht="18.75" x14ac:dyDescent="0.3">
      <c r="A870" s="45"/>
      <c r="B870" s="41"/>
      <c r="C870" s="42"/>
      <c r="D870" s="42"/>
      <c r="E870" s="42"/>
      <c r="F870" s="42"/>
      <c r="G870" s="40"/>
      <c r="H870" s="40"/>
      <c r="I870" s="40"/>
      <c r="J870" s="40"/>
      <c r="K870" s="50"/>
      <c r="L870" s="48"/>
      <c r="M870" s="48"/>
      <c r="N870" s="69"/>
      <c r="O870" s="69"/>
      <c r="P870" s="69"/>
      <c r="Q870" s="69"/>
    </row>
    <row r="871" spans="1:17" ht="18.75" x14ac:dyDescent="0.3">
      <c r="A871" s="45"/>
      <c r="B871" s="41"/>
      <c r="C871" s="42"/>
      <c r="D871" s="42"/>
      <c r="E871" s="42"/>
      <c r="F871" s="42"/>
      <c r="G871" s="40"/>
      <c r="H871" s="40"/>
      <c r="I871" s="40"/>
      <c r="J871" s="40"/>
      <c r="K871" s="50"/>
      <c r="L871" s="48"/>
      <c r="M871" s="48"/>
      <c r="N871" s="69"/>
      <c r="O871" s="69"/>
      <c r="P871" s="69"/>
      <c r="Q871" s="69"/>
    </row>
    <row r="872" spans="1:17" ht="18.75" x14ac:dyDescent="0.3">
      <c r="A872" s="45"/>
      <c r="B872" s="41"/>
      <c r="C872" s="42"/>
      <c r="D872" s="42"/>
      <c r="E872" s="42"/>
      <c r="F872" s="42"/>
      <c r="G872" s="40"/>
      <c r="H872" s="40"/>
      <c r="I872" s="40"/>
      <c r="J872" s="40"/>
      <c r="K872" s="50"/>
      <c r="L872" s="48"/>
      <c r="M872" s="48"/>
      <c r="N872" s="69"/>
      <c r="O872" s="69"/>
      <c r="P872" s="69"/>
      <c r="Q872" s="69"/>
    </row>
    <row r="873" spans="1:17" ht="18.75" x14ac:dyDescent="0.3">
      <c r="A873" s="45"/>
      <c r="B873" s="41"/>
      <c r="C873" s="42"/>
      <c r="D873" s="42"/>
      <c r="E873" s="42"/>
      <c r="F873" s="42"/>
      <c r="G873" s="40"/>
      <c r="H873" s="40"/>
      <c r="I873" s="40"/>
      <c r="J873" s="40"/>
      <c r="K873" s="50"/>
      <c r="L873" s="48"/>
      <c r="M873" s="48"/>
      <c r="N873" s="69"/>
      <c r="O873" s="69"/>
      <c r="P873" s="69"/>
      <c r="Q873" s="69"/>
    </row>
    <row r="874" spans="1:17" ht="18.75" x14ac:dyDescent="0.3">
      <c r="A874" s="45"/>
      <c r="B874" s="41"/>
      <c r="C874" s="42"/>
      <c r="D874" s="42"/>
      <c r="E874" s="42"/>
      <c r="F874" s="42"/>
      <c r="G874" s="40"/>
      <c r="H874" s="40"/>
      <c r="I874" s="40"/>
      <c r="J874" s="40"/>
      <c r="K874" s="50"/>
      <c r="L874" s="48"/>
      <c r="M874" s="48"/>
      <c r="N874" s="69"/>
      <c r="O874" s="69"/>
      <c r="P874" s="69"/>
      <c r="Q874" s="69"/>
    </row>
    <row r="875" spans="1:17" ht="18.75" x14ac:dyDescent="0.3">
      <c r="A875" s="45"/>
      <c r="B875" s="41"/>
      <c r="C875" s="42"/>
      <c r="D875" s="42"/>
      <c r="E875" s="42"/>
      <c r="F875" s="42"/>
      <c r="G875" s="40"/>
      <c r="H875" s="40"/>
      <c r="I875" s="40"/>
      <c r="J875" s="40"/>
      <c r="K875" s="50"/>
      <c r="L875" s="48"/>
      <c r="M875" s="48"/>
      <c r="N875" s="69"/>
      <c r="O875" s="69"/>
      <c r="P875" s="69"/>
      <c r="Q875" s="69"/>
    </row>
    <row r="876" spans="1:17" ht="18.75" x14ac:dyDescent="0.3">
      <c r="A876" s="45"/>
      <c r="B876" s="41"/>
      <c r="C876" s="42"/>
      <c r="D876" s="42"/>
      <c r="E876" s="42"/>
      <c r="F876" s="42"/>
      <c r="G876" s="40"/>
      <c r="H876" s="40"/>
      <c r="I876" s="40"/>
      <c r="J876" s="40"/>
      <c r="K876" s="50"/>
      <c r="L876" s="48"/>
      <c r="M876" s="48"/>
      <c r="N876" s="69"/>
      <c r="O876" s="69"/>
      <c r="P876" s="69"/>
      <c r="Q876" s="69"/>
    </row>
    <row r="877" spans="1:17" ht="18.75" x14ac:dyDescent="0.3">
      <c r="A877" s="45"/>
      <c r="B877" s="41"/>
      <c r="C877" s="42"/>
      <c r="D877" s="42"/>
      <c r="E877" s="42"/>
      <c r="F877" s="42"/>
      <c r="G877" s="40"/>
      <c r="H877" s="40"/>
      <c r="I877" s="40"/>
      <c r="J877" s="40"/>
      <c r="K877" s="50"/>
      <c r="L877" s="48"/>
      <c r="M877" s="48"/>
      <c r="N877" s="69"/>
      <c r="O877" s="69"/>
      <c r="P877" s="69"/>
      <c r="Q877" s="69"/>
    </row>
    <row r="878" spans="1:17" ht="18.75" x14ac:dyDescent="0.3">
      <c r="A878" s="45"/>
      <c r="B878" s="41"/>
      <c r="C878" s="42"/>
      <c r="D878" s="42"/>
      <c r="E878" s="42"/>
      <c r="F878" s="42"/>
      <c r="G878" s="40"/>
      <c r="H878" s="40"/>
      <c r="I878" s="40"/>
      <c r="J878" s="40"/>
      <c r="K878" s="50"/>
      <c r="L878" s="48"/>
      <c r="M878" s="48"/>
      <c r="N878" s="69"/>
      <c r="O878" s="69"/>
      <c r="P878" s="69"/>
      <c r="Q878" s="69"/>
    </row>
    <row r="879" spans="1:17" ht="18.75" x14ac:dyDescent="0.3">
      <c r="A879" s="45"/>
      <c r="B879" s="41"/>
      <c r="C879" s="42"/>
      <c r="D879" s="42"/>
      <c r="E879" s="42"/>
      <c r="F879" s="42"/>
      <c r="G879" s="40"/>
      <c r="H879" s="40"/>
      <c r="I879" s="40"/>
      <c r="J879" s="40"/>
      <c r="K879" s="50"/>
      <c r="L879" s="48"/>
      <c r="M879" s="48"/>
      <c r="N879" s="69"/>
      <c r="O879" s="69"/>
      <c r="P879" s="69"/>
      <c r="Q879" s="69"/>
    </row>
    <row r="880" spans="1:17" ht="18.75" x14ac:dyDescent="0.3">
      <c r="A880" s="45"/>
      <c r="B880" s="41"/>
      <c r="C880" s="42"/>
      <c r="D880" s="42"/>
      <c r="E880" s="42"/>
      <c r="F880" s="42"/>
      <c r="G880" s="40"/>
      <c r="H880" s="40"/>
      <c r="I880" s="40"/>
      <c r="J880" s="40"/>
      <c r="K880" s="50"/>
      <c r="L880" s="48"/>
      <c r="M880" s="48"/>
      <c r="N880" s="69"/>
      <c r="O880" s="69"/>
      <c r="P880" s="69"/>
      <c r="Q880" s="69"/>
    </row>
    <row r="881" spans="1:17" ht="18.75" x14ac:dyDescent="0.3">
      <c r="A881" s="45"/>
      <c r="B881" s="41"/>
      <c r="C881" s="42"/>
      <c r="D881" s="42"/>
      <c r="E881" s="42"/>
      <c r="F881" s="42"/>
      <c r="G881" s="40"/>
      <c r="H881" s="40"/>
      <c r="I881" s="40"/>
      <c r="J881" s="40"/>
      <c r="K881" s="50"/>
      <c r="L881" s="48"/>
      <c r="M881" s="48"/>
      <c r="N881" s="69"/>
      <c r="O881" s="69"/>
      <c r="P881" s="69"/>
      <c r="Q881" s="69"/>
    </row>
    <row r="882" spans="1:17" ht="18.75" x14ac:dyDescent="0.3">
      <c r="A882" s="45"/>
      <c r="B882" s="41"/>
      <c r="C882" s="42"/>
      <c r="D882" s="42"/>
      <c r="E882" s="42"/>
      <c r="F882" s="42"/>
      <c r="G882" s="40"/>
      <c r="H882" s="40"/>
      <c r="I882" s="40"/>
      <c r="J882" s="40"/>
      <c r="K882" s="50"/>
      <c r="L882" s="48"/>
      <c r="M882" s="48"/>
      <c r="N882" s="69"/>
      <c r="O882" s="69"/>
      <c r="P882" s="69"/>
      <c r="Q882" s="69"/>
    </row>
    <row r="883" spans="1:17" ht="18.75" x14ac:dyDescent="0.3">
      <c r="A883" s="45"/>
      <c r="B883" s="41"/>
      <c r="C883" s="42"/>
      <c r="D883" s="42"/>
      <c r="E883" s="42"/>
      <c r="F883" s="42"/>
      <c r="G883" s="40"/>
      <c r="H883" s="40"/>
      <c r="I883" s="40"/>
      <c r="J883" s="40"/>
      <c r="K883" s="50"/>
      <c r="L883" s="48"/>
      <c r="M883" s="48"/>
      <c r="N883" s="69"/>
      <c r="O883" s="69"/>
      <c r="P883" s="69"/>
      <c r="Q883" s="69"/>
    </row>
    <row r="884" spans="1:17" ht="18.75" x14ac:dyDescent="0.3">
      <c r="A884" s="45"/>
      <c r="B884" s="41"/>
      <c r="C884" s="42"/>
      <c r="D884" s="42"/>
      <c r="E884" s="42"/>
      <c r="F884" s="42"/>
      <c r="G884" s="40"/>
      <c r="H884" s="40"/>
      <c r="I884" s="40"/>
      <c r="J884" s="40"/>
      <c r="K884" s="50"/>
      <c r="L884" s="48"/>
      <c r="M884" s="48"/>
      <c r="N884" s="69"/>
      <c r="O884" s="69"/>
      <c r="P884" s="69"/>
      <c r="Q884" s="69"/>
    </row>
    <row r="885" spans="1:17" ht="18.75" x14ac:dyDescent="0.3">
      <c r="A885" s="45"/>
      <c r="B885" s="41"/>
      <c r="C885" s="42"/>
      <c r="D885" s="42"/>
      <c r="E885" s="42"/>
      <c r="F885" s="42"/>
      <c r="G885" s="40"/>
      <c r="H885" s="40"/>
      <c r="I885" s="40"/>
      <c r="J885" s="40"/>
      <c r="K885" s="50"/>
      <c r="L885" s="48"/>
      <c r="M885" s="48"/>
      <c r="N885" s="69"/>
      <c r="O885" s="69"/>
      <c r="P885" s="69"/>
      <c r="Q885" s="69"/>
    </row>
    <row r="886" spans="1:17" ht="18.75" x14ac:dyDescent="0.3">
      <c r="A886" s="45"/>
      <c r="B886" s="41"/>
      <c r="C886" s="42"/>
      <c r="D886" s="42"/>
      <c r="E886" s="42"/>
      <c r="F886" s="42"/>
      <c r="G886" s="40"/>
      <c r="H886" s="40"/>
      <c r="I886" s="40"/>
      <c r="J886" s="40"/>
      <c r="K886" s="50"/>
      <c r="L886" s="48"/>
      <c r="M886" s="48"/>
      <c r="N886" s="69"/>
      <c r="O886" s="69"/>
      <c r="P886" s="69"/>
      <c r="Q886" s="69"/>
    </row>
    <row r="887" spans="1:17" ht="18.75" x14ac:dyDescent="0.3">
      <c r="A887" s="45"/>
      <c r="B887" s="41"/>
      <c r="C887" s="42"/>
      <c r="D887" s="42"/>
      <c r="E887" s="42"/>
      <c r="F887" s="42"/>
      <c r="G887" s="40"/>
      <c r="H887" s="40"/>
      <c r="I887" s="40"/>
      <c r="J887" s="40"/>
      <c r="K887" s="50"/>
      <c r="L887" s="48"/>
      <c r="M887" s="48"/>
      <c r="N887" s="69"/>
      <c r="O887" s="69"/>
      <c r="P887" s="69"/>
      <c r="Q887" s="69"/>
    </row>
    <row r="888" spans="1:17" ht="18.75" x14ac:dyDescent="0.3">
      <c r="A888" s="45"/>
      <c r="B888" s="41"/>
      <c r="C888" s="42"/>
      <c r="D888" s="42"/>
      <c r="E888" s="42"/>
      <c r="F888" s="42"/>
      <c r="G888" s="40"/>
      <c r="H888" s="40"/>
      <c r="I888" s="40"/>
      <c r="J888" s="40"/>
      <c r="K888" s="50"/>
      <c r="L888" s="48"/>
      <c r="M888" s="48"/>
      <c r="N888" s="69"/>
      <c r="O888" s="69"/>
      <c r="P888" s="69"/>
      <c r="Q888" s="69"/>
    </row>
    <row r="889" spans="1:17" ht="18.75" x14ac:dyDescent="0.3">
      <c r="A889" s="45"/>
      <c r="B889" s="41"/>
      <c r="C889" s="42"/>
      <c r="D889" s="42"/>
      <c r="E889" s="42"/>
      <c r="F889" s="42"/>
      <c r="G889" s="40"/>
      <c r="H889" s="40"/>
      <c r="I889" s="40"/>
      <c r="J889" s="40"/>
      <c r="K889" s="50"/>
      <c r="L889" s="48"/>
      <c r="M889" s="48"/>
      <c r="N889" s="69"/>
      <c r="O889" s="69"/>
      <c r="P889" s="69"/>
      <c r="Q889" s="69"/>
    </row>
    <row r="890" spans="1:17" ht="18.75" x14ac:dyDescent="0.3">
      <c r="A890" s="45"/>
      <c r="B890" s="41"/>
      <c r="C890" s="42"/>
      <c r="D890" s="42"/>
      <c r="E890" s="42"/>
      <c r="F890" s="42"/>
      <c r="G890" s="40"/>
      <c r="H890" s="40"/>
      <c r="I890" s="40"/>
      <c r="J890" s="40"/>
      <c r="K890" s="50"/>
      <c r="L890" s="48"/>
      <c r="M890" s="48"/>
      <c r="N890" s="69"/>
      <c r="O890" s="69"/>
      <c r="P890" s="69"/>
      <c r="Q890" s="69"/>
    </row>
    <row r="891" spans="1:17" ht="18.75" x14ac:dyDescent="0.3">
      <c r="A891" s="45"/>
      <c r="B891" s="41"/>
      <c r="C891" s="42"/>
      <c r="D891" s="42"/>
      <c r="E891" s="42"/>
      <c r="F891" s="42"/>
      <c r="G891" s="40"/>
      <c r="H891" s="40"/>
      <c r="I891" s="40"/>
      <c r="J891" s="40"/>
      <c r="K891" s="50"/>
      <c r="L891" s="48"/>
      <c r="M891" s="48"/>
      <c r="N891" s="69"/>
      <c r="O891" s="69"/>
      <c r="P891" s="69"/>
      <c r="Q891" s="69"/>
    </row>
    <row r="892" spans="1:17" ht="18.75" x14ac:dyDescent="0.3">
      <c r="A892" s="45"/>
      <c r="B892" s="41"/>
      <c r="C892" s="42"/>
      <c r="D892" s="42"/>
      <c r="E892" s="42"/>
      <c r="F892" s="42"/>
      <c r="G892" s="40"/>
      <c r="H892" s="40"/>
      <c r="I892" s="40"/>
      <c r="J892" s="40"/>
      <c r="K892" s="50"/>
      <c r="L892" s="48"/>
      <c r="M892" s="48"/>
      <c r="N892" s="69"/>
      <c r="O892" s="69"/>
      <c r="P892" s="69"/>
      <c r="Q892" s="69"/>
    </row>
    <row r="893" spans="1:17" ht="18.75" x14ac:dyDescent="0.3">
      <c r="A893" s="45"/>
      <c r="B893" s="41"/>
      <c r="C893" s="42"/>
      <c r="D893" s="42"/>
      <c r="E893" s="42"/>
      <c r="F893" s="42"/>
      <c r="G893" s="40"/>
      <c r="H893" s="40"/>
      <c r="I893" s="40"/>
      <c r="J893" s="40"/>
      <c r="K893" s="50"/>
      <c r="L893" s="48"/>
      <c r="M893" s="48"/>
      <c r="N893" s="69"/>
      <c r="O893" s="69"/>
      <c r="P893" s="69"/>
      <c r="Q893" s="69"/>
    </row>
    <row r="894" spans="1:17" ht="18.75" x14ac:dyDescent="0.3">
      <c r="A894" s="45"/>
      <c r="B894" s="41"/>
      <c r="C894" s="42"/>
      <c r="D894" s="42"/>
      <c r="E894" s="42"/>
      <c r="F894" s="42"/>
      <c r="G894" s="40"/>
      <c r="H894" s="40"/>
      <c r="I894" s="40"/>
      <c r="J894" s="40"/>
      <c r="K894" s="50"/>
      <c r="L894" s="48"/>
      <c r="M894" s="48"/>
      <c r="N894" s="69"/>
      <c r="O894" s="69"/>
      <c r="P894" s="69"/>
      <c r="Q894" s="69"/>
    </row>
    <row r="895" spans="1:17" ht="18.75" x14ac:dyDescent="0.3">
      <c r="A895" s="45"/>
      <c r="B895" s="41"/>
      <c r="C895" s="42"/>
      <c r="D895" s="42"/>
      <c r="E895" s="42"/>
      <c r="F895" s="42"/>
      <c r="G895" s="40"/>
      <c r="H895" s="40"/>
      <c r="I895" s="40"/>
      <c r="J895" s="40"/>
      <c r="K895" s="50"/>
      <c r="L895" s="48"/>
      <c r="M895" s="48"/>
      <c r="N895" s="69"/>
      <c r="O895" s="69"/>
      <c r="P895" s="69"/>
      <c r="Q895" s="69"/>
    </row>
    <row r="896" spans="1:17" ht="18.75" x14ac:dyDescent="0.3">
      <c r="A896" s="45"/>
      <c r="B896" s="41"/>
      <c r="C896" s="42"/>
      <c r="D896" s="42"/>
      <c r="E896" s="42"/>
      <c r="F896" s="42"/>
      <c r="G896" s="40"/>
      <c r="H896" s="40"/>
      <c r="I896" s="40"/>
      <c r="J896" s="40"/>
      <c r="K896" s="50"/>
      <c r="L896" s="48"/>
      <c r="M896" s="48"/>
      <c r="N896" s="69"/>
      <c r="O896" s="69"/>
      <c r="P896" s="69"/>
      <c r="Q896" s="69"/>
    </row>
    <row r="897" spans="1:17" ht="18.75" x14ac:dyDescent="0.3">
      <c r="A897" s="45"/>
      <c r="B897" s="41"/>
      <c r="C897" s="42"/>
      <c r="D897" s="42"/>
      <c r="E897" s="42"/>
      <c r="F897" s="42"/>
      <c r="G897" s="40"/>
      <c r="H897" s="40"/>
      <c r="I897" s="40"/>
      <c r="J897" s="40"/>
      <c r="K897" s="50"/>
      <c r="L897" s="48"/>
      <c r="M897" s="48"/>
      <c r="N897" s="69"/>
      <c r="O897" s="69"/>
      <c r="P897" s="69"/>
      <c r="Q897" s="69"/>
    </row>
    <row r="898" spans="1:17" ht="18.75" x14ac:dyDescent="0.3">
      <c r="A898" s="45"/>
      <c r="B898" s="41"/>
      <c r="C898" s="42"/>
      <c r="D898" s="42"/>
      <c r="E898" s="42"/>
      <c r="F898" s="42"/>
      <c r="G898" s="40"/>
      <c r="H898" s="40"/>
      <c r="I898" s="40"/>
      <c r="J898" s="40"/>
      <c r="K898" s="50"/>
      <c r="L898" s="48"/>
      <c r="M898" s="48"/>
      <c r="N898" s="69"/>
      <c r="O898" s="69"/>
      <c r="P898" s="69"/>
      <c r="Q898" s="69"/>
    </row>
    <row r="899" spans="1:17" ht="18.75" x14ac:dyDescent="0.3">
      <c r="A899" s="45"/>
      <c r="B899" s="41"/>
      <c r="C899" s="42"/>
      <c r="D899" s="42"/>
      <c r="E899" s="42"/>
      <c r="F899" s="42"/>
      <c r="G899" s="40"/>
      <c r="H899" s="40"/>
      <c r="I899" s="40"/>
      <c r="J899" s="40"/>
      <c r="K899" s="50"/>
      <c r="L899" s="48"/>
      <c r="M899" s="48"/>
      <c r="N899" s="69"/>
      <c r="O899" s="69"/>
      <c r="P899" s="69"/>
      <c r="Q899" s="69"/>
    </row>
    <row r="900" spans="1:17" ht="18.75" x14ac:dyDescent="0.3">
      <c r="A900" s="45"/>
      <c r="B900" s="41"/>
      <c r="C900" s="42"/>
      <c r="D900" s="42"/>
      <c r="E900" s="42"/>
      <c r="F900" s="42"/>
      <c r="G900" s="40"/>
      <c r="H900" s="40"/>
      <c r="I900" s="40"/>
      <c r="J900" s="40"/>
      <c r="K900" s="50"/>
      <c r="L900" s="48"/>
      <c r="M900" s="48"/>
      <c r="N900" s="69"/>
      <c r="O900" s="69"/>
      <c r="P900" s="69"/>
      <c r="Q900" s="69"/>
    </row>
    <row r="901" spans="1:17" ht="18.75" x14ac:dyDescent="0.3">
      <c r="A901" s="45"/>
      <c r="B901" s="41"/>
      <c r="C901" s="42"/>
      <c r="D901" s="42"/>
      <c r="E901" s="42"/>
      <c r="F901" s="42"/>
      <c r="G901" s="40"/>
      <c r="H901" s="40"/>
      <c r="I901" s="40"/>
      <c r="J901" s="40"/>
      <c r="K901" s="50"/>
      <c r="L901" s="48"/>
      <c r="M901" s="48"/>
      <c r="N901" s="69"/>
      <c r="O901" s="69"/>
      <c r="P901" s="69"/>
      <c r="Q901" s="69"/>
    </row>
    <row r="902" spans="1:17" ht="18.75" x14ac:dyDescent="0.3">
      <c r="A902" s="45"/>
      <c r="B902" s="41"/>
      <c r="C902" s="42"/>
      <c r="D902" s="42"/>
      <c r="E902" s="42"/>
      <c r="F902" s="42"/>
      <c r="G902" s="40"/>
      <c r="H902" s="40"/>
      <c r="I902" s="40"/>
      <c r="J902" s="40"/>
      <c r="K902" s="50"/>
      <c r="L902" s="48"/>
      <c r="M902" s="48"/>
      <c r="N902" s="69"/>
      <c r="O902" s="69"/>
      <c r="P902" s="69"/>
      <c r="Q902" s="69"/>
    </row>
    <row r="903" spans="1:17" ht="18.75" x14ac:dyDescent="0.3">
      <c r="A903" s="45"/>
      <c r="B903" s="41"/>
      <c r="C903" s="42"/>
      <c r="D903" s="42"/>
      <c r="E903" s="42"/>
      <c r="F903" s="42"/>
      <c r="G903" s="40"/>
      <c r="H903" s="40"/>
      <c r="I903" s="40"/>
      <c r="J903" s="40"/>
      <c r="K903" s="50"/>
      <c r="L903" s="48"/>
      <c r="M903" s="48"/>
      <c r="N903" s="69"/>
      <c r="O903" s="69"/>
      <c r="P903" s="69"/>
      <c r="Q903" s="69"/>
    </row>
    <row r="904" spans="1:17" ht="18.75" x14ac:dyDescent="0.3">
      <c r="A904" s="45"/>
      <c r="B904" s="41"/>
      <c r="C904" s="42"/>
      <c r="D904" s="42"/>
      <c r="E904" s="42"/>
      <c r="F904" s="42"/>
      <c r="G904" s="40"/>
      <c r="H904" s="40"/>
      <c r="I904" s="40"/>
      <c r="J904" s="40"/>
      <c r="K904" s="50"/>
      <c r="L904" s="48"/>
      <c r="M904" s="48"/>
      <c r="N904" s="69"/>
      <c r="O904" s="69"/>
      <c r="P904" s="69"/>
      <c r="Q904" s="69"/>
    </row>
    <row r="905" spans="1:17" ht="18.75" x14ac:dyDescent="0.3">
      <c r="A905" s="45"/>
      <c r="B905" s="41"/>
      <c r="C905" s="42"/>
      <c r="D905" s="42"/>
      <c r="E905" s="42"/>
      <c r="F905" s="42"/>
      <c r="G905" s="40"/>
      <c r="H905" s="40"/>
      <c r="I905" s="40"/>
      <c r="J905" s="40"/>
      <c r="K905" s="50"/>
      <c r="L905" s="48"/>
      <c r="M905" s="48"/>
      <c r="N905" s="69"/>
      <c r="O905" s="69"/>
      <c r="P905" s="69"/>
      <c r="Q905" s="69"/>
    </row>
    <row r="906" spans="1:17" ht="18.75" x14ac:dyDescent="0.3">
      <c r="A906" s="45"/>
      <c r="B906" s="41"/>
      <c r="C906" s="42"/>
      <c r="D906" s="42"/>
      <c r="E906" s="42"/>
      <c r="F906" s="42"/>
      <c r="G906" s="40"/>
      <c r="H906" s="40"/>
      <c r="I906" s="40"/>
      <c r="J906" s="40"/>
      <c r="K906" s="50"/>
      <c r="L906" s="48"/>
      <c r="M906" s="48"/>
      <c r="N906" s="69"/>
      <c r="O906" s="69"/>
      <c r="P906" s="69"/>
      <c r="Q906" s="69"/>
    </row>
    <row r="907" spans="1:17" ht="18.75" x14ac:dyDescent="0.3">
      <c r="A907" s="45"/>
      <c r="B907" s="41"/>
      <c r="C907" s="42"/>
      <c r="D907" s="42"/>
      <c r="E907" s="42"/>
      <c r="F907" s="42"/>
      <c r="G907" s="40"/>
      <c r="H907" s="40"/>
      <c r="I907" s="40"/>
      <c r="J907" s="40"/>
      <c r="K907" s="50"/>
      <c r="L907" s="48"/>
      <c r="M907" s="48"/>
      <c r="N907" s="69"/>
      <c r="O907" s="69"/>
      <c r="P907" s="69"/>
      <c r="Q907" s="69"/>
    </row>
    <row r="908" spans="1:17" ht="18.75" x14ac:dyDescent="0.3">
      <c r="A908" s="45"/>
      <c r="B908" s="41"/>
      <c r="C908" s="42"/>
      <c r="D908" s="42"/>
      <c r="E908" s="42"/>
      <c r="F908" s="42"/>
      <c r="G908" s="40"/>
      <c r="H908" s="40"/>
      <c r="I908" s="40"/>
      <c r="J908" s="40"/>
      <c r="K908" s="50"/>
      <c r="L908" s="48"/>
      <c r="M908" s="48"/>
      <c r="N908" s="69"/>
      <c r="O908" s="69"/>
      <c r="P908" s="69"/>
      <c r="Q908" s="69"/>
    </row>
    <row r="909" spans="1:17" ht="18.75" x14ac:dyDescent="0.3">
      <c r="A909" s="45"/>
      <c r="B909" s="41"/>
      <c r="C909" s="42"/>
      <c r="D909" s="42"/>
      <c r="E909" s="42"/>
      <c r="F909" s="42"/>
      <c r="G909" s="40"/>
      <c r="H909" s="40"/>
      <c r="I909" s="40"/>
      <c r="J909" s="40"/>
      <c r="K909" s="50"/>
      <c r="L909" s="48"/>
      <c r="M909" s="48"/>
      <c r="N909" s="69"/>
      <c r="O909" s="69"/>
      <c r="P909" s="69"/>
      <c r="Q909" s="69"/>
    </row>
    <row r="910" spans="1:17" ht="18.75" x14ac:dyDescent="0.3">
      <c r="A910" s="45"/>
      <c r="B910" s="41"/>
      <c r="C910" s="42"/>
      <c r="D910" s="42"/>
      <c r="E910" s="42"/>
      <c r="F910" s="42"/>
      <c r="G910" s="40"/>
      <c r="H910" s="40"/>
      <c r="I910" s="40"/>
      <c r="J910" s="40"/>
      <c r="K910" s="50"/>
      <c r="L910" s="48"/>
      <c r="M910" s="48"/>
      <c r="N910" s="69"/>
      <c r="O910" s="69"/>
      <c r="P910" s="69"/>
      <c r="Q910" s="69"/>
    </row>
    <row r="911" spans="1:17" ht="18.75" x14ac:dyDescent="0.3">
      <c r="A911" s="45"/>
      <c r="B911" s="41"/>
      <c r="C911" s="42"/>
      <c r="D911" s="42"/>
      <c r="E911" s="42"/>
      <c r="F911" s="42"/>
      <c r="G911" s="40"/>
      <c r="H911" s="40"/>
      <c r="I911" s="40"/>
      <c r="J911" s="40"/>
      <c r="K911" s="50"/>
      <c r="L911" s="48"/>
      <c r="M911" s="48"/>
      <c r="N911" s="69"/>
      <c r="O911" s="69"/>
      <c r="P911" s="69"/>
      <c r="Q911" s="69"/>
    </row>
    <row r="912" spans="1:17" ht="18.75" x14ac:dyDescent="0.3">
      <c r="A912" s="45"/>
      <c r="B912" s="41"/>
      <c r="C912" s="42"/>
      <c r="D912" s="42"/>
      <c r="E912" s="42"/>
      <c r="F912" s="42"/>
      <c r="G912" s="40"/>
      <c r="H912" s="40"/>
      <c r="I912" s="40"/>
      <c r="J912" s="40"/>
      <c r="K912" s="50"/>
      <c r="L912" s="48"/>
      <c r="M912" s="48"/>
      <c r="N912" s="69"/>
      <c r="O912" s="69"/>
      <c r="P912" s="69"/>
      <c r="Q912" s="69"/>
    </row>
    <row r="913" spans="1:17" ht="18.75" x14ac:dyDescent="0.3">
      <c r="A913" s="45"/>
      <c r="B913" s="41"/>
      <c r="C913" s="42"/>
      <c r="D913" s="42"/>
      <c r="E913" s="42"/>
      <c r="F913" s="42"/>
      <c r="G913" s="40"/>
      <c r="H913" s="40"/>
      <c r="I913" s="40"/>
      <c r="J913" s="40"/>
      <c r="K913" s="50"/>
      <c r="L913" s="48"/>
      <c r="M913" s="48"/>
      <c r="N913" s="69"/>
      <c r="O913" s="69"/>
      <c r="P913" s="69"/>
      <c r="Q913" s="69"/>
    </row>
    <row r="914" spans="1:17" ht="18.75" x14ac:dyDescent="0.3">
      <c r="A914" s="45"/>
      <c r="B914" s="41"/>
      <c r="C914" s="42"/>
      <c r="D914" s="42"/>
      <c r="E914" s="42"/>
      <c r="F914" s="42"/>
      <c r="G914" s="40"/>
      <c r="H914" s="40"/>
      <c r="I914" s="40"/>
      <c r="J914" s="40"/>
      <c r="K914" s="50"/>
      <c r="L914" s="48"/>
      <c r="M914" s="48"/>
      <c r="N914" s="69"/>
      <c r="O914" s="69"/>
      <c r="P914" s="69"/>
      <c r="Q914" s="69"/>
    </row>
    <row r="915" spans="1:17" ht="18.75" x14ac:dyDescent="0.3">
      <c r="A915" s="45"/>
      <c r="B915" s="41"/>
      <c r="C915" s="42"/>
      <c r="D915" s="42"/>
      <c r="E915" s="42"/>
      <c r="F915" s="42"/>
      <c r="G915" s="40"/>
      <c r="H915" s="40"/>
      <c r="I915" s="40"/>
      <c r="J915" s="40"/>
      <c r="K915" s="50"/>
      <c r="L915" s="48"/>
      <c r="M915" s="48"/>
      <c r="N915" s="69"/>
      <c r="O915" s="69"/>
      <c r="P915" s="69"/>
      <c r="Q915" s="69"/>
    </row>
    <row r="916" spans="1:17" ht="18.75" x14ac:dyDescent="0.3">
      <c r="A916" s="45"/>
      <c r="B916" s="41"/>
      <c r="C916" s="42"/>
      <c r="D916" s="42"/>
      <c r="E916" s="42"/>
      <c r="F916" s="42"/>
      <c r="G916" s="40"/>
      <c r="H916" s="40"/>
      <c r="I916" s="40"/>
      <c r="J916" s="40"/>
      <c r="K916" s="50"/>
      <c r="L916" s="48"/>
      <c r="M916" s="48"/>
      <c r="N916" s="69"/>
      <c r="O916" s="69"/>
      <c r="P916" s="69"/>
      <c r="Q916" s="69"/>
    </row>
    <row r="917" spans="1:17" ht="18.75" x14ac:dyDescent="0.3">
      <c r="A917" s="45"/>
      <c r="B917" s="41"/>
      <c r="C917" s="42"/>
      <c r="D917" s="42"/>
      <c r="E917" s="42"/>
      <c r="F917" s="42"/>
      <c r="G917" s="40"/>
      <c r="H917" s="40"/>
      <c r="I917" s="40"/>
      <c r="J917" s="40"/>
      <c r="K917" s="50"/>
      <c r="L917" s="48"/>
      <c r="M917" s="48"/>
      <c r="N917" s="69"/>
      <c r="O917" s="69"/>
      <c r="P917" s="69"/>
      <c r="Q917" s="69"/>
    </row>
    <row r="918" spans="1:17" ht="18.75" x14ac:dyDescent="0.3">
      <c r="A918" s="45"/>
      <c r="B918" s="41"/>
      <c r="C918" s="42"/>
      <c r="D918" s="42"/>
      <c r="E918" s="42"/>
      <c r="F918" s="42"/>
      <c r="G918" s="40"/>
      <c r="H918" s="40"/>
      <c r="I918" s="40"/>
      <c r="J918" s="40"/>
      <c r="K918" s="50"/>
      <c r="L918" s="48"/>
      <c r="M918" s="48"/>
      <c r="N918" s="69"/>
      <c r="O918" s="69"/>
      <c r="P918" s="69"/>
      <c r="Q918" s="69"/>
    </row>
    <row r="919" spans="1:17" ht="18.75" x14ac:dyDescent="0.3">
      <c r="A919" s="45"/>
      <c r="B919" s="41"/>
      <c r="C919" s="42"/>
      <c r="D919" s="42"/>
      <c r="E919" s="42"/>
      <c r="F919" s="42"/>
      <c r="G919" s="40"/>
      <c r="H919" s="40"/>
      <c r="I919" s="40"/>
      <c r="J919" s="40"/>
      <c r="K919" s="50"/>
      <c r="L919" s="48"/>
      <c r="M919" s="48"/>
      <c r="N919" s="69"/>
      <c r="O919" s="69"/>
      <c r="P919" s="69"/>
      <c r="Q919" s="69"/>
    </row>
    <row r="920" spans="1:17" ht="18.75" x14ac:dyDescent="0.3">
      <c r="A920" s="45"/>
      <c r="B920" s="41"/>
      <c r="C920" s="42"/>
      <c r="D920" s="42"/>
      <c r="E920" s="42"/>
      <c r="F920" s="42"/>
      <c r="G920" s="40"/>
      <c r="H920" s="40"/>
      <c r="I920" s="40"/>
      <c r="J920" s="40"/>
      <c r="K920" s="50"/>
      <c r="L920" s="48"/>
      <c r="M920" s="48"/>
      <c r="N920" s="69"/>
      <c r="O920" s="69"/>
      <c r="P920" s="69"/>
      <c r="Q920" s="69"/>
    </row>
    <row r="921" spans="1:17" ht="18.75" x14ac:dyDescent="0.3">
      <c r="A921" s="45"/>
      <c r="B921" s="41"/>
      <c r="C921" s="42"/>
      <c r="D921" s="42"/>
      <c r="E921" s="42"/>
      <c r="F921" s="42"/>
      <c r="G921" s="40"/>
      <c r="H921" s="40"/>
      <c r="I921" s="40"/>
      <c r="J921" s="40"/>
      <c r="K921" s="50"/>
      <c r="L921" s="48"/>
      <c r="M921" s="48"/>
      <c r="N921" s="69"/>
      <c r="O921" s="69"/>
      <c r="P921" s="69"/>
      <c r="Q921" s="69"/>
    </row>
    <row r="922" spans="1:17" ht="18.75" x14ac:dyDescent="0.3">
      <c r="A922" s="45"/>
      <c r="B922" s="41"/>
      <c r="C922" s="42"/>
      <c r="D922" s="42"/>
      <c r="E922" s="42"/>
      <c r="F922" s="42"/>
      <c r="G922" s="40"/>
      <c r="H922" s="40"/>
      <c r="I922" s="40"/>
      <c r="J922" s="40"/>
      <c r="K922" s="50"/>
      <c r="L922" s="48"/>
      <c r="M922" s="48"/>
      <c r="N922" s="69"/>
      <c r="O922" s="69"/>
      <c r="P922" s="69"/>
      <c r="Q922" s="69"/>
    </row>
    <row r="923" spans="1:17" ht="18.75" x14ac:dyDescent="0.3">
      <c r="A923" s="45"/>
      <c r="B923" s="41"/>
      <c r="C923" s="42"/>
      <c r="D923" s="42"/>
      <c r="E923" s="42"/>
      <c r="F923" s="42"/>
      <c r="G923" s="40"/>
      <c r="H923" s="40"/>
      <c r="I923" s="40"/>
      <c r="J923" s="40"/>
      <c r="K923" s="50"/>
      <c r="L923" s="48"/>
      <c r="M923" s="48"/>
      <c r="N923" s="69"/>
      <c r="O923" s="69"/>
      <c r="P923" s="69"/>
      <c r="Q923" s="69"/>
    </row>
    <row r="924" spans="1:17" ht="18.75" x14ac:dyDescent="0.3">
      <c r="A924" s="45"/>
      <c r="B924" s="41"/>
      <c r="C924" s="42"/>
      <c r="D924" s="42"/>
      <c r="E924" s="42"/>
      <c r="F924" s="42"/>
      <c r="G924" s="40"/>
      <c r="H924" s="40"/>
      <c r="I924" s="40"/>
      <c r="J924" s="40"/>
      <c r="K924" s="50"/>
      <c r="L924" s="48"/>
      <c r="M924" s="48"/>
      <c r="N924" s="69"/>
      <c r="O924" s="69"/>
      <c r="P924" s="69"/>
      <c r="Q924" s="69"/>
    </row>
    <row r="925" spans="1:17" ht="18.75" x14ac:dyDescent="0.3">
      <c r="A925" s="45"/>
      <c r="B925" s="41"/>
      <c r="C925" s="42"/>
      <c r="D925" s="42"/>
      <c r="E925" s="42"/>
      <c r="F925" s="42"/>
      <c r="G925" s="40"/>
      <c r="H925" s="40"/>
      <c r="I925" s="40"/>
      <c r="J925" s="40"/>
      <c r="K925" s="50"/>
      <c r="L925" s="48"/>
      <c r="M925" s="48"/>
      <c r="N925" s="69"/>
      <c r="O925" s="69"/>
      <c r="P925" s="69"/>
      <c r="Q925" s="69"/>
    </row>
    <row r="926" spans="1:17" ht="18.75" x14ac:dyDescent="0.3">
      <c r="A926" s="45"/>
      <c r="B926" s="41"/>
      <c r="C926" s="42"/>
      <c r="D926" s="42"/>
      <c r="E926" s="42"/>
      <c r="F926" s="42"/>
      <c r="G926" s="40"/>
      <c r="H926" s="40"/>
      <c r="I926" s="40"/>
      <c r="J926" s="40"/>
      <c r="K926" s="50"/>
      <c r="L926" s="48"/>
      <c r="M926" s="48"/>
      <c r="N926" s="69"/>
      <c r="O926" s="69"/>
      <c r="P926" s="69"/>
      <c r="Q926" s="69"/>
    </row>
    <row r="927" spans="1:17" ht="18.75" x14ac:dyDescent="0.3">
      <c r="A927" s="45"/>
      <c r="B927" s="41"/>
      <c r="C927" s="42"/>
      <c r="D927" s="42"/>
      <c r="E927" s="42"/>
      <c r="F927" s="42"/>
      <c r="G927" s="40"/>
      <c r="H927" s="40"/>
      <c r="I927" s="40"/>
      <c r="J927" s="40"/>
      <c r="K927" s="50"/>
      <c r="L927" s="48"/>
      <c r="M927" s="48"/>
      <c r="N927" s="69"/>
      <c r="O927" s="69"/>
      <c r="P927" s="69"/>
      <c r="Q927" s="69"/>
    </row>
    <row r="928" spans="1:17" ht="18.75" x14ac:dyDescent="0.3">
      <c r="A928" s="45"/>
      <c r="B928" s="41"/>
      <c r="C928" s="42"/>
      <c r="D928" s="42"/>
      <c r="E928" s="42"/>
      <c r="F928" s="42"/>
      <c r="G928" s="40"/>
      <c r="H928" s="40"/>
      <c r="I928" s="40"/>
      <c r="J928" s="40"/>
      <c r="K928" s="50"/>
      <c r="L928" s="48"/>
      <c r="M928" s="48"/>
      <c r="N928" s="69"/>
      <c r="O928" s="69"/>
      <c r="P928" s="69"/>
      <c r="Q928" s="69"/>
    </row>
    <row r="929" spans="1:17" ht="18.75" x14ac:dyDescent="0.3">
      <c r="A929" s="45"/>
      <c r="B929" s="41"/>
      <c r="C929" s="42"/>
      <c r="D929" s="42"/>
      <c r="E929" s="42"/>
      <c r="F929" s="42"/>
      <c r="G929" s="40"/>
      <c r="H929" s="40"/>
      <c r="I929" s="40"/>
      <c r="J929" s="40"/>
      <c r="K929" s="50"/>
      <c r="L929" s="48"/>
      <c r="M929" s="48"/>
      <c r="N929" s="69"/>
      <c r="O929" s="69"/>
      <c r="P929" s="69"/>
      <c r="Q929" s="69"/>
    </row>
    <row r="930" spans="1:17" ht="18.75" x14ac:dyDescent="0.3">
      <c r="A930" s="45"/>
      <c r="B930" s="41"/>
      <c r="C930" s="42"/>
      <c r="D930" s="42"/>
      <c r="E930" s="42"/>
      <c r="F930" s="42"/>
      <c r="G930" s="40"/>
      <c r="H930" s="40"/>
      <c r="I930" s="40"/>
      <c r="J930" s="40"/>
      <c r="K930" s="50"/>
      <c r="L930" s="48"/>
      <c r="M930" s="48"/>
      <c r="N930" s="69"/>
      <c r="O930" s="69"/>
      <c r="P930" s="69"/>
      <c r="Q930" s="69"/>
    </row>
    <row r="931" spans="1:17" ht="18.75" x14ac:dyDescent="0.3">
      <c r="A931" s="45"/>
      <c r="B931" s="41"/>
      <c r="C931" s="42"/>
      <c r="D931" s="42"/>
      <c r="E931" s="42"/>
      <c r="F931" s="42"/>
      <c r="G931" s="40"/>
      <c r="H931" s="40"/>
      <c r="I931" s="40"/>
      <c r="J931" s="40"/>
      <c r="K931" s="50"/>
      <c r="L931" s="48"/>
      <c r="M931" s="48"/>
      <c r="N931" s="69"/>
      <c r="O931" s="69"/>
      <c r="P931" s="69"/>
      <c r="Q931" s="69"/>
    </row>
    <row r="932" spans="1:17" ht="18.75" x14ac:dyDescent="0.3">
      <c r="A932" s="45"/>
      <c r="B932" s="41"/>
      <c r="C932" s="42"/>
      <c r="D932" s="42"/>
      <c r="E932" s="42"/>
      <c r="F932" s="42"/>
      <c r="G932" s="40"/>
      <c r="H932" s="40"/>
      <c r="I932" s="40"/>
      <c r="J932" s="40"/>
      <c r="K932" s="50"/>
      <c r="L932" s="48"/>
      <c r="M932" s="48"/>
      <c r="N932" s="69"/>
      <c r="O932" s="69"/>
      <c r="P932" s="69"/>
      <c r="Q932" s="69"/>
    </row>
    <row r="933" spans="1:17" ht="18.75" x14ac:dyDescent="0.3">
      <c r="A933" s="45"/>
      <c r="B933" s="41"/>
      <c r="C933" s="42"/>
      <c r="D933" s="42"/>
      <c r="E933" s="42"/>
      <c r="F933" s="42"/>
      <c r="G933" s="40"/>
      <c r="H933" s="40"/>
      <c r="I933" s="40"/>
      <c r="J933" s="40"/>
      <c r="K933" s="50"/>
      <c r="L933" s="48"/>
      <c r="M933" s="48"/>
      <c r="N933" s="69"/>
      <c r="O933" s="69"/>
      <c r="P933" s="69"/>
      <c r="Q933" s="69"/>
    </row>
    <row r="934" spans="1:17" ht="18.75" x14ac:dyDescent="0.3">
      <c r="A934" s="45"/>
      <c r="B934" s="41"/>
      <c r="C934" s="42"/>
      <c r="D934" s="42"/>
      <c r="E934" s="42"/>
      <c r="F934" s="42"/>
      <c r="G934" s="40"/>
      <c r="H934" s="40"/>
      <c r="I934" s="40"/>
      <c r="J934" s="40"/>
      <c r="K934" s="50"/>
      <c r="L934" s="48"/>
      <c r="M934" s="48"/>
      <c r="N934" s="69"/>
      <c r="O934" s="69"/>
      <c r="P934" s="69"/>
      <c r="Q934" s="69"/>
    </row>
    <row r="935" spans="1:17" ht="18.75" x14ac:dyDescent="0.3">
      <c r="A935" s="45"/>
      <c r="B935" s="41"/>
      <c r="C935" s="42"/>
      <c r="D935" s="42"/>
      <c r="E935" s="42"/>
      <c r="F935" s="42"/>
      <c r="G935" s="40"/>
      <c r="H935" s="40"/>
      <c r="I935" s="40"/>
      <c r="J935" s="40"/>
      <c r="K935" s="50"/>
      <c r="L935" s="48"/>
      <c r="M935" s="48"/>
      <c r="N935" s="69"/>
      <c r="O935" s="69"/>
      <c r="P935" s="69"/>
      <c r="Q935" s="69"/>
    </row>
    <row r="936" spans="1:17" ht="18.75" x14ac:dyDescent="0.3">
      <c r="A936" s="45"/>
      <c r="B936" s="41"/>
      <c r="C936" s="42"/>
      <c r="D936" s="42"/>
      <c r="E936" s="42"/>
      <c r="F936" s="42"/>
      <c r="G936" s="40"/>
      <c r="H936" s="40"/>
      <c r="I936" s="40"/>
      <c r="J936" s="40"/>
      <c r="K936" s="50"/>
      <c r="L936" s="48"/>
      <c r="M936" s="48"/>
      <c r="N936" s="69"/>
      <c r="O936" s="69"/>
      <c r="P936" s="69"/>
      <c r="Q936" s="69"/>
    </row>
    <row r="937" spans="1:17" ht="18.75" x14ac:dyDescent="0.3">
      <c r="A937" s="45"/>
      <c r="B937" s="41"/>
      <c r="C937" s="42"/>
      <c r="D937" s="42"/>
      <c r="E937" s="42"/>
      <c r="F937" s="42"/>
      <c r="G937" s="40"/>
      <c r="H937" s="40"/>
      <c r="I937" s="40"/>
      <c r="J937" s="40"/>
      <c r="K937" s="50"/>
      <c r="L937" s="48"/>
      <c r="M937" s="48"/>
      <c r="N937" s="69"/>
      <c r="O937" s="69"/>
      <c r="P937" s="69"/>
      <c r="Q937" s="69"/>
    </row>
    <row r="938" spans="1:17" ht="18.75" x14ac:dyDescent="0.3">
      <c r="A938" s="45"/>
      <c r="B938" s="41"/>
      <c r="C938" s="42"/>
      <c r="D938" s="42"/>
      <c r="E938" s="42"/>
      <c r="F938" s="42"/>
      <c r="G938" s="40"/>
      <c r="H938" s="40"/>
      <c r="I938" s="40"/>
      <c r="J938" s="40"/>
      <c r="K938" s="50"/>
      <c r="L938" s="48"/>
      <c r="M938" s="48"/>
      <c r="N938" s="69"/>
      <c r="O938" s="69"/>
      <c r="P938" s="69"/>
      <c r="Q938" s="69"/>
    </row>
    <row r="939" spans="1:17" ht="18.75" x14ac:dyDescent="0.3">
      <c r="A939" s="45"/>
      <c r="B939" s="41"/>
      <c r="C939" s="42"/>
      <c r="D939" s="42"/>
      <c r="E939" s="42"/>
      <c r="F939" s="42"/>
      <c r="G939" s="40"/>
      <c r="H939" s="40"/>
      <c r="I939" s="40"/>
      <c r="J939" s="40"/>
      <c r="K939" s="50"/>
      <c r="L939" s="48"/>
      <c r="M939" s="48"/>
      <c r="N939" s="69"/>
      <c r="O939" s="69"/>
      <c r="P939" s="69"/>
      <c r="Q939" s="69"/>
    </row>
    <row r="940" spans="1:17" ht="18.75" x14ac:dyDescent="0.3">
      <c r="A940" s="45"/>
      <c r="B940" s="41"/>
      <c r="C940" s="42"/>
      <c r="D940" s="42"/>
      <c r="E940" s="42"/>
      <c r="F940" s="42"/>
      <c r="G940" s="40"/>
      <c r="H940" s="40"/>
      <c r="I940" s="40"/>
      <c r="J940" s="40"/>
      <c r="K940" s="50"/>
      <c r="L940" s="48"/>
      <c r="M940" s="48"/>
      <c r="N940" s="69"/>
      <c r="O940" s="69"/>
      <c r="P940" s="69"/>
      <c r="Q940" s="69"/>
    </row>
    <row r="941" spans="1:17" ht="18.75" x14ac:dyDescent="0.3">
      <c r="A941" s="45"/>
      <c r="B941" s="41"/>
      <c r="C941" s="42"/>
      <c r="D941" s="42"/>
      <c r="E941" s="42"/>
      <c r="F941" s="42"/>
      <c r="G941" s="40"/>
      <c r="H941" s="40"/>
      <c r="I941" s="40"/>
      <c r="J941" s="40"/>
      <c r="K941" s="50"/>
      <c r="L941" s="48"/>
      <c r="M941" s="48"/>
      <c r="N941" s="69"/>
      <c r="O941" s="69"/>
      <c r="P941" s="69"/>
      <c r="Q941" s="69"/>
    </row>
    <row r="942" spans="1:17" ht="18.75" x14ac:dyDescent="0.3">
      <c r="A942" s="45"/>
      <c r="B942" s="41"/>
      <c r="C942" s="42"/>
      <c r="D942" s="42"/>
      <c r="E942" s="42"/>
      <c r="F942" s="42"/>
      <c r="G942" s="40"/>
      <c r="H942" s="40"/>
      <c r="I942" s="40"/>
      <c r="J942" s="40"/>
      <c r="K942" s="50"/>
      <c r="L942" s="48"/>
      <c r="M942" s="48"/>
      <c r="N942" s="69"/>
      <c r="O942" s="69"/>
      <c r="P942" s="69"/>
      <c r="Q942" s="69"/>
    </row>
    <row r="943" spans="1:17" ht="18.75" x14ac:dyDescent="0.3">
      <c r="A943" s="45"/>
      <c r="B943" s="41"/>
      <c r="C943" s="42"/>
      <c r="D943" s="42"/>
      <c r="E943" s="42"/>
      <c r="F943" s="42"/>
      <c r="G943" s="40"/>
      <c r="H943" s="40"/>
      <c r="I943" s="40"/>
      <c r="J943" s="40"/>
      <c r="K943" s="50"/>
      <c r="L943" s="48"/>
      <c r="M943" s="48"/>
      <c r="N943" s="69"/>
      <c r="O943" s="69"/>
      <c r="P943" s="69"/>
      <c r="Q943" s="69"/>
    </row>
    <row r="944" spans="1:17" ht="18.75" x14ac:dyDescent="0.3">
      <c r="A944" s="45"/>
      <c r="B944" s="41"/>
      <c r="C944" s="42"/>
      <c r="D944" s="42"/>
      <c r="E944" s="42"/>
      <c r="F944" s="42"/>
      <c r="G944" s="40"/>
      <c r="H944" s="40"/>
      <c r="I944" s="40"/>
      <c r="J944" s="40"/>
      <c r="K944" s="50"/>
      <c r="L944" s="48"/>
      <c r="M944" s="48"/>
      <c r="N944" s="69"/>
      <c r="O944" s="69"/>
      <c r="P944" s="69"/>
      <c r="Q944" s="69"/>
    </row>
    <row r="945" spans="1:17" ht="18.75" x14ac:dyDescent="0.3">
      <c r="A945" s="45"/>
      <c r="B945" s="41"/>
      <c r="C945" s="42"/>
      <c r="D945" s="42"/>
      <c r="E945" s="42"/>
      <c r="F945" s="42"/>
      <c r="G945" s="40"/>
      <c r="H945" s="40"/>
      <c r="I945" s="40"/>
      <c r="J945" s="40"/>
      <c r="K945" s="50"/>
      <c r="L945" s="48"/>
      <c r="M945" s="48"/>
      <c r="N945" s="69"/>
      <c r="O945" s="69"/>
      <c r="P945" s="69"/>
      <c r="Q945" s="69"/>
    </row>
    <row r="946" spans="1:17" ht="18.75" x14ac:dyDescent="0.3">
      <c r="A946" s="45"/>
      <c r="B946" s="41"/>
      <c r="C946" s="42"/>
      <c r="D946" s="42"/>
      <c r="E946" s="42"/>
      <c r="F946" s="42"/>
      <c r="G946" s="40"/>
      <c r="H946" s="40"/>
      <c r="I946" s="40"/>
      <c r="J946" s="40"/>
      <c r="K946" s="50"/>
      <c r="L946" s="48"/>
      <c r="M946" s="48"/>
      <c r="N946" s="69"/>
      <c r="O946" s="69"/>
      <c r="P946" s="69"/>
      <c r="Q946" s="69"/>
    </row>
    <row r="947" spans="1:17" ht="18.75" x14ac:dyDescent="0.3">
      <c r="A947" s="45"/>
      <c r="B947" s="41"/>
      <c r="C947" s="42"/>
      <c r="D947" s="42"/>
      <c r="E947" s="42"/>
      <c r="F947" s="42"/>
      <c r="G947" s="40"/>
      <c r="H947" s="40"/>
      <c r="I947" s="40"/>
      <c r="J947" s="40"/>
      <c r="K947" s="50"/>
      <c r="L947" s="48"/>
      <c r="M947" s="48"/>
      <c r="N947" s="69"/>
      <c r="O947" s="69"/>
      <c r="P947" s="69"/>
      <c r="Q947" s="69"/>
    </row>
    <row r="948" spans="1:17" ht="18.75" x14ac:dyDescent="0.3">
      <c r="A948" s="45"/>
      <c r="B948" s="41"/>
      <c r="C948" s="42"/>
      <c r="D948" s="42"/>
      <c r="E948" s="42"/>
      <c r="F948" s="42"/>
      <c r="G948" s="40"/>
      <c r="H948" s="40"/>
      <c r="I948" s="40"/>
      <c r="J948" s="40"/>
      <c r="K948" s="50"/>
      <c r="L948" s="48"/>
      <c r="M948" s="48"/>
      <c r="N948" s="69"/>
      <c r="O948" s="69"/>
      <c r="P948" s="69"/>
      <c r="Q948" s="69"/>
    </row>
    <row r="949" spans="1:17" ht="18.75" x14ac:dyDescent="0.3">
      <c r="A949" s="45"/>
      <c r="B949" s="41"/>
      <c r="C949" s="42"/>
      <c r="D949" s="42"/>
      <c r="E949" s="42"/>
      <c r="F949" s="42"/>
      <c r="G949" s="40"/>
      <c r="H949" s="40"/>
      <c r="I949" s="40"/>
      <c r="J949" s="40"/>
      <c r="K949" s="50"/>
      <c r="L949" s="48"/>
      <c r="M949" s="48"/>
      <c r="N949" s="69"/>
      <c r="O949" s="69"/>
      <c r="P949" s="69"/>
      <c r="Q949" s="69"/>
    </row>
    <row r="950" spans="1:17" ht="18.75" x14ac:dyDescent="0.3">
      <c r="A950" s="45"/>
      <c r="B950" s="41"/>
      <c r="C950" s="42"/>
      <c r="D950" s="42"/>
      <c r="E950" s="42"/>
      <c r="F950" s="42"/>
      <c r="G950" s="40"/>
      <c r="H950" s="40"/>
      <c r="I950" s="40"/>
      <c r="J950" s="40"/>
      <c r="K950" s="50"/>
      <c r="L950" s="48"/>
      <c r="M950" s="48"/>
      <c r="N950" s="69"/>
      <c r="O950" s="69"/>
      <c r="P950" s="69"/>
      <c r="Q950" s="69"/>
    </row>
    <row r="951" spans="1:17" ht="18.75" x14ac:dyDescent="0.3">
      <c r="A951" s="45"/>
      <c r="B951" s="41"/>
      <c r="C951" s="42"/>
      <c r="D951" s="42"/>
      <c r="E951" s="42"/>
      <c r="F951" s="42"/>
      <c r="G951" s="40"/>
      <c r="H951" s="40"/>
      <c r="I951" s="40"/>
      <c r="J951" s="40"/>
      <c r="K951" s="50"/>
      <c r="L951" s="48"/>
      <c r="M951" s="48"/>
      <c r="N951" s="69"/>
      <c r="O951" s="69"/>
      <c r="P951" s="69"/>
      <c r="Q951" s="69"/>
    </row>
    <row r="952" spans="1:17" ht="18.75" x14ac:dyDescent="0.3">
      <c r="A952" s="45"/>
      <c r="B952" s="41"/>
      <c r="C952" s="42"/>
      <c r="D952" s="42"/>
      <c r="E952" s="42"/>
      <c r="F952" s="42"/>
      <c r="G952" s="40"/>
      <c r="H952" s="40"/>
      <c r="I952" s="40"/>
      <c r="J952" s="40"/>
      <c r="K952" s="50"/>
      <c r="L952" s="48"/>
      <c r="M952" s="48"/>
      <c r="N952" s="69"/>
      <c r="O952" s="69"/>
      <c r="P952" s="69"/>
      <c r="Q952" s="69"/>
    </row>
    <row r="953" spans="1:17" ht="18.75" x14ac:dyDescent="0.3">
      <c r="A953" s="45"/>
      <c r="B953" s="41"/>
      <c r="C953" s="42"/>
      <c r="D953" s="42"/>
      <c r="E953" s="42"/>
      <c r="F953" s="42"/>
      <c r="G953" s="40"/>
      <c r="H953" s="40"/>
      <c r="I953" s="40"/>
      <c r="J953" s="40"/>
      <c r="K953" s="50"/>
      <c r="L953" s="48"/>
      <c r="M953" s="48"/>
      <c r="N953" s="69"/>
      <c r="O953" s="69"/>
      <c r="P953" s="69"/>
      <c r="Q953" s="69"/>
    </row>
    <row r="954" spans="1:17" ht="18.75" x14ac:dyDescent="0.3">
      <c r="A954" s="45"/>
      <c r="B954" s="41"/>
      <c r="C954" s="42"/>
      <c r="D954" s="42"/>
      <c r="E954" s="42"/>
      <c r="F954" s="42"/>
      <c r="G954" s="40"/>
      <c r="H954" s="40"/>
      <c r="I954" s="40"/>
      <c r="J954" s="40"/>
      <c r="K954" s="50"/>
      <c r="L954" s="48"/>
      <c r="M954" s="48"/>
      <c r="N954" s="69"/>
      <c r="O954" s="69"/>
      <c r="P954" s="69"/>
      <c r="Q954" s="69"/>
    </row>
    <row r="955" spans="1:17" ht="18.75" x14ac:dyDescent="0.3">
      <c r="A955" s="45"/>
      <c r="B955" s="41"/>
      <c r="C955" s="42"/>
      <c r="D955" s="42"/>
      <c r="E955" s="42"/>
      <c r="F955" s="42"/>
      <c r="G955" s="40"/>
      <c r="H955" s="40"/>
      <c r="I955" s="40"/>
      <c r="J955" s="40"/>
      <c r="K955" s="50"/>
      <c r="L955" s="48"/>
      <c r="M955" s="48"/>
      <c r="N955" s="69"/>
      <c r="O955" s="69"/>
      <c r="P955" s="69"/>
      <c r="Q955" s="69"/>
    </row>
    <row r="956" spans="1:17" ht="18.75" x14ac:dyDescent="0.3">
      <c r="A956" s="45"/>
      <c r="B956" s="41"/>
      <c r="C956" s="42"/>
      <c r="D956" s="42"/>
      <c r="E956" s="42"/>
      <c r="F956" s="42"/>
      <c r="G956" s="40"/>
      <c r="H956" s="40"/>
      <c r="I956" s="40"/>
      <c r="J956" s="40"/>
      <c r="K956" s="50"/>
      <c r="L956" s="48"/>
      <c r="M956" s="48"/>
      <c r="N956" s="69"/>
      <c r="O956" s="69"/>
      <c r="P956" s="69"/>
      <c r="Q956" s="69"/>
    </row>
    <row r="957" spans="1:17" ht="18.75" x14ac:dyDescent="0.3">
      <c r="A957" s="45"/>
      <c r="B957" s="41"/>
      <c r="C957" s="42"/>
      <c r="D957" s="42"/>
      <c r="E957" s="42"/>
      <c r="F957" s="42"/>
      <c r="G957" s="40"/>
      <c r="H957" s="40"/>
      <c r="I957" s="40"/>
      <c r="J957" s="40"/>
      <c r="K957" s="50"/>
      <c r="L957" s="48"/>
      <c r="M957" s="48"/>
      <c r="N957" s="69"/>
      <c r="O957" s="69"/>
      <c r="P957" s="69"/>
      <c r="Q957" s="69"/>
    </row>
    <row r="958" spans="1:17" ht="18.75" x14ac:dyDescent="0.3">
      <c r="A958" s="45"/>
      <c r="B958" s="41"/>
      <c r="C958" s="42"/>
      <c r="D958" s="42"/>
      <c r="E958" s="42"/>
      <c r="F958" s="42"/>
      <c r="G958" s="40"/>
      <c r="H958" s="40"/>
      <c r="I958" s="40"/>
      <c r="J958" s="40"/>
      <c r="K958" s="50"/>
      <c r="L958" s="48"/>
      <c r="M958" s="48"/>
      <c r="N958" s="69"/>
      <c r="O958" s="69"/>
      <c r="P958" s="69"/>
      <c r="Q958" s="69"/>
    </row>
    <row r="959" spans="1:17" ht="18.75" x14ac:dyDescent="0.3">
      <c r="A959" s="45"/>
      <c r="B959" s="41"/>
      <c r="C959" s="42"/>
      <c r="D959" s="42"/>
      <c r="E959" s="42"/>
      <c r="F959" s="42"/>
      <c r="G959" s="40"/>
      <c r="H959" s="40"/>
      <c r="I959" s="40"/>
      <c r="J959" s="40"/>
      <c r="K959" s="50"/>
      <c r="L959" s="48"/>
      <c r="M959" s="48"/>
      <c r="N959" s="69"/>
      <c r="O959" s="69"/>
      <c r="P959" s="69"/>
      <c r="Q959" s="69"/>
    </row>
    <row r="960" spans="1:17" ht="18.75" x14ac:dyDescent="0.3">
      <c r="A960" s="45"/>
      <c r="B960" s="41"/>
      <c r="C960" s="42"/>
      <c r="D960" s="42"/>
      <c r="E960" s="42"/>
      <c r="F960" s="42"/>
      <c r="G960" s="40"/>
      <c r="H960" s="40"/>
      <c r="I960" s="40"/>
      <c r="J960" s="40"/>
      <c r="K960" s="50"/>
      <c r="L960" s="48"/>
      <c r="M960" s="48"/>
      <c r="N960" s="69"/>
      <c r="O960" s="69"/>
      <c r="P960" s="69"/>
      <c r="Q960" s="69"/>
    </row>
    <row r="961" spans="1:17" ht="18.75" x14ac:dyDescent="0.3">
      <c r="A961" s="45"/>
      <c r="B961" s="41"/>
      <c r="C961" s="42"/>
      <c r="D961" s="42"/>
      <c r="E961" s="42"/>
      <c r="F961" s="42"/>
      <c r="G961" s="40"/>
      <c r="H961" s="40"/>
      <c r="I961" s="40"/>
      <c r="J961" s="40"/>
      <c r="K961" s="50"/>
      <c r="L961" s="48"/>
      <c r="M961" s="48"/>
      <c r="N961" s="69"/>
      <c r="O961" s="69"/>
      <c r="P961" s="69"/>
      <c r="Q961" s="69"/>
    </row>
    <row r="962" spans="1:17" ht="18.75" x14ac:dyDescent="0.3">
      <c r="A962" s="45"/>
      <c r="B962" s="41"/>
      <c r="C962" s="42"/>
      <c r="D962" s="42"/>
      <c r="E962" s="42"/>
      <c r="F962" s="42"/>
      <c r="G962" s="40"/>
      <c r="H962" s="40"/>
      <c r="I962" s="40"/>
      <c r="J962" s="40"/>
      <c r="K962" s="50"/>
      <c r="L962" s="48"/>
      <c r="M962" s="48"/>
      <c r="N962" s="69"/>
      <c r="O962" s="69"/>
      <c r="P962" s="69"/>
      <c r="Q962" s="69"/>
    </row>
    <row r="963" spans="1:17" ht="18.75" x14ac:dyDescent="0.3">
      <c r="A963" s="45"/>
      <c r="B963" s="41"/>
      <c r="C963" s="42"/>
      <c r="D963" s="42"/>
      <c r="E963" s="42"/>
      <c r="F963" s="42"/>
      <c r="G963" s="40"/>
      <c r="H963" s="40"/>
      <c r="I963" s="40"/>
      <c r="J963" s="40"/>
      <c r="K963" s="50"/>
      <c r="L963" s="48"/>
      <c r="M963" s="48"/>
      <c r="N963" s="69"/>
      <c r="O963" s="69"/>
      <c r="P963" s="69"/>
      <c r="Q963" s="69"/>
    </row>
    <row r="964" spans="1:17" ht="18.75" x14ac:dyDescent="0.3">
      <c r="A964" s="45"/>
      <c r="B964" s="41"/>
      <c r="C964" s="42"/>
      <c r="D964" s="42"/>
      <c r="E964" s="42"/>
      <c r="F964" s="42"/>
      <c r="G964" s="40"/>
      <c r="H964" s="40"/>
      <c r="I964" s="40"/>
      <c r="J964" s="40"/>
      <c r="K964" s="50"/>
      <c r="L964" s="48"/>
      <c r="M964" s="48"/>
      <c r="N964" s="69"/>
      <c r="O964" s="69"/>
      <c r="P964" s="69"/>
      <c r="Q964" s="69"/>
    </row>
    <row r="965" spans="1:17" ht="18.75" x14ac:dyDescent="0.3">
      <c r="A965" s="45"/>
      <c r="B965" s="41"/>
      <c r="C965" s="42"/>
      <c r="D965" s="42"/>
      <c r="E965" s="42"/>
      <c r="F965" s="42"/>
      <c r="G965" s="40"/>
      <c r="H965" s="40"/>
      <c r="I965" s="40"/>
      <c r="J965" s="40"/>
      <c r="K965" s="50"/>
      <c r="L965" s="48"/>
      <c r="M965" s="48"/>
      <c r="N965" s="69"/>
      <c r="O965" s="69"/>
      <c r="P965" s="69"/>
      <c r="Q965" s="69"/>
    </row>
    <row r="966" spans="1:17" ht="18.75" x14ac:dyDescent="0.3">
      <c r="A966" s="45"/>
      <c r="B966" s="41"/>
      <c r="C966" s="42"/>
      <c r="D966" s="42"/>
      <c r="E966" s="42"/>
      <c r="F966" s="42"/>
      <c r="G966" s="40"/>
      <c r="H966" s="40"/>
      <c r="I966" s="40"/>
      <c r="J966" s="40"/>
      <c r="K966" s="50"/>
      <c r="L966" s="48"/>
      <c r="M966" s="48"/>
      <c r="N966" s="69"/>
      <c r="O966" s="69"/>
      <c r="P966" s="69"/>
      <c r="Q966" s="69"/>
    </row>
    <row r="967" spans="1:17" ht="18.75" x14ac:dyDescent="0.3">
      <c r="A967" s="45"/>
      <c r="B967" s="41"/>
      <c r="C967" s="42"/>
      <c r="D967" s="42"/>
      <c r="E967" s="42"/>
      <c r="F967" s="42"/>
      <c r="G967" s="40"/>
      <c r="H967" s="40"/>
      <c r="I967" s="40"/>
      <c r="J967" s="40"/>
      <c r="K967" s="50"/>
      <c r="L967" s="48"/>
      <c r="M967" s="48"/>
      <c r="N967" s="69"/>
      <c r="O967" s="69"/>
      <c r="P967" s="69"/>
      <c r="Q967" s="69"/>
    </row>
    <row r="968" spans="1:17" ht="18.75" x14ac:dyDescent="0.3">
      <c r="A968" s="45"/>
      <c r="B968" s="41"/>
      <c r="C968" s="42"/>
      <c r="D968" s="42"/>
      <c r="E968" s="42"/>
      <c r="F968" s="42"/>
      <c r="G968" s="40"/>
      <c r="H968" s="40"/>
      <c r="I968" s="40"/>
      <c r="J968" s="40"/>
      <c r="K968" s="50"/>
      <c r="L968" s="48"/>
      <c r="M968" s="48"/>
      <c r="N968" s="69"/>
      <c r="O968" s="69"/>
      <c r="P968" s="69"/>
      <c r="Q968" s="69"/>
    </row>
    <row r="969" spans="1:17" ht="18.75" x14ac:dyDescent="0.3">
      <c r="A969" s="45"/>
      <c r="B969" s="41"/>
      <c r="C969" s="42"/>
      <c r="D969" s="42"/>
      <c r="E969" s="42"/>
      <c r="F969" s="42"/>
      <c r="G969" s="40"/>
      <c r="H969" s="40"/>
      <c r="I969" s="40"/>
      <c r="J969" s="40"/>
      <c r="K969" s="50"/>
      <c r="L969" s="48"/>
      <c r="M969" s="48"/>
      <c r="N969" s="69"/>
      <c r="O969" s="69"/>
      <c r="P969" s="69"/>
      <c r="Q969" s="69"/>
    </row>
    <row r="970" spans="1:17" ht="18.75" x14ac:dyDescent="0.3">
      <c r="A970" s="45"/>
      <c r="B970" s="41"/>
      <c r="C970" s="42"/>
      <c r="D970" s="42"/>
      <c r="E970" s="42"/>
      <c r="F970" s="42"/>
      <c r="G970" s="40"/>
      <c r="H970" s="40"/>
      <c r="I970" s="40"/>
      <c r="J970" s="40"/>
      <c r="K970" s="50"/>
      <c r="L970" s="48"/>
      <c r="M970" s="48"/>
      <c r="N970" s="69"/>
      <c r="O970" s="69"/>
      <c r="P970" s="69"/>
      <c r="Q970" s="69"/>
    </row>
    <row r="971" spans="1:17" ht="18.75" x14ac:dyDescent="0.3">
      <c r="A971" s="45"/>
      <c r="B971" s="41"/>
      <c r="C971" s="42"/>
      <c r="D971" s="42"/>
      <c r="E971" s="42"/>
      <c r="F971" s="42"/>
      <c r="G971" s="40"/>
      <c r="H971" s="40"/>
      <c r="I971" s="40"/>
      <c r="J971" s="40"/>
      <c r="K971" s="50"/>
      <c r="L971" s="48"/>
      <c r="M971" s="48"/>
      <c r="N971" s="69"/>
      <c r="O971" s="69"/>
      <c r="P971" s="69"/>
      <c r="Q971" s="69"/>
    </row>
    <row r="972" spans="1:17" ht="18.75" x14ac:dyDescent="0.3">
      <c r="A972" s="45"/>
      <c r="B972" s="41"/>
      <c r="C972" s="42"/>
      <c r="D972" s="42"/>
      <c r="E972" s="42"/>
      <c r="F972" s="42"/>
      <c r="G972" s="40"/>
      <c r="H972" s="40"/>
      <c r="I972" s="40"/>
      <c r="J972" s="40"/>
      <c r="K972" s="50"/>
      <c r="L972" s="48"/>
      <c r="M972" s="48"/>
      <c r="N972" s="69"/>
      <c r="O972" s="69"/>
      <c r="P972" s="69"/>
      <c r="Q972" s="69"/>
    </row>
    <row r="973" spans="1:17" ht="18.75" x14ac:dyDescent="0.3">
      <c r="A973" s="45"/>
      <c r="B973" s="41"/>
      <c r="C973" s="42"/>
      <c r="D973" s="42"/>
      <c r="E973" s="42"/>
      <c r="F973" s="42"/>
      <c r="G973" s="40"/>
      <c r="H973" s="40"/>
      <c r="I973" s="40"/>
      <c r="J973" s="40"/>
      <c r="K973" s="50"/>
      <c r="L973" s="48"/>
      <c r="M973" s="48"/>
      <c r="N973" s="69"/>
      <c r="O973" s="69"/>
      <c r="P973" s="69"/>
      <c r="Q973" s="69"/>
    </row>
    <row r="974" spans="1:17" ht="18.75" x14ac:dyDescent="0.3">
      <c r="A974" s="45"/>
      <c r="B974" s="41"/>
      <c r="C974" s="42"/>
      <c r="D974" s="42"/>
      <c r="E974" s="42"/>
      <c r="F974" s="42"/>
      <c r="G974" s="40"/>
      <c r="H974" s="40"/>
      <c r="I974" s="40"/>
      <c r="J974" s="40"/>
      <c r="K974" s="50"/>
      <c r="L974" s="48"/>
      <c r="M974" s="48"/>
      <c r="N974" s="69"/>
      <c r="O974" s="69"/>
      <c r="P974" s="69"/>
      <c r="Q974" s="69"/>
    </row>
    <row r="975" spans="1:17" ht="18.75" x14ac:dyDescent="0.3">
      <c r="A975" s="45"/>
      <c r="B975" s="41"/>
      <c r="C975" s="42"/>
      <c r="D975" s="42"/>
      <c r="E975" s="42"/>
      <c r="F975" s="42"/>
      <c r="G975" s="40"/>
      <c r="H975" s="40"/>
      <c r="I975" s="40"/>
      <c r="J975" s="40"/>
      <c r="K975" s="50"/>
      <c r="L975" s="48"/>
      <c r="M975" s="48"/>
      <c r="N975" s="69"/>
      <c r="O975" s="69"/>
      <c r="P975" s="69"/>
      <c r="Q975" s="69"/>
    </row>
    <row r="976" spans="1:17" ht="18.75" x14ac:dyDescent="0.3">
      <c r="A976" s="45"/>
      <c r="B976" s="41"/>
      <c r="C976" s="42"/>
      <c r="D976" s="42"/>
      <c r="E976" s="42"/>
      <c r="F976" s="42"/>
      <c r="G976" s="40"/>
      <c r="H976" s="40"/>
      <c r="I976" s="40"/>
      <c r="J976" s="40"/>
      <c r="K976" s="50"/>
      <c r="L976" s="48"/>
      <c r="M976" s="48"/>
      <c r="N976" s="69"/>
      <c r="O976" s="69"/>
      <c r="P976" s="69"/>
      <c r="Q976" s="69"/>
    </row>
    <row r="977" spans="1:17" ht="18.75" x14ac:dyDescent="0.3">
      <c r="A977" s="45"/>
      <c r="B977" s="41"/>
      <c r="C977" s="42"/>
      <c r="D977" s="42"/>
      <c r="E977" s="42"/>
      <c r="F977" s="42"/>
      <c r="G977" s="40"/>
      <c r="H977" s="40"/>
      <c r="I977" s="40"/>
      <c r="J977" s="40"/>
      <c r="K977" s="50"/>
      <c r="L977" s="48"/>
      <c r="M977" s="48"/>
      <c r="N977" s="69"/>
      <c r="O977" s="69"/>
      <c r="P977" s="69"/>
      <c r="Q977" s="69"/>
    </row>
    <row r="978" spans="1:17" ht="18.75" x14ac:dyDescent="0.3">
      <c r="A978" s="45"/>
      <c r="B978" s="41"/>
      <c r="C978" s="42"/>
      <c r="D978" s="42"/>
      <c r="E978" s="42"/>
      <c r="F978" s="42"/>
      <c r="G978" s="40"/>
      <c r="H978" s="40"/>
      <c r="I978" s="40"/>
      <c r="J978" s="40"/>
      <c r="K978" s="50"/>
      <c r="L978" s="48"/>
      <c r="M978" s="48"/>
      <c r="N978" s="69"/>
      <c r="O978" s="69"/>
      <c r="P978" s="69"/>
      <c r="Q978" s="69"/>
    </row>
    <row r="979" spans="1:17" ht="18.75" x14ac:dyDescent="0.3">
      <c r="A979" s="45"/>
      <c r="B979" s="41"/>
      <c r="C979" s="42"/>
      <c r="D979" s="42"/>
      <c r="E979" s="42"/>
      <c r="F979" s="42"/>
      <c r="G979" s="40"/>
      <c r="H979" s="40"/>
      <c r="I979" s="40"/>
      <c r="J979" s="40"/>
      <c r="K979" s="50"/>
      <c r="L979" s="48"/>
      <c r="M979" s="48"/>
      <c r="N979" s="69"/>
      <c r="O979" s="69"/>
      <c r="P979" s="69"/>
      <c r="Q979" s="69"/>
    </row>
    <row r="980" spans="1:17" ht="18.75" x14ac:dyDescent="0.3">
      <c r="A980" s="45"/>
      <c r="B980" s="41"/>
      <c r="C980" s="42"/>
      <c r="D980" s="42"/>
      <c r="E980" s="42"/>
      <c r="F980" s="42"/>
      <c r="G980" s="40"/>
      <c r="H980" s="40"/>
      <c r="I980" s="40"/>
      <c r="J980" s="40"/>
      <c r="K980" s="50"/>
      <c r="L980" s="48"/>
      <c r="M980" s="48"/>
      <c r="N980" s="69"/>
      <c r="O980" s="69"/>
      <c r="P980" s="69"/>
      <c r="Q980" s="69"/>
    </row>
    <row r="981" spans="1:17" ht="18.75" x14ac:dyDescent="0.3">
      <c r="A981" s="45"/>
      <c r="B981" s="41"/>
      <c r="C981" s="42"/>
      <c r="D981" s="42"/>
      <c r="E981" s="42"/>
      <c r="F981" s="42"/>
      <c r="G981" s="40"/>
      <c r="H981" s="40"/>
      <c r="I981" s="40"/>
      <c r="J981" s="40"/>
      <c r="K981" s="50"/>
      <c r="L981" s="48"/>
      <c r="M981" s="48"/>
      <c r="N981" s="69"/>
      <c r="O981" s="69"/>
      <c r="P981" s="69"/>
      <c r="Q981" s="69"/>
    </row>
    <row r="982" spans="1:17" ht="18.75" x14ac:dyDescent="0.3">
      <c r="A982" s="45"/>
      <c r="B982" s="41"/>
      <c r="C982" s="42"/>
      <c r="D982" s="42"/>
      <c r="E982" s="42"/>
      <c r="F982" s="42"/>
      <c r="G982" s="40"/>
      <c r="H982" s="40"/>
      <c r="I982" s="40"/>
      <c r="J982" s="40"/>
      <c r="K982" s="50"/>
      <c r="L982" s="48"/>
      <c r="M982" s="48"/>
      <c r="N982" s="69"/>
      <c r="O982" s="69"/>
      <c r="P982" s="69"/>
      <c r="Q982" s="69"/>
    </row>
    <row r="983" spans="1:17" ht="18.75" x14ac:dyDescent="0.3">
      <c r="A983" s="45"/>
      <c r="B983" s="41"/>
      <c r="C983" s="42"/>
      <c r="D983" s="42"/>
      <c r="E983" s="42"/>
      <c r="F983" s="42"/>
      <c r="G983" s="40"/>
      <c r="H983" s="40"/>
      <c r="I983" s="40"/>
      <c r="J983" s="40"/>
      <c r="K983" s="50"/>
      <c r="L983" s="48"/>
      <c r="M983" s="48"/>
      <c r="N983" s="69"/>
      <c r="O983" s="69"/>
      <c r="P983" s="69"/>
      <c r="Q983" s="69"/>
    </row>
    <row r="984" spans="1:17" ht="18.75" x14ac:dyDescent="0.3">
      <c r="A984" s="45"/>
      <c r="B984" s="41"/>
      <c r="C984" s="42"/>
      <c r="D984" s="42"/>
      <c r="E984" s="42"/>
      <c r="F984" s="42"/>
      <c r="G984" s="40"/>
      <c r="H984" s="40"/>
      <c r="I984" s="40"/>
      <c r="J984" s="40"/>
      <c r="K984" s="50"/>
      <c r="L984" s="48"/>
      <c r="M984" s="48"/>
      <c r="N984" s="69"/>
      <c r="O984" s="69"/>
      <c r="P984" s="69"/>
      <c r="Q984" s="69"/>
    </row>
    <row r="985" spans="1:17" ht="18.75" x14ac:dyDescent="0.3">
      <c r="A985" s="45"/>
      <c r="B985" s="41"/>
      <c r="C985" s="42"/>
      <c r="D985" s="42"/>
      <c r="E985" s="42"/>
      <c r="F985" s="42"/>
      <c r="G985" s="40"/>
      <c r="H985" s="40"/>
      <c r="I985" s="40"/>
      <c r="J985" s="40"/>
      <c r="K985" s="50"/>
      <c r="L985" s="48"/>
      <c r="M985" s="48"/>
      <c r="N985" s="69"/>
      <c r="O985" s="69"/>
      <c r="P985" s="69"/>
      <c r="Q985" s="69"/>
    </row>
    <row r="986" spans="1:17" ht="18.75" x14ac:dyDescent="0.3">
      <c r="A986" s="45"/>
      <c r="B986" s="41"/>
      <c r="C986" s="42"/>
      <c r="D986" s="42"/>
      <c r="E986" s="42"/>
      <c r="F986" s="42"/>
      <c r="G986" s="40"/>
      <c r="H986" s="40"/>
      <c r="I986" s="40"/>
      <c r="J986" s="40"/>
      <c r="K986" s="50"/>
      <c r="L986" s="48"/>
      <c r="M986" s="48"/>
      <c r="N986" s="69"/>
      <c r="O986" s="69"/>
      <c r="P986" s="69"/>
      <c r="Q986" s="69"/>
    </row>
    <row r="987" spans="1:17" ht="18.75" x14ac:dyDescent="0.3">
      <c r="A987" s="45"/>
      <c r="B987" s="41"/>
      <c r="C987" s="42"/>
      <c r="D987" s="42"/>
      <c r="E987" s="42"/>
      <c r="F987" s="42"/>
      <c r="G987" s="40"/>
      <c r="H987" s="40"/>
      <c r="I987" s="40"/>
      <c r="J987" s="40"/>
      <c r="K987" s="50"/>
      <c r="L987" s="48"/>
      <c r="M987" s="48"/>
      <c r="N987" s="69"/>
      <c r="O987" s="69"/>
      <c r="P987" s="69"/>
      <c r="Q987" s="69"/>
    </row>
    <row r="988" spans="1:17" ht="18.75" x14ac:dyDescent="0.3">
      <c r="A988" s="45"/>
      <c r="B988" s="41"/>
      <c r="C988" s="42"/>
      <c r="D988" s="42"/>
      <c r="E988" s="42"/>
      <c r="F988" s="42"/>
      <c r="G988" s="40"/>
      <c r="H988" s="40"/>
      <c r="I988" s="40"/>
      <c r="J988" s="40"/>
      <c r="K988" s="50"/>
      <c r="L988" s="48"/>
      <c r="M988" s="48"/>
      <c r="N988" s="69"/>
      <c r="O988" s="69"/>
      <c r="P988" s="69"/>
      <c r="Q988" s="69"/>
    </row>
    <row r="989" spans="1:17" ht="18.75" x14ac:dyDescent="0.3">
      <c r="A989" s="45"/>
      <c r="B989" s="41"/>
      <c r="C989" s="42"/>
      <c r="D989" s="42"/>
      <c r="E989" s="42"/>
      <c r="F989" s="42"/>
      <c r="G989" s="40"/>
      <c r="H989" s="40"/>
      <c r="I989" s="40"/>
      <c r="J989" s="40"/>
      <c r="K989" s="50"/>
      <c r="L989" s="48"/>
      <c r="M989" s="48"/>
      <c r="N989" s="69"/>
      <c r="O989" s="69"/>
      <c r="P989" s="69"/>
      <c r="Q989" s="69"/>
    </row>
    <row r="990" spans="1:17" ht="18.75" x14ac:dyDescent="0.3">
      <c r="A990" s="45"/>
      <c r="B990" s="41"/>
      <c r="C990" s="42"/>
      <c r="D990" s="42"/>
      <c r="E990" s="42"/>
      <c r="F990" s="42"/>
      <c r="G990" s="40"/>
      <c r="H990" s="40"/>
      <c r="I990" s="40"/>
      <c r="J990" s="40"/>
      <c r="K990" s="50"/>
      <c r="L990" s="48"/>
      <c r="M990" s="48"/>
      <c r="N990" s="69"/>
      <c r="O990" s="69"/>
      <c r="P990" s="69"/>
      <c r="Q990" s="69"/>
    </row>
    <row r="991" spans="1:17" ht="18.75" x14ac:dyDescent="0.3">
      <c r="A991" s="45"/>
      <c r="B991" s="41"/>
      <c r="C991" s="42"/>
      <c r="D991" s="42"/>
      <c r="E991" s="42"/>
      <c r="F991" s="42"/>
      <c r="G991" s="40"/>
      <c r="H991" s="40"/>
      <c r="I991" s="40"/>
      <c r="J991" s="40"/>
      <c r="K991" s="50"/>
      <c r="L991" s="48"/>
      <c r="M991" s="48"/>
      <c r="N991" s="69"/>
      <c r="O991" s="69"/>
      <c r="P991" s="69"/>
      <c r="Q991" s="69"/>
    </row>
    <row r="992" spans="1:17" ht="18.75" x14ac:dyDescent="0.3">
      <c r="A992" s="45"/>
      <c r="B992" s="41"/>
      <c r="C992" s="42"/>
      <c r="D992" s="42"/>
      <c r="E992" s="42"/>
      <c r="F992" s="42"/>
      <c r="G992" s="40"/>
      <c r="H992" s="40"/>
      <c r="I992" s="40"/>
      <c r="J992" s="40"/>
      <c r="K992" s="50"/>
      <c r="L992" s="48"/>
      <c r="M992" s="48"/>
      <c r="N992" s="69"/>
      <c r="O992" s="69"/>
      <c r="P992" s="69"/>
      <c r="Q992" s="69"/>
    </row>
    <row r="993" spans="1:17" ht="18.75" x14ac:dyDescent="0.3">
      <c r="A993" s="45"/>
      <c r="B993" s="41"/>
      <c r="C993" s="42"/>
      <c r="D993" s="42"/>
      <c r="E993" s="42"/>
      <c r="F993" s="42"/>
      <c r="G993" s="40"/>
      <c r="H993" s="40"/>
      <c r="I993" s="40"/>
      <c r="J993" s="40"/>
      <c r="K993" s="50"/>
      <c r="L993" s="48"/>
      <c r="M993" s="48"/>
      <c r="N993" s="69"/>
      <c r="O993" s="69"/>
      <c r="P993" s="69"/>
      <c r="Q993" s="69"/>
    </row>
    <row r="994" spans="1:17" ht="18.75" x14ac:dyDescent="0.3">
      <c r="A994" s="45"/>
      <c r="B994" s="41"/>
      <c r="C994" s="42"/>
      <c r="D994" s="42"/>
      <c r="E994" s="42"/>
      <c r="F994" s="42"/>
      <c r="G994" s="40"/>
      <c r="H994" s="40"/>
      <c r="I994" s="40"/>
      <c r="J994" s="40"/>
      <c r="K994" s="50"/>
      <c r="L994" s="48"/>
      <c r="M994" s="48"/>
      <c r="N994" s="69"/>
      <c r="O994" s="69"/>
      <c r="P994" s="69"/>
      <c r="Q994" s="69"/>
    </row>
    <row r="995" spans="1:17" ht="18.75" x14ac:dyDescent="0.3">
      <c r="A995" s="45"/>
      <c r="B995" s="41"/>
      <c r="C995" s="42"/>
      <c r="D995" s="42"/>
      <c r="E995" s="42"/>
      <c r="F995" s="42"/>
      <c r="G995" s="40"/>
      <c r="H995" s="40"/>
      <c r="I995" s="40"/>
      <c r="J995" s="40"/>
      <c r="K995" s="50"/>
      <c r="L995" s="48"/>
      <c r="M995" s="48"/>
      <c r="N995" s="69"/>
      <c r="O995" s="69"/>
      <c r="P995" s="69"/>
      <c r="Q995" s="69"/>
    </row>
    <row r="996" spans="1:17" ht="18.75" x14ac:dyDescent="0.3">
      <c r="A996" s="45"/>
      <c r="B996" s="41"/>
      <c r="C996" s="42"/>
      <c r="D996" s="42"/>
      <c r="E996" s="42"/>
      <c r="F996" s="42"/>
      <c r="G996" s="40"/>
      <c r="H996" s="40"/>
      <c r="I996" s="40"/>
      <c r="J996" s="40"/>
      <c r="K996" s="50"/>
      <c r="L996" s="48"/>
      <c r="M996" s="48"/>
      <c r="N996" s="69"/>
      <c r="O996" s="69"/>
      <c r="P996" s="69"/>
      <c r="Q996" s="69"/>
    </row>
    <row r="997" spans="1:17" ht="18.75" x14ac:dyDescent="0.3">
      <c r="A997" s="45"/>
      <c r="B997" s="41"/>
      <c r="C997" s="42"/>
      <c r="D997" s="42"/>
      <c r="E997" s="42"/>
      <c r="F997" s="42"/>
      <c r="G997" s="40"/>
      <c r="H997" s="40"/>
      <c r="I997" s="40"/>
      <c r="J997" s="40"/>
      <c r="K997" s="50"/>
      <c r="L997" s="48"/>
      <c r="M997" s="48"/>
      <c r="N997" s="69"/>
      <c r="O997" s="69"/>
      <c r="P997" s="69"/>
      <c r="Q997" s="69"/>
    </row>
    <row r="998" spans="1:17" ht="18.75" x14ac:dyDescent="0.3">
      <c r="A998" s="45"/>
      <c r="B998" s="41"/>
      <c r="C998" s="42"/>
      <c r="D998" s="42"/>
      <c r="E998" s="42"/>
      <c r="F998" s="42"/>
      <c r="G998" s="40"/>
      <c r="H998" s="40"/>
      <c r="I998" s="40"/>
      <c r="J998" s="40"/>
      <c r="K998" s="50"/>
      <c r="L998" s="48"/>
      <c r="M998" s="48"/>
      <c r="N998" s="69"/>
      <c r="O998" s="69"/>
      <c r="P998" s="69"/>
      <c r="Q998" s="69"/>
    </row>
    <row r="999" spans="1:17" ht="18.75" x14ac:dyDescent="0.3">
      <c r="A999" s="45"/>
      <c r="B999" s="41"/>
      <c r="C999" s="42"/>
      <c r="D999" s="42"/>
      <c r="E999" s="42"/>
      <c r="F999" s="42"/>
      <c r="G999" s="40"/>
      <c r="H999" s="40"/>
      <c r="I999" s="40"/>
      <c r="J999" s="40"/>
      <c r="K999" s="50"/>
      <c r="L999" s="48"/>
      <c r="M999" s="48"/>
      <c r="N999" s="69"/>
      <c r="O999" s="69"/>
      <c r="P999" s="69"/>
      <c r="Q999" s="69"/>
    </row>
    <row r="1000" spans="1:17" ht="18.75" x14ac:dyDescent="0.3">
      <c r="A1000" s="45"/>
      <c r="B1000" s="41"/>
      <c r="C1000" s="42"/>
      <c r="D1000" s="42"/>
      <c r="E1000" s="42"/>
      <c r="F1000" s="42"/>
      <c r="G1000" s="40"/>
      <c r="H1000" s="40"/>
      <c r="I1000" s="40"/>
      <c r="J1000" s="40"/>
      <c r="K1000" s="50"/>
      <c r="L1000" s="48"/>
      <c r="M1000" s="48"/>
      <c r="N1000" s="69"/>
      <c r="O1000" s="69"/>
      <c r="P1000" s="69"/>
      <c r="Q1000" s="69"/>
    </row>
    <row r="1001" spans="1:17" ht="18.75" x14ac:dyDescent="0.3">
      <c r="A1001" s="45"/>
      <c r="B1001" s="41"/>
      <c r="C1001" s="42"/>
      <c r="D1001" s="42"/>
      <c r="E1001" s="42"/>
      <c r="F1001" s="42"/>
      <c r="G1001" s="40"/>
      <c r="H1001" s="40"/>
      <c r="I1001" s="40"/>
      <c r="J1001" s="40"/>
      <c r="K1001" s="50"/>
      <c r="L1001" s="48"/>
      <c r="M1001" s="48"/>
      <c r="N1001" s="69"/>
      <c r="O1001" s="69"/>
      <c r="P1001" s="69"/>
      <c r="Q1001" s="69"/>
    </row>
    <row r="1002" spans="1:17" ht="18.75" x14ac:dyDescent="0.3">
      <c r="A1002" s="45"/>
      <c r="B1002" s="41"/>
      <c r="C1002" s="42"/>
      <c r="D1002" s="42"/>
      <c r="E1002" s="42"/>
      <c r="F1002" s="42"/>
      <c r="G1002" s="40"/>
      <c r="H1002" s="40"/>
      <c r="I1002" s="40"/>
      <c r="J1002" s="40"/>
      <c r="K1002" s="50"/>
      <c r="L1002" s="48"/>
      <c r="M1002" s="48"/>
      <c r="N1002" s="69"/>
      <c r="O1002" s="69"/>
      <c r="P1002" s="69"/>
      <c r="Q1002" s="69"/>
    </row>
    <row r="1003" spans="1:17" ht="18.75" x14ac:dyDescent="0.3">
      <c r="A1003" s="45"/>
      <c r="B1003" s="41"/>
      <c r="C1003" s="42"/>
      <c r="D1003" s="42"/>
      <c r="E1003" s="42"/>
      <c r="F1003" s="42"/>
      <c r="G1003" s="40"/>
      <c r="H1003" s="40"/>
      <c r="I1003" s="40"/>
      <c r="J1003" s="40"/>
      <c r="K1003" s="50"/>
      <c r="L1003" s="48"/>
      <c r="M1003" s="48"/>
      <c r="N1003" s="69"/>
      <c r="O1003" s="69"/>
      <c r="P1003" s="69"/>
      <c r="Q1003" s="69"/>
    </row>
    <row r="1004" spans="1:17" ht="18.75" x14ac:dyDescent="0.3">
      <c r="A1004" s="45"/>
      <c r="B1004" s="41"/>
      <c r="C1004" s="42"/>
      <c r="D1004" s="42"/>
      <c r="E1004" s="42"/>
      <c r="F1004" s="42"/>
      <c r="G1004" s="40"/>
      <c r="H1004" s="40"/>
      <c r="I1004" s="40"/>
      <c r="J1004" s="40"/>
      <c r="K1004" s="50"/>
      <c r="L1004" s="48"/>
      <c r="M1004" s="48"/>
      <c r="N1004" s="69"/>
      <c r="O1004" s="69"/>
      <c r="P1004" s="69"/>
      <c r="Q1004" s="69"/>
    </row>
    <row r="1005" spans="1:17" x14ac:dyDescent="0.25">
      <c r="N1005" s="69"/>
      <c r="O1005" s="69"/>
      <c r="P1005" s="69"/>
      <c r="Q1005" s="69"/>
    </row>
    <row r="1006" spans="1:17" x14ac:dyDescent="0.25">
      <c r="N1006" s="69"/>
      <c r="O1006" s="69"/>
      <c r="P1006" s="69"/>
      <c r="Q1006" s="69"/>
    </row>
    <row r="1007" spans="1:17" x14ac:dyDescent="0.25">
      <c r="N1007" s="69"/>
      <c r="O1007" s="69"/>
      <c r="P1007" s="69"/>
      <c r="Q1007" s="69"/>
    </row>
    <row r="1008" spans="1:17" x14ac:dyDescent="0.25">
      <c r="N1008" s="69"/>
      <c r="O1008" s="69"/>
      <c r="P1008" s="69"/>
      <c r="Q1008" s="69"/>
    </row>
    <row r="1009" spans="14:17" x14ac:dyDescent="0.25">
      <c r="N1009" s="69"/>
      <c r="O1009" s="69"/>
      <c r="P1009" s="69"/>
      <c r="Q1009" s="69"/>
    </row>
    <row r="1010" spans="14:17" x14ac:dyDescent="0.25">
      <c r="N1010" s="69"/>
      <c r="O1010" s="69"/>
      <c r="P1010" s="69"/>
      <c r="Q1010" s="69"/>
    </row>
    <row r="1011" spans="14:17" x14ac:dyDescent="0.25">
      <c r="N1011" s="69"/>
      <c r="O1011" s="69"/>
      <c r="P1011" s="69"/>
      <c r="Q1011" s="69"/>
    </row>
    <row r="1012" spans="14:17" x14ac:dyDescent="0.25">
      <c r="N1012" s="69"/>
      <c r="O1012" s="69"/>
      <c r="P1012" s="69"/>
      <c r="Q1012" s="69"/>
    </row>
    <row r="1013" spans="14:17" x14ac:dyDescent="0.25">
      <c r="N1013" s="69"/>
      <c r="O1013" s="69"/>
      <c r="P1013" s="69"/>
      <c r="Q1013" s="69"/>
    </row>
    <row r="1014" spans="14:17" x14ac:dyDescent="0.25">
      <c r="N1014" s="69"/>
      <c r="O1014" s="69"/>
      <c r="P1014" s="69"/>
      <c r="Q1014" s="69"/>
    </row>
    <row r="1015" spans="14:17" x14ac:dyDescent="0.25">
      <c r="N1015" s="69"/>
      <c r="O1015" s="69"/>
      <c r="P1015" s="69"/>
      <c r="Q1015" s="69"/>
    </row>
  </sheetData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807E-C7D3-4435-B5CC-3CA00DFE52B8}">
  <sheetPr codeName="Sheet35"/>
  <dimension ref="A1:Y1018"/>
  <sheetViews>
    <sheetView workbookViewId="0">
      <selection activeCell="O25" sqref="O25"/>
    </sheetView>
  </sheetViews>
  <sheetFormatPr defaultColWidth="14.42578125" defaultRowHeight="15" x14ac:dyDescent="0.25"/>
  <cols>
    <col min="1" max="1" width="3.5703125" style="38" bestFit="1" customWidth="1"/>
    <col min="2" max="2" width="26.140625" style="38" customWidth="1"/>
    <col min="3" max="3" width="12.42578125" style="38" hidden="1" customWidth="1"/>
    <col min="4" max="4" width="13.140625" style="38" hidden="1" customWidth="1"/>
    <col min="5" max="5" width="11.28515625" style="38" hidden="1" customWidth="1"/>
    <col min="6" max="6" width="8.42578125" style="38" hidden="1" customWidth="1"/>
    <col min="7" max="7" width="8.42578125" style="37" hidden="1" customWidth="1"/>
    <col min="8" max="8" width="15.85546875" style="37" hidden="1" customWidth="1"/>
    <col min="9" max="9" width="8.42578125" style="37" hidden="1" customWidth="1"/>
    <col min="10" max="10" width="11.140625" style="56" hidden="1" customWidth="1"/>
    <col min="11" max="11" width="15.28515625" style="38" bestFit="1" customWidth="1"/>
    <col min="12" max="12" width="15.28515625" style="38" customWidth="1"/>
    <col min="13" max="13" width="14.28515625" style="73" bestFit="1" customWidth="1"/>
    <col min="14" max="14" width="17.28515625" style="70" bestFit="1" customWidth="1"/>
    <col min="15" max="15" width="10.140625" style="70" bestFit="1" customWidth="1"/>
    <col min="16" max="16" width="14.7109375" style="70" bestFit="1" customWidth="1"/>
    <col min="17" max="19" width="8.7109375" style="38" customWidth="1"/>
    <col min="20" max="20" width="4" style="38" customWidth="1"/>
    <col min="21" max="21" width="8.7109375" style="38" hidden="1" customWidth="1"/>
    <col min="22" max="22" width="41.5703125" style="38" customWidth="1"/>
    <col min="23" max="16384" width="14.42578125" style="38"/>
  </cols>
  <sheetData>
    <row r="1" spans="1:25" ht="16.5" x14ac:dyDescent="0.3">
      <c r="A1" s="281" t="s">
        <v>75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185"/>
      <c r="M1" s="66"/>
      <c r="N1" s="67"/>
      <c r="O1" s="67"/>
      <c r="P1" s="67"/>
    </row>
    <row r="2" spans="1:25" s="39" customFormat="1" ht="66" x14ac:dyDescent="0.2">
      <c r="A2" s="59" t="s">
        <v>76</v>
      </c>
      <c r="B2" s="59" t="s">
        <v>77</v>
      </c>
      <c r="C2" s="59" t="s">
        <v>78</v>
      </c>
      <c r="D2" s="59" t="s">
        <v>79</v>
      </c>
      <c r="E2" s="59" t="s">
        <v>80</v>
      </c>
      <c r="F2" s="59" t="s">
        <v>81</v>
      </c>
      <c r="G2" s="59" t="s">
        <v>82</v>
      </c>
      <c r="H2" s="59" t="s">
        <v>83</v>
      </c>
      <c r="I2" s="59" t="s">
        <v>84</v>
      </c>
      <c r="J2" s="59" t="s">
        <v>85</v>
      </c>
      <c r="K2" s="59" t="s">
        <v>1296</v>
      </c>
      <c r="L2" s="59" t="s">
        <v>1297</v>
      </c>
      <c r="M2" s="58" t="s">
        <v>53</v>
      </c>
      <c r="N2" s="58" t="s">
        <v>54</v>
      </c>
      <c r="O2" s="58" t="s">
        <v>1298</v>
      </c>
      <c r="P2" s="58" t="s">
        <v>94</v>
      </c>
    </row>
    <row r="3" spans="1:25" s="39" customFormat="1" ht="16.5" customHeight="1" x14ac:dyDescent="0.2">
      <c r="A3" s="60">
        <v>1</v>
      </c>
      <c r="B3" s="187" t="s">
        <v>92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58"/>
      <c r="N3" s="75">
        <v>20401000</v>
      </c>
      <c r="O3" s="85">
        <v>1</v>
      </c>
      <c r="P3" s="75">
        <f>O3*N3</f>
        <v>20401000</v>
      </c>
    </row>
    <row r="4" spans="1:25" ht="16.5" x14ac:dyDescent="0.3">
      <c r="A4" s="60">
        <v>2</v>
      </c>
      <c r="B4" s="61" t="s">
        <v>86</v>
      </c>
      <c r="C4" s="62">
        <v>0</v>
      </c>
      <c r="D4" s="62">
        <v>0</v>
      </c>
      <c r="E4" s="62">
        <v>0</v>
      </c>
      <c r="F4" s="62">
        <v>0</v>
      </c>
      <c r="G4" s="63">
        <v>508.14</v>
      </c>
      <c r="H4" s="63">
        <v>0</v>
      </c>
      <c r="I4" s="63">
        <v>0</v>
      </c>
      <c r="J4" s="64">
        <v>0</v>
      </c>
      <c r="K4" s="62">
        <f>SUM(C4:J4)</f>
        <v>508.14</v>
      </c>
      <c r="L4" s="62">
        <f t="shared" ref="L4:L19" si="0">K4</f>
        <v>508.14</v>
      </c>
      <c r="M4" s="68">
        <v>25000</v>
      </c>
      <c r="N4" s="68">
        <f>M4*K4</f>
        <v>12703500</v>
      </c>
      <c r="O4" s="84">
        <v>0.6</v>
      </c>
      <c r="P4" s="75">
        <f t="shared" ref="P4:P21" si="1">O4*N4</f>
        <v>7622100</v>
      </c>
      <c r="Q4" s="41"/>
      <c r="R4" s="41"/>
      <c r="S4" s="41"/>
      <c r="T4" s="41"/>
      <c r="U4" s="41"/>
      <c r="V4" s="29" t="s">
        <v>55</v>
      </c>
      <c r="W4" s="31">
        <v>5</v>
      </c>
      <c r="X4" s="70">
        <v>5</v>
      </c>
      <c r="Y4" s="70">
        <v>5</v>
      </c>
    </row>
    <row r="5" spans="1:25" ht="16.5" x14ac:dyDescent="0.3">
      <c r="A5" s="60">
        <v>3</v>
      </c>
      <c r="B5" s="61" t="s">
        <v>36</v>
      </c>
      <c r="C5" s="62">
        <v>52.78</v>
      </c>
      <c r="D5" s="62">
        <v>20.25</v>
      </c>
      <c r="E5" s="62">
        <v>27.2</v>
      </c>
      <c r="F5" s="62">
        <v>0</v>
      </c>
      <c r="G5" s="63">
        <f>39.25+53.51</f>
        <v>92.759999999999991</v>
      </c>
      <c r="H5" s="63">
        <f>52.91+4.85+31.83</f>
        <v>89.59</v>
      </c>
      <c r="I5" s="63">
        <f>21.64+15.12+1.18</f>
        <v>37.94</v>
      </c>
      <c r="J5" s="64">
        <v>138.02000000000001</v>
      </c>
      <c r="K5" s="62">
        <f t="shared" ref="K5:K21" si="2">SUM(C5:J5)</f>
        <v>458.54000000000008</v>
      </c>
      <c r="L5" s="62">
        <f t="shared" si="0"/>
        <v>458.54000000000008</v>
      </c>
      <c r="M5" s="68">
        <v>25000</v>
      </c>
      <c r="N5" s="68">
        <f t="shared" ref="N5:N21" si="3">M5*K5</f>
        <v>11463500.000000002</v>
      </c>
      <c r="O5" s="84">
        <v>0.65</v>
      </c>
      <c r="P5" s="75">
        <f t="shared" si="1"/>
        <v>7451275.0000000019</v>
      </c>
      <c r="Q5" s="41"/>
      <c r="R5" s="41"/>
      <c r="S5" s="41"/>
      <c r="T5" s="41"/>
      <c r="U5" s="41"/>
      <c r="V5" s="29" t="s">
        <v>56</v>
      </c>
      <c r="W5" s="31">
        <v>5</v>
      </c>
      <c r="X5" s="70">
        <v>5</v>
      </c>
      <c r="Y5" s="70">
        <v>5</v>
      </c>
    </row>
    <row r="6" spans="1:25" ht="16.5" x14ac:dyDescent="0.3">
      <c r="A6" s="60">
        <v>4</v>
      </c>
      <c r="B6" s="61" t="s">
        <v>37</v>
      </c>
      <c r="C6" s="62">
        <v>192.75</v>
      </c>
      <c r="D6" s="62">
        <v>70.2</v>
      </c>
      <c r="E6" s="62">
        <v>40.83</v>
      </c>
      <c r="F6" s="62">
        <v>0</v>
      </c>
      <c r="G6" s="63">
        <f>38.31+63.79</f>
        <v>102.1</v>
      </c>
      <c r="H6" s="63">
        <v>0</v>
      </c>
      <c r="I6" s="63">
        <v>58.33</v>
      </c>
      <c r="J6" s="64">
        <v>0</v>
      </c>
      <c r="K6" s="62">
        <f t="shared" si="2"/>
        <v>464.21</v>
      </c>
      <c r="L6" s="62">
        <f t="shared" si="0"/>
        <v>464.21</v>
      </c>
      <c r="M6" s="68">
        <v>25000</v>
      </c>
      <c r="N6" s="68">
        <f t="shared" si="3"/>
        <v>11605250</v>
      </c>
      <c r="O6" s="84">
        <v>0.86</v>
      </c>
      <c r="P6" s="75">
        <f t="shared" si="1"/>
        <v>9980515</v>
      </c>
      <c r="Q6" s="41"/>
      <c r="R6" s="41"/>
      <c r="S6" s="41"/>
      <c r="T6" s="41"/>
      <c r="U6" s="41"/>
      <c r="V6" s="29" t="s">
        <v>57</v>
      </c>
      <c r="W6" s="31">
        <v>40</v>
      </c>
      <c r="X6" s="70">
        <f>W6/18</f>
        <v>2.2222222222222223</v>
      </c>
      <c r="Y6" s="70">
        <f>X6*18</f>
        <v>40</v>
      </c>
    </row>
    <row r="7" spans="1:25" ht="16.5" x14ac:dyDescent="0.3">
      <c r="A7" s="60">
        <v>5</v>
      </c>
      <c r="B7" s="61" t="s">
        <v>38</v>
      </c>
      <c r="C7" s="62">
        <v>323.42</v>
      </c>
      <c r="D7" s="62">
        <v>4.37</v>
      </c>
      <c r="E7" s="62">
        <v>38.4</v>
      </c>
      <c r="F7" s="62">
        <v>0</v>
      </c>
      <c r="G7" s="63">
        <v>0</v>
      </c>
      <c r="H7" s="63">
        <v>0</v>
      </c>
      <c r="I7" s="63">
        <v>58.07</v>
      </c>
      <c r="J7" s="64">
        <v>32.880000000000003</v>
      </c>
      <c r="K7" s="62">
        <f t="shared" si="2"/>
        <v>457.14</v>
      </c>
      <c r="L7" s="62">
        <f t="shared" si="0"/>
        <v>457.14</v>
      </c>
      <c r="M7" s="68">
        <v>25000</v>
      </c>
      <c r="N7" s="68">
        <f t="shared" si="3"/>
        <v>11428500</v>
      </c>
      <c r="O7" s="84">
        <v>0.86</v>
      </c>
      <c r="P7" s="75">
        <f t="shared" si="1"/>
        <v>9828510</v>
      </c>
      <c r="Q7" s="41"/>
      <c r="R7" s="41"/>
      <c r="S7" s="41"/>
      <c r="T7" s="41"/>
      <c r="U7" s="41"/>
      <c r="V7" s="29" t="s">
        <v>68</v>
      </c>
      <c r="W7" s="31">
        <v>7</v>
      </c>
      <c r="X7" s="70">
        <f>W7/18</f>
        <v>0.3888888888888889</v>
      </c>
      <c r="Y7" s="70">
        <f>X7*14</f>
        <v>5.4444444444444446</v>
      </c>
    </row>
    <row r="8" spans="1:25" ht="16.5" x14ac:dyDescent="0.3">
      <c r="A8" s="60">
        <v>6</v>
      </c>
      <c r="B8" s="61" t="s">
        <v>39</v>
      </c>
      <c r="C8" s="62">
        <v>355.8</v>
      </c>
      <c r="D8" s="62">
        <v>4.37</v>
      </c>
      <c r="E8" s="62">
        <v>38.4</v>
      </c>
      <c r="F8" s="62">
        <v>0</v>
      </c>
      <c r="G8" s="63">
        <v>0</v>
      </c>
      <c r="H8" s="63">
        <v>0</v>
      </c>
      <c r="I8" s="63">
        <v>55.07</v>
      </c>
      <c r="J8" s="64">
        <v>0</v>
      </c>
      <c r="K8" s="62">
        <f t="shared" si="2"/>
        <v>453.64</v>
      </c>
      <c r="L8" s="62">
        <f t="shared" si="0"/>
        <v>453.64</v>
      </c>
      <c r="M8" s="68">
        <v>25000</v>
      </c>
      <c r="N8" s="68">
        <f t="shared" si="3"/>
        <v>11341000</v>
      </c>
      <c r="O8" s="84">
        <v>0.86</v>
      </c>
      <c r="P8" s="75">
        <f t="shared" si="1"/>
        <v>9753260</v>
      </c>
      <c r="Q8" s="41"/>
      <c r="R8" s="41"/>
      <c r="S8" s="41"/>
      <c r="T8" s="41"/>
      <c r="U8" s="41"/>
      <c r="V8" s="29" t="s">
        <v>69</v>
      </c>
      <c r="W8" s="31">
        <v>7</v>
      </c>
      <c r="X8" s="70">
        <f>W8/18</f>
        <v>0.3888888888888889</v>
      </c>
      <c r="Y8" s="70">
        <f>X8*14</f>
        <v>5.4444444444444446</v>
      </c>
    </row>
    <row r="9" spans="1:25" ht="16.5" x14ac:dyDescent="0.3">
      <c r="A9" s="60">
        <v>7</v>
      </c>
      <c r="B9" s="61" t="s">
        <v>40</v>
      </c>
      <c r="C9" s="62">
        <v>355.8</v>
      </c>
      <c r="D9" s="62">
        <v>4.37</v>
      </c>
      <c r="E9" s="62">
        <v>38.4</v>
      </c>
      <c r="F9" s="62">
        <v>0</v>
      </c>
      <c r="G9" s="63">
        <v>0</v>
      </c>
      <c r="H9" s="63">
        <v>0</v>
      </c>
      <c r="I9" s="63">
        <v>55.07</v>
      </c>
      <c r="J9" s="64">
        <v>0</v>
      </c>
      <c r="K9" s="62">
        <f t="shared" si="2"/>
        <v>453.64</v>
      </c>
      <c r="L9" s="62">
        <f t="shared" si="0"/>
        <v>453.64</v>
      </c>
      <c r="M9" s="68">
        <v>25000</v>
      </c>
      <c r="N9" s="68">
        <f t="shared" si="3"/>
        <v>11341000</v>
      </c>
      <c r="O9" s="84">
        <v>0.86</v>
      </c>
      <c r="P9" s="75">
        <f t="shared" si="1"/>
        <v>9753260</v>
      </c>
      <c r="Q9" s="41"/>
      <c r="R9" s="41"/>
      <c r="S9" s="41"/>
      <c r="T9" s="41"/>
      <c r="U9" s="41"/>
      <c r="V9" s="29" t="s">
        <v>58</v>
      </c>
      <c r="W9" s="31">
        <v>3.5</v>
      </c>
      <c r="X9" s="70">
        <f>W9/18</f>
        <v>0.19444444444444445</v>
      </c>
      <c r="Y9" s="70">
        <f>X9*14</f>
        <v>2.7222222222222223</v>
      </c>
    </row>
    <row r="10" spans="1:25" ht="16.5" x14ac:dyDescent="0.3">
      <c r="A10" s="60">
        <v>8</v>
      </c>
      <c r="B10" s="61" t="s">
        <v>41</v>
      </c>
      <c r="C10" s="62">
        <v>355.8</v>
      </c>
      <c r="D10" s="62">
        <v>4.37</v>
      </c>
      <c r="E10" s="62">
        <v>38.4</v>
      </c>
      <c r="F10" s="62">
        <v>0</v>
      </c>
      <c r="G10" s="63">
        <v>0</v>
      </c>
      <c r="H10" s="63">
        <v>0</v>
      </c>
      <c r="I10" s="63">
        <v>55.07</v>
      </c>
      <c r="J10" s="64">
        <v>0</v>
      </c>
      <c r="K10" s="62">
        <f t="shared" si="2"/>
        <v>453.64</v>
      </c>
      <c r="L10" s="62">
        <f t="shared" si="0"/>
        <v>453.64</v>
      </c>
      <c r="M10" s="68">
        <v>25000</v>
      </c>
      <c r="N10" s="68">
        <f t="shared" si="3"/>
        <v>11341000</v>
      </c>
      <c r="O10" s="84">
        <v>0.86</v>
      </c>
      <c r="P10" s="75">
        <f t="shared" si="1"/>
        <v>9753260</v>
      </c>
      <c r="Q10" s="41"/>
      <c r="R10" s="41"/>
      <c r="S10" s="41"/>
      <c r="T10" s="41"/>
      <c r="U10" s="41"/>
      <c r="V10" s="29" t="s">
        <v>59</v>
      </c>
      <c r="W10" s="31">
        <v>3.5</v>
      </c>
      <c r="X10" s="70">
        <f>W10/18</f>
        <v>0.19444444444444445</v>
      </c>
      <c r="Y10" s="70">
        <f>X10*14</f>
        <v>2.7222222222222223</v>
      </c>
    </row>
    <row r="11" spans="1:25" ht="16.5" x14ac:dyDescent="0.3">
      <c r="A11" s="60">
        <v>9</v>
      </c>
      <c r="B11" s="61" t="s">
        <v>42</v>
      </c>
      <c r="C11" s="62">
        <v>355.8</v>
      </c>
      <c r="D11" s="62">
        <v>4.37</v>
      </c>
      <c r="E11" s="62">
        <v>38.4</v>
      </c>
      <c r="F11" s="62">
        <v>0</v>
      </c>
      <c r="G11" s="63">
        <v>0</v>
      </c>
      <c r="H11" s="63">
        <v>0</v>
      </c>
      <c r="I11" s="63">
        <v>55.07</v>
      </c>
      <c r="J11" s="64">
        <v>0</v>
      </c>
      <c r="K11" s="62">
        <f t="shared" si="2"/>
        <v>453.64</v>
      </c>
      <c r="L11" s="62">
        <f t="shared" si="0"/>
        <v>453.64</v>
      </c>
      <c r="M11" s="68">
        <v>25000</v>
      </c>
      <c r="N11" s="68">
        <f t="shared" si="3"/>
        <v>11341000</v>
      </c>
      <c r="O11" s="84">
        <v>0.86</v>
      </c>
      <c r="P11" s="75">
        <f t="shared" si="1"/>
        <v>9753260</v>
      </c>
      <c r="Q11" s="41"/>
      <c r="R11" s="41"/>
      <c r="S11" s="41"/>
      <c r="T11" s="41"/>
      <c r="U11" s="41"/>
      <c r="V11" s="29" t="s">
        <v>60</v>
      </c>
      <c r="W11" s="31">
        <v>5</v>
      </c>
      <c r="X11" s="70"/>
      <c r="Y11" s="70"/>
    </row>
    <row r="12" spans="1:25" ht="16.5" x14ac:dyDescent="0.3">
      <c r="A12" s="60">
        <v>10</v>
      </c>
      <c r="B12" s="61" t="s">
        <v>43</v>
      </c>
      <c r="C12" s="62">
        <v>355.8</v>
      </c>
      <c r="D12" s="62">
        <v>4.37</v>
      </c>
      <c r="E12" s="62">
        <v>38.4</v>
      </c>
      <c r="F12" s="62">
        <v>0</v>
      </c>
      <c r="G12" s="63">
        <v>0</v>
      </c>
      <c r="H12" s="63">
        <v>0</v>
      </c>
      <c r="I12" s="63">
        <v>55.07</v>
      </c>
      <c r="J12" s="64">
        <v>0</v>
      </c>
      <c r="K12" s="62">
        <f t="shared" si="2"/>
        <v>453.64</v>
      </c>
      <c r="L12" s="62">
        <f t="shared" si="0"/>
        <v>453.64</v>
      </c>
      <c r="M12" s="68">
        <v>25000</v>
      </c>
      <c r="N12" s="68">
        <f t="shared" si="3"/>
        <v>11341000</v>
      </c>
      <c r="O12" s="84">
        <v>0.86</v>
      </c>
      <c r="P12" s="75">
        <f t="shared" si="1"/>
        <v>9753260</v>
      </c>
      <c r="Q12" s="41"/>
      <c r="R12" s="41"/>
      <c r="S12" s="41"/>
      <c r="T12" s="41"/>
      <c r="U12" s="41"/>
      <c r="V12" s="29" t="s">
        <v>61</v>
      </c>
      <c r="W12" s="31">
        <v>10</v>
      </c>
      <c r="X12" s="70">
        <f>W12/18</f>
        <v>0.55555555555555558</v>
      </c>
      <c r="Y12" s="70">
        <f>X12*14</f>
        <v>7.7777777777777786</v>
      </c>
    </row>
    <row r="13" spans="1:25" ht="16.5" x14ac:dyDescent="0.3">
      <c r="A13" s="60">
        <v>11</v>
      </c>
      <c r="B13" s="61" t="s">
        <v>44</v>
      </c>
      <c r="C13" s="62">
        <v>258.08</v>
      </c>
      <c r="D13" s="62">
        <v>4.37</v>
      </c>
      <c r="E13" s="62">
        <v>38.4</v>
      </c>
      <c r="F13" s="62">
        <v>97.72</v>
      </c>
      <c r="G13" s="63">
        <v>0</v>
      </c>
      <c r="H13" s="63">
        <v>0</v>
      </c>
      <c r="I13" s="63">
        <v>58.07</v>
      </c>
      <c r="J13" s="64">
        <v>0</v>
      </c>
      <c r="K13" s="62">
        <f t="shared" si="2"/>
        <v>456.63999999999993</v>
      </c>
      <c r="L13" s="62">
        <f t="shared" si="0"/>
        <v>456.63999999999993</v>
      </c>
      <c r="M13" s="68">
        <v>25000</v>
      </c>
      <c r="N13" s="68">
        <f t="shared" si="3"/>
        <v>11415999.999999998</v>
      </c>
      <c r="O13" s="84">
        <v>0.86</v>
      </c>
      <c r="P13" s="75">
        <f t="shared" si="1"/>
        <v>9817759.9999999981</v>
      </c>
      <c r="Q13" s="41"/>
      <c r="R13" s="41"/>
      <c r="S13" s="41"/>
      <c r="T13" s="41"/>
      <c r="U13" s="41"/>
      <c r="V13" s="29" t="s">
        <v>62</v>
      </c>
      <c r="W13" s="31">
        <v>1.5</v>
      </c>
      <c r="X13" s="70"/>
      <c r="Y13" s="70"/>
    </row>
    <row r="14" spans="1:25" ht="16.5" x14ac:dyDescent="0.3">
      <c r="A14" s="60">
        <v>12</v>
      </c>
      <c r="B14" s="61" t="s">
        <v>45</v>
      </c>
      <c r="C14" s="62">
        <v>355.8</v>
      </c>
      <c r="D14" s="62">
        <v>4.37</v>
      </c>
      <c r="E14" s="62">
        <v>38.4</v>
      </c>
      <c r="F14" s="62">
        <v>0</v>
      </c>
      <c r="G14" s="63">
        <v>0</v>
      </c>
      <c r="H14" s="63">
        <v>0</v>
      </c>
      <c r="I14" s="63">
        <v>55.07</v>
      </c>
      <c r="J14" s="64">
        <v>0</v>
      </c>
      <c r="K14" s="62">
        <f t="shared" si="2"/>
        <v>453.64</v>
      </c>
      <c r="L14" s="62">
        <f t="shared" si="0"/>
        <v>453.64</v>
      </c>
      <c r="M14" s="68">
        <v>25000</v>
      </c>
      <c r="N14" s="68">
        <f t="shared" si="3"/>
        <v>11341000</v>
      </c>
      <c r="O14" s="84">
        <v>0.86</v>
      </c>
      <c r="P14" s="75">
        <f t="shared" si="1"/>
        <v>9753260</v>
      </c>
      <c r="Q14" s="41"/>
      <c r="R14" s="41"/>
      <c r="S14" s="41"/>
      <c r="T14" s="41"/>
      <c r="U14" s="41"/>
      <c r="V14" s="29" t="s">
        <v>63</v>
      </c>
      <c r="W14" s="31">
        <v>1.5</v>
      </c>
    </row>
    <row r="15" spans="1:25" ht="30" x14ac:dyDescent="0.3">
      <c r="A15" s="60">
        <v>13</v>
      </c>
      <c r="B15" s="61" t="s">
        <v>46</v>
      </c>
      <c r="C15" s="62">
        <v>355.8</v>
      </c>
      <c r="D15" s="62">
        <v>4.37</v>
      </c>
      <c r="E15" s="62">
        <v>38.4</v>
      </c>
      <c r="F15" s="62">
        <v>0</v>
      </c>
      <c r="G15" s="63">
        <v>0</v>
      </c>
      <c r="H15" s="63">
        <v>0</v>
      </c>
      <c r="I15" s="63">
        <v>55.07</v>
      </c>
      <c r="J15" s="64">
        <v>0</v>
      </c>
      <c r="K15" s="62">
        <f t="shared" si="2"/>
        <v>453.64</v>
      </c>
      <c r="L15" s="62">
        <f t="shared" si="0"/>
        <v>453.64</v>
      </c>
      <c r="M15" s="68">
        <v>25000</v>
      </c>
      <c r="N15" s="68">
        <f t="shared" si="3"/>
        <v>11341000</v>
      </c>
      <c r="O15" s="84">
        <v>0.86</v>
      </c>
      <c r="P15" s="75">
        <f t="shared" si="1"/>
        <v>9753260</v>
      </c>
      <c r="Q15" s="41"/>
      <c r="R15" s="41"/>
      <c r="S15" s="41"/>
      <c r="T15" s="41"/>
      <c r="U15" s="41"/>
      <c r="V15" s="29" t="s">
        <v>64</v>
      </c>
      <c r="W15" s="31">
        <v>5</v>
      </c>
    </row>
    <row r="16" spans="1:25" ht="16.5" x14ac:dyDescent="0.3">
      <c r="A16" s="60">
        <v>14</v>
      </c>
      <c r="B16" s="61" t="s">
        <v>47</v>
      </c>
      <c r="C16" s="62">
        <v>355.8</v>
      </c>
      <c r="D16" s="62">
        <v>4.37</v>
      </c>
      <c r="E16" s="62">
        <v>38.4</v>
      </c>
      <c r="F16" s="62">
        <v>0</v>
      </c>
      <c r="G16" s="63">
        <v>0</v>
      </c>
      <c r="H16" s="63">
        <v>0</v>
      </c>
      <c r="I16" s="63">
        <v>55.07</v>
      </c>
      <c r="J16" s="64">
        <v>0</v>
      </c>
      <c r="K16" s="62">
        <f t="shared" si="2"/>
        <v>453.64</v>
      </c>
      <c r="L16" s="62">
        <f t="shared" si="0"/>
        <v>453.64</v>
      </c>
      <c r="M16" s="68">
        <v>25000</v>
      </c>
      <c r="N16" s="68">
        <f t="shared" si="3"/>
        <v>11341000</v>
      </c>
      <c r="O16" s="84">
        <v>0.86</v>
      </c>
      <c r="P16" s="75">
        <f t="shared" si="1"/>
        <v>9753260</v>
      </c>
      <c r="Q16" s="41"/>
      <c r="R16" s="41"/>
      <c r="S16" s="41"/>
      <c r="T16" s="41"/>
      <c r="U16" s="41"/>
      <c r="V16" s="29" t="s">
        <v>65</v>
      </c>
      <c r="W16" s="31">
        <v>2</v>
      </c>
    </row>
    <row r="17" spans="1:23" ht="16.5" x14ac:dyDescent="0.3">
      <c r="A17" s="60">
        <v>15</v>
      </c>
      <c r="B17" s="61" t="s">
        <v>48</v>
      </c>
      <c r="C17" s="62">
        <v>355.8</v>
      </c>
      <c r="D17" s="62">
        <v>4.37</v>
      </c>
      <c r="E17" s="62">
        <v>38.4</v>
      </c>
      <c r="F17" s="62">
        <v>0</v>
      </c>
      <c r="G17" s="63">
        <v>0</v>
      </c>
      <c r="H17" s="63">
        <v>0</v>
      </c>
      <c r="I17" s="63">
        <v>55.07</v>
      </c>
      <c r="J17" s="64">
        <v>0</v>
      </c>
      <c r="K17" s="62">
        <f t="shared" si="2"/>
        <v>453.64</v>
      </c>
      <c r="L17" s="62">
        <f t="shared" si="0"/>
        <v>453.64</v>
      </c>
      <c r="M17" s="68">
        <v>25000</v>
      </c>
      <c r="N17" s="68">
        <f t="shared" si="3"/>
        <v>11341000</v>
      </c>
      <c r="O17" s="84">
        <v>0.86</v>
      </c>
      <c r="P17" s="75">
        <f t="shared" si="1"/>
        <v>9753260</v>
      </c>
      <c r="Q17" s="41"/>
      <c r="R17" s="41"/>
      <c r="S17" s="41"/>
      <c r="T17" s="41"/>
      <c r="U17" s="41"/>
      <c r="V17" s="29" t="s">
        <v>66</v>
      </c>
      <c r="W17" s="31">
        <v>2</v>
      </c>
    </row>
    <row r="18" spans="1:23" ht="17.25" thickBot="1" x14ac:dyDescent="0.35">
      <c r="A18" s="60">
        <v>16</v>
      </c>
      <c r="B18" s="61" t="s">
        <v>49</v>
      </c>
      <c r="C18" s="62">
        <v>355.8</v>
      </c>
      <c r="D18" s="62">
        <v>4.37</v>
      </c>
      <c r="E18" s="62">
        <v>38.4</v>
      </c>
      <c r="F18" s="62">
        <v>0</v>
      </c>
      <c r="G18" s="63">
        <v>0</v>
      </c>
      <c r="H18" s="63">
        <v>0</v>
      </c>
      <c r="I18" s="63">
        <v>55.07</v>
      </c>
      <c r="J18" s="64">
        <v>0</v>
      </c>
      <c r="K18" s="62">
        <f t="shared" si="2"/>
        <v>453.64</v>
      </c>
      <c r="L18" s="62">
        <f t="shared" si="0"/>
        <v>453.64</v>
      </c>
      <c r="M18" s="68">
        <v>25000</v>
      </c>
      <c r="N18" s="68">
        <f t="shared" si="3"/>
        <v>11341000</v>
      </c>
      <c r="O18" s="84">
        <v>0.86</v>
      </c>
      <c r="P18" s="75">
        <f t="shared" si="1"/>
        <v>9753260</v>
      </c>
      <c r="Q18" s="41"/>
      <c r="R18" s="41"/>
      <c r="S18" s="41"/>
      <c r="T18" s="41"/>
      <c r="U18" s="41"/>
      <c r="V18" s="30" t="s">
        <v>67</v>
      </c>
      <c r="W18" s="32">
        <v>2</v>
      </c>
    </row>
    <row r="19" spans="1:23" ht="16.5" x14ac:dyDescent="0.3">
      <c r="A19" s="60">
        <v>17</v>
      </c>
      <c r="B19" s="61" t="s">
        <v>50</v>
      </c>
      <c r="C19" s="62">
        <v>355.8</v>
      </c>
      <c r="D19" s="62">
        <v>4.37</v>
      </c>
      <c r="E19" s="62">
        <v>38.4</v>
      </c>
      <c r="F19" s="62">
        <v>0</v>
      </c>
      <c r="G19" s="63">
        <v>0</v>
      </c>
      <c r="H19" s="63">
        <v>0</v>
      </c>
      <c r="I19" s="63">
        <v>55.07</v>
      </c>
      <c r="J19" s="64">
        <v>0</v>
      </c>
      <c r="K19" s="62">
        <f t="shared" si="2"/>
        <v>453.64</v>
      </c>
      <c r="L19" s="62">
        <f t="shared" si="0"/>
        <v>453.64</v>
      </c>
      <c r="M19" s="68">
        <v>25000</v>
      </c>
      <c r="N19" s="68">
        <f t="shared" si="3"/>
        <v>11341000</v>
      </c>
      <c r="O19" s="84">
        <v>0.86</v>
      </c>
      <c r="P19" s="75">
        <f t="shared" si="1"/>
        <v>9753260</v>
      </c>
      <c r="Q19" s="41"/>
      <c r="R19" s="41"/>
      <c r="S19" s="41"/>
      <c r="T19" s="41"/>
      <c r="U19" s="41"/>
    </row>
    <row r="20" spans="1:23" ht="16.5" x14ac:dyDescent="0.3">
      <c r="A20" s="60">
        <v>18</v>
      </c>
      <c r="B20" s="61" t="s">
        <v>51</v>
      </c>
      <c r="C20" s="62">
        <v>162.93</v>
      </c>
      <c r="D20" s="62">
        <f>4.39+3.87</f>
        <v>8.26</v>
      </c>
      <c r="E20" s="62">
        <v>39.15</v>
      </c>
      <c r="F20" s="62">
        <v>0</v>
      </c>
      <c r="G20" s="63">
        <v>0</v>
      </c>
      <c r="H20" s="63">
        <v>0</v>
      </c>
      <c r="I20" s="63">
        <v>58.07</v>
      </c>
      <c r="J20" s="64">
        <v>38.130000000000003</v>
      </c>
      <c r="K20" s="62">
        <f t="shared" si="2"/>
        <v>306.54000000000002</v>
      </c>
      <c r="L20" s="62">
        <v>306.54000000000002</v>
      </c>
      <c r="M20" s="68">
        <v>25000</v>
      </c>
      <c r="N20" s="68">
        <f t="shared" si="3"/>
        <v>7663500.0000000009</v>
      </c>
      <c r="O20" s="84">
        <v>0.86</v>
      </c>
      <c r="P20" s="75">
        <f t="shared" si="1"/>
        <v>6590610.0000000009</v>
      </c>
      <c r="Q20" s="41"/>
      <c r="R20" s="41"/>
      <c r="S20" s="41"/>
      <c r="T20" s="41"/>
      <c r="U20" s="41"/>
    </row>
    <row r="21" spans="1:23" ht="16.5" x14ac:dyDescent="0.3">
      <c r="A21" s="60">
        <v>19</v>
      </c>
      <c r="B21" s="61" t="s">
        <v>52</v>
      </c>
      <c r="C21" s="62">
        <v>0</v>
      </c>
      <c r="D21" s="62">
        <v>0</v>
      </c>
      <c r="E21" s="62">
        <v>39.15</v>
      </c>
      <c r="F21" s="62">
        <v>0</v>
      </c>
      <c r="G21" s="63">
        <v>0</v>
      </c>
      <c r="H21" s="63">
        <v>0</v>
      </c>
      <c r="I21" s="63">
        <v>0</v>
      </c>
      <c r="J21" s="64">
        <v>0</v>
      </c>
      <c r="K21" s="62">
        <f t="shared" si="2"/>
        <v>39.15</v>
      </c>
      <c r="L21" s="62">
        <f>K21</f>
        <v>39.15</v>
      </c>
      <c r="M21" s="68">
        <v>25000</v>
      </c>
      <c r="N21" s="68">
        <f t="shared" si="3"/>
        <v>978750</v>
      </c>
      <c r="O21" s="84">
        <v>0.86</v>
      </c>
      <c r="P21" s="75">
        <f t="shared" si="1"/>
        <v>841725</v>
      </c>
      <c r="Q21" s="41"/>
      <c r="R21" s="41"/>
      <c r="S21" s="41"/>
      <c r="T21" s="41"/>
      <c r="U21" s="41"/>
    </row>
    <row r="22" spans="1:23" ht="16.5" x14ac:dyDescent="0.3">
      <c r="A22" s="60">
        <v>20</v>
      </c>
      <c r="B22" s="188" t="s">
        <v>93</v>
      </c>
      <c r="C22" s="188"/>
      <c r="D22" s="188"/>
      <c r="E22" s="188"/>
      <c r="F22" s="188"/>
      <c r="G22" s="188"/>
      <c r="H22" s="188"/>
      <c r="I22" s="188"/>
      <c r="J22" s="188"/>
      <c r="K22" s="62">
        <v>24</v>
      </c>
      <c r="L22" s="62"/>
      <c r="M22" s="68">
        <v>500000</v>
      </c>
      <c r="N22" s="67">
        <f>M22*K22</f>
        <v>12000000</v>
      </c>
      <c r="O22" s="84">
        <v>0</v>
      </c>
      <c r="P22" s="75">
        <f>O22*N22</f>
        <v>0</v>
      </c>
      <c r="Q22" s="41"/>
      <c r="R22" s="41"/>
      <c r="S22" s="41"/>
      <c r="T22" s="41"/>
      <c r="U22" s="41"/>
    </row>
    <row r="23" spans="1:23" ht="16.5" x14ac:dyDescent="0.3">
      <c r="A23" s="59"/>
      <c r="B23" s="61" t="s">
        <v>34</v>
      </c>
      <c r="C23" s="65">
        <f t="shared" ref="C23:L23" si="4">SUM(C4:C21)</f>
        <v>4903.7600000000011</v>
      </c>
      <c r="D23" s="65">
        <f t="shared" si="4"/>
        <v>155.52000000000004</v>
      </c>
      <c r="E23" s="65">
        <f t="shared" si="4"/>
        <v>645.52999999999986</v>
      </c>
      <c r="F23" s="65">
        <f t="shared" si="4"/>
        <v>97.72</v>
      </c>
      <c r="G23" s="65">
        <f t="shared" si="4"/>
        <v>703</v>
      </c>
      <c r="H23" s="65">
        <f t="shared" si="4"/>
        <v>89.59</v>
      </c>
      <c r="I23" s="65">
        <f t="shared" si="4"/>
        <v>876.25000000000034</v>
      </c>
      <c r="J23" s="65">
        <f t="shared" si="4"/>
        <v>209.03</v>
      </c>
      <c r="K23" s="65">
        <f t="shared" si="4"/>
        <v>7680.4000000000015</v>
      </c>
      <c r="L23" s="65">
        <f t="shared" si="4"/>
        <v>7680.4000000000015</v>
      </c>
      <c r="M23" s="68"/>
      <c r="N23" s="67">
        <f>SUM(N3:N22)</f>
        <v>224411000</v>
      </c>
      <c r="O23" s="84">
        <f>P23/N23</f>
        <v>0.80129474491000885</v>
      </c>
      <c r="P23" s="75">
        <f>SUM(P3:P22)</f>
        <v>179819355</v>
      </c>
      <c r="Q23" s="41"/>
      <c r="R23" s="41"/>
      <c r="S23" s="41"/>
      <c r="T23" s="41"/>
      <c r="U23" s="41"/>
    </row>
    <row r="25" spans="1:23" x14ac:dyDescent="0.25">
      <c r="A25" s="45"/>
      <c r="B25" s="41"/>
      <c r="C25" s="43"/>
      <c r="D25" s="43"/>
      <c r="E25" s="43"/>
      <c r="F25" s="46"/>
      <c r="G25" s="47"/>
      <c r="H25" s="47"/>
      <c r="I25" s="47"/>
      <c r="J25" s="44"/>
      <c r="K25" s="48"/>
      <c r="L25" s="48"/>
      <c r="M25" s="69"/>
      <c r="N25" s="70">
        <v>212411000</v>
      </c>
      <c r="O25" s="283">
        <f>P23/N25</f>
        <v>0.84656329003676833</v>
      </c>
      <c r="Q25" s="41"/>
      <c r="R25" s="41"/>
      <c r="S25" s="41"/>
      <c r="T25" s="41"/>
      <c r="U25" s="41"/>
    </row>
    <row r="26" spans="1:23" x14ac:dyDescent="0.25">
      <c r="A26" s="45"/>
      <c r="B26" s="41"/>
      <c r="C26" s="49"/>
      <c r="D26" s="49"/>
      <c r="E26" s="49"/>
      <c r="F26" s="46"/>
      <c r="G26" s="47"/>
      <c r="H26" s="47"/>
      <c r="I26" s="47"/>
      <c r="J26" s="44"/>
      <c r="K26" s="48"/>
      <c r="L26" s="48"/>
      <c r="M26" s="69"/>
      <c r="Q26" s="41"/>
      <c r="R26" s="41"/>
      <c r="S26" s="41"/>
      <c r="T26" s="41"/>
      <c r="U26" s="41"/>
    </row>
    <row r="27" spans="1:23" ht="18.75" x14ac:dyDescent="0.3">
      <c r="A27" s="45"/>
      <c r="B27" s="41"/>
      <c r="C27" s="42"/>
      <c r="D27" s="42"/>
      <c r="E27" s="42"/>
      <c r="F27" s="42"/>
      <c r="G27" s="40"/>
      <c r="H27" s="40"/>
      <c r="I27" s="40"/>
      <c r="J27" s="50"/>
      <c r="K27" s="48"/>
      <c r="L27" s="48"/>
      <c r="M27" s="69"/>
      <c r="Q27" s="41"/>
      <c r="R27" s="41"/>
      <c r="S27" s="41"/>
      <c r="T27" s="41"/>
      <c r="U27" s="41"/>
    </row>
    <row r="28" spans="1:23" ht="18.75" x14ac:dyDescent="0.3">
      <c r="A28" s="45"/>
      <c r="B28" s="51"/>
      <c r="C28" s="42"/>
      <c r="D28" s="42"/>
      <c r="E28" s="42"/>
      <c r="F28" s="42"/>
      <c r="G28" s="40"/>
      <c r="H28" s="40"/>
      <c r="I28" s="40"/>
      <c r="J28" s="52"/>
      <c r="K28" s="48"/>
      <c r="L28" s="48"/>
      <c r="M28" s="69"/>
      <c r="Q28" s="41"/>
      <c r="R28" s="41"/>
      <c r="S28" s="41"/>
      <c r="T28" s="41"/>
      <c r="U28" s="41"/>
    </row>
    <row r="29" spans="1:23" ht="18.75" x14ac:dyDescent="0.3">
      <c r="A29" s="45"/>
      <c r="B29" s="51"/>
      <c r="C29" s="42"/>
      <c r="D29" s="42"/>
      <c r="E29" s="42"/>
      <c r="F29" s="42"/>
      <c r="G29" s="40"/>
      <c r="H29" s="40"/>
      <c r="I29" s="40"/>
      <c r="J29" s="50"/>
      <c r="K29" s="48"/>
      <c r="L29" s="48"/>
      <c r="M29" s="69"/>
      <c r="Q29" s="41"/>
      <c r="R29" s="41"/>
      <c r="S29" s="41"/>
      <c r="T29" s="41"/>
      <c r="U29" s="41"/>
    </row>
    <row r="30" spans="1:23" ht="18.75" x14ac:dyDescent="0.3">
      <c r="A30" s="45"/>
      <c r="B30" s="51"/>
      <c r="C30" s="42"/>
      <c r="D30" s="42"/>
      <c r="E30" s="42"/>
      <c r="F30" s="42"/>
      <c r="G30" s="40"/>
      <c r="H30" s="40"/>
      <c r="I30" s="40"/>
      <c r="J30" s="50"/>
      <c r="K30" s="48"/>
      <c r="L30" s="48"/>
      <c r="M30" s="69"/>
      <c r="Q30" s="41"/>
      <c r="R30" s="41"/>
      <c r="S30" s="41"/>
      <c r="T30" s="41"/>
      <c r="U30" s="41"/>
    </row>
    <row r="31" spans="1:23" ht="18.75" x14ac:dyDescent="0.3">
      <c r="A31" s="45"/>
      <c r="B31" s="51"/>
      <c r="C31" s="42"/>
      <c r="D31" s="42"/>
      <c r="E31" s="42"/>
      <c r="F31" s="42"/>
      <c r="G31" s="40"/>
      <c r="H31" s="40"/>
      <c r="I31" s="40"/>
      <c r="J31" s="50"/>
      <c r="K31" s="48"/>
      <c r="L31" s="48"/>
      <c r="M31" s="69"/>
      <c r="N31" s="69"/>
      <c r="O31" s="69"/>
      <c r="P31" s="69"/>
      <c r="Q31" s="41"/>
      <c r="R31" s="41"/>
      <c r="S31" s="41"/>
      <c r="T31" s="41"/>
      <c r="U31" s="41"/>
    </row>
    <row r="32" spans="1:23" ht="18.75" x14ac:dyDescent="0.3">
      <c r="A32" s="45"/>
      <c r="B32" s="51"/>
      <c r="C32" s="42"/>
      <c r="D32" s="42"/>
      <c r="E32" s="42"/>
      <c r="F32" s="42"/>
      <c r="G32" s="40"/>
      <c r="H32" s="40"/>
      <c r="I32" s="40"/>
      <c r="J32" s="50"/>
      <c r="K32" s="48"/>
      <c r="L32" s="48"/>
      <c r="M32" s="69"/>
      <c r="N32" s="69"/>
      <c r="O32" s="69"/>
      <c r="P32" s="69"/>
      <c r="Q32" s="41"/>
      <c r="R32" s="41"/>
      <c r="S32" s="41"/>
      <c r="T32" s="41"/>
      <c r="U32" s="41"/>
    </row>
    <row r="33" spans="1:21" ht="21" x14ac:dyDescent="0.35">
      <c r="A33" s="45"/>
      <c r="B33" s="53"/>
      <c r="C33" s="42"/>
      <c r="D33" s="42"/>
      <c r="E33" s="42"/>
      <c r="F33" s="42"/>
      <c r="G33" s="40"/>
      <c r="H33" s="40"/>
      <c r="I33" s="40"/>
      <c r="J33" s="50"/>
      <c r="K33" s="48"/>
      <c r="L33" s="48"/>
      <c r="M33" s="69"/>
      <c r="N33" s="69"/>
      <c r="O33" s="69"/>
      <c r="P33" s="69"/>
      <c r="Q33" s="41"/>
      <c r="R33" s="41"/>
      <c r="S33" s="41"/>
      <c r="T33" s="41"/>
      <c r="U33" s="41"/>
    </row>
    <row r="34" spans="1:21" ht="18.75" x14ac:dyDescent="0.3">
      <c r="A34" s="45"/>
      <c r="B34" s="51"/>
      <c r="C34" s="42"/>
      <c r="D34" s="42"/>
      <c r="E34" s="42"/>
      <c r="F34" s="42"/>
      <c r="G34" s="40"/>
      <c r="H34" s="40"/>
      <c r="I34" s="40"/>
      <c r="J34" s="50"/>
      <c r="K34" s="48"/>
      <c r="L34" s="48"/>
      <c r="M34" s="71"/>
      <c r="P34" s="72"/>
      <c r="Q34" s="54"/>
      <c r="R34" s="54"/>
      <c r="S34" s="54"/>
      <c r="T34" s="54"/>
      <c r="U34" s="54"/>
    </row>
    <row r="35" spans="1:21" ht="18.75" x14ac:dyDescent="0.3">
      <c r="A35" s="45"/>
      <c r="B35" s="51"/>
      <c r="C35" s="42"/>
      <c r="D35" s="42"/>
      <c r="E35" s="42"/>
      <c r="F35" s="42"/>
      <c r="G35" s="40"/>
      <c r="H35" s="40"/>
      <c r="I35" s="40"/>
      <c r="J35" s="50"/>
      <c r="K35" s="48"/>
      <c r="L35" s="48"/>
      <c r="P35" s="74"/>
      <c r="Q35" s="55"/>
      <c r="R35" s="55"/>
      <c r="S35" s="55"/>
      <c r="T35" s="55"/>
      <c r="U35" s="55"/>
    </row>
    <row r="36" spans="1:21" ht="18.75" x14ac:dyDescent="0.3">
      <c r="A36" s="45"/>
      <c r="B36" s="51"/>
      <c r="C36" s="42"/>
      <c r="D36" s="42"/>
      <c r="E36" s="42"/>
      <c r="F36" s="42"/>
      <c r="G36" s="40"/>
      <c r="H36" s="40"/>
      <c r="I36" s="40"/>
      <c r="J36" s="50"/>
      <c r="K36" s="48"/>
      <c r="L36" s="48"/>
      <c r="M36" s="74"/>
      <c r="P36" s="74"/>
      <c r="Q36" s="55"/>
      <c r="R36" s="55"/>
      <c r="S36" s="55"/>
      <c r="T36" s="55"/>
      <c r="U36" s="55"/>
    </row>
    <row r="37" spans="1:21" ht="18.75" x14ac:dyDescent="0.3">
      <c r="A37" s="45"/>
      <c r="B37" s="51"/>
      <c r="C37" s="42"/>
      <c r="D37" s="42"/>
      <c r="E37" s="42"/>
      <c r="F37" s="42"/>
      <c r="G37" s="40"/>
      <c r="H37" s="40"/>
      <c r="I37" s="40"/>
      <c r="J37" s="50"/>
      <c r="K37" s="48"/>
      <c r="L37" s="48"/>
      <c r="M37" s="74"/>
      <c r="P37" s="74"/>
      <c r="Q37" s="55"/>
      <c r="R37" s="55"/>
      <c r="S37" s="55"/>
      <c r="T37" s="55"/>
      <c r="U37" s="55"/>
    </row>
    <row r="38" spans="1:21" ht="18.75" x14ac:dyDescent="0.3">
      <c r="A38" s="45"/>
      <c r="B38" s="51"/>
      <c r="C38" s="42"/>
      <c r="D38" s="42"/>
      <c r="E38" s="42"/>
      <c r="F38" s="42"/>
      <c r="G38" s="40"/>
      <c r="H38" s="40"/>
      <c r="I38" s="40"/>
      <c r="J38" s="50"/>
      <c r="K38" s="48"/>
      <c r="L38" s="48"/>
      <c r="M38" s="69"/>
      <c r="P38" s="69"/>
      <c r="Q38" s="41"/>
      <c r="R38" s="41"/>
      <c r="S38" s="41"/>
      <c r="T38" s="41"/>
      <c r="U38" s="41"/>
    </row>
    <row r="39" spans="1:21" ht="18.75" x14ac:dyDescent="0.3">
      <c r="A39" s="45"/>
      <c r="B39" s="51"/>
      <c r="C39" s="42"/>
      <c r="D39" s="42"/>
      <c r="E39" s="42"/>
      <c r="F39" s="42"/>
      <c r="G39" s="40"/>
      <c r="H39" s="40"/>
      <c r="I39" s="40"/>
      <c r="J39" s="50"/>
      <c r="K39" s="48"/>
      <c r="L39" s="48"/>
      <c r="M39" s="69"/>
      <c r="P39" s="69"/>
      <c r="Q39" s="41"/>
      <c r="R39" s="41"/>
      <c r="S39" s="41"/>
      <c r="T39" s="41"/>
      <c r="U39" s="41"/>
    </row>
    <row r="40" spans="1:21" ht="18.75" x14ac:dyDescent="0.3">
      <c r="A40" s="45"/>
      <c r="B40" s="51"/>
      <c r="C40" s="42"/>
      <c r="D40" s="42"/>
      <c r="E40" s="42"/>
      <c r="F40" s="42"/>
      <c r="G40" s="40"/>
      <c r="H40" s="40"/>
      <c r="I40" s="40"/>
      <c r="J40" s="50"/>
      <c r="K40" s="48"/>
      <c r="L40" s="48"/>
      <c r="M40" s="41"/>
      <c r="N40" s="41"/>
      <c r="O40" s="41"/>
      <c r="P40" s="41"/>
    </row>
    <row r="41" spans="1:21" ht="18.75" x14ac:dyDescent="0.3">
      <c r="A41" s="45"/>
      <c r="B41" s="51"/>
      <c r="C41" s="42"/>
      <c r="D41" s="42"/>
      <c r="E41" s="42"/>
      <c r="F41" s="42"/>
      <c r="G41" s="40"/>
      <c r="H41" s="40"/>
      <c r="I41" s="40"/>
      <c r="J41" s="50"/>
      <c r="K41" s="48"/>
      <c r="L41" s="48"/>
      <c r="M41" s="41"/>
      <c r="N41" s="41"/>
      <c r="O41" s="41"/>
      <c r="P41" s="41"/>
    </row>
    <row r="42" spans="1:21" ht="18.75" x14ac:dyDescent="0.3">
      <c r="A42" s="45"/>
      <c r="B42" s="51"/>
      <c r="C42" s="42"/>
      <c r="D42" s="42"/>
      <c r="E42" s="42"/>
      <c r="F42" s="42"/>
      <c r="G42" s="40"/>
      <c r="H42" s="40"/>
      <c r="I42" s="40"/>
      <c r="J42" s="50"/>
      <c r="K42" s="48"/>
      <c r="L42" s="48"/>
      <c r="M42" s="41"/>
      <c r="N42" s="41"/>
      <c r="O42" s="41"/>
      <c r="P42" s="41"/>
    </row>
    <row r="43" spans="1:21" ht="18.75" x14ac:dyDescent="0.3">
      <c r="A43" s="45"/>
      <c r="B43" s="51"/>
      <c r="C43" s="42"/>
      <c r="D43" s="42"/>
      <c r="E43" s="42"/>
      <c r="F43" s="42"/>
      <c r="G43" s="40"/>
      <c r="H43" s="40"/>
      <c r="I43" s="40"/>
      <c r="J43" s="50"/>
      <c r="K43" s="48"/>
      <c r="L43" s="48"/>
      <c r="M43" s="41"/>
      <c r="N43" s="41"/>
      <c r="O43" s="41"/>
      <c r="P43" s="41"/>
    </row>
    <row r="44" spans="1:21" ht="18.75" x14ac:dyDescent="0.3">
      <c r="A44" s="45"/>
      <c r="B44" s="51"/>
      <c r="C44" s="42"/>
      <c r="D44" s="42"/>
      <c r="E44" s="42"/>
      <c r="F44" s="42"/>
      <c r="G44" s="40"/>
      <c r="H44" s="40"/>
      <c r="I44" s="40"/>
      <c r="J44" s="50"/>
      <c r="K44" s="48"/>
      <c r="L44" s="48"/>
      <c r="M44" s="41"/>
      <c r="N44" s="41"/>
      <c r="O44" s="41"/>
      <c r="P44" s="41"/>
    </row>
    <row r="45" spans="1:21" ht="18.75" x14ac:dyDescent="0.3">
      <c r="A45" s="45"/>
      <c r="B45" s="51"/>
      <c r="C45" s="42"/>
      <c r="D45" s="42"/>
      <c r="E45" s="42"/>
      <c r="F45" s="42"/>
      <c r="G45" s="40"/>
      <c r="H45" s="40"/>
      <c r="I45" s="40"/>
      <c r="J45" s="50"/>
      <c r="K45" s="48"/>
      <c r="L45" s="48"/>
      <c r="M45" s="41"/>
      <c r="N45" s="41"/>
      <c r="O45" s="41"/>
      <c r="P45" s="41"/>
    </row>
    <row r="46" spans="1:21" ht="18.75" x14ac:dyDescent="0.3">
      <c r="A46" s="45"/>
      <c r="B46" s="51"/>
      <c r="C46" s="42"/>
      <c r="D46" s="42"/>
      <c r="E46" s="42"/>
      <c r="F46" s="42"/>
      <c r="G46" s="40"/>
      <c r="H46" s="40"/>
      <c r="I46" s="40"/>
      <c r="J46" s="50"/>
      <c r="K46" s="48"/>
      <c r="L46" s="48"/>
      <c r="M46" s="41"/>
      <c r="N46" s="41"/>
      <c r="O46" s="41"/>
      <c r="P46" s="41"/>
    </row>
    <row r="47" spans="1:21" ht="18.75" x14ac:dyDescent="0.3">
      <c r="A47" s="45"/>
      <c r="B47" s="51"/>
      <c r="C47" s="42"/>
      <c r="D47" s="42"/>
      <c r="E47" s="42"/>
      <c r="F47" s="42"/>
      <c r="G47" s="40"/>
      <c r="H47" s="40"/>
      <c r="I47" s="40"/>
      <c r="J47" s="50"/>
      <c r="K47" s="48"/>
      <c r="L47" s="48"/>
      <c r="M47" s="41"/>
      <c r="N47" s="41"/>
      <c r="O47" s="41"/>
      <c r="P47" s="41"/>
    </row>
    <row r="48" spans="1:21" ht="18.75" x14ac:dyDescent="0.3">
      <c r="A48" s="45"/>
      <c r="B48" s="51"/>
      <c r="C48" s="42"/>
      <c r="D48" s="42"/>
      <c r="E48" s="42"/>
      <c r="F48" s="42"/>
      <c r="G48" s="40"/>
      <c r="H48" s="40"/>
      <c r="I48" s="40"/>
      <c r="J48" s="50"/>
      <c r="K48" s="48"/>
      <c r="L48" s="48"/>
      <c r="M48" s="41"/>
      <c r="N48" s="41"/>
      <c r="O48" s="41"/>
      <c r="P48" s="41"/>
    </row>
    <row r="49" spans="1:16" ht="18.75" x14ac:dyDescent="0.3">
      <c r="A49" s="45"/>
      <c r="B49" s="51"/>
      <c r="C49" s="42"/>
      <c r="D49" s="42"/>
      <c r="E49" s="42"/>
      <c r="F49" s="42"/>
      <c r="G49" s="40"/>
      <c r="H49" s="40"/>
      <c r="I49" s="40"/>
      <c r="J49" s="50"/>
      <c r="K49" s="48"/>
      <c r="L49" s="48"/>
      <c r="M49" s="41"/>
      <c r="N49" s="41"/>
      <c r="O49" s="41"/>
      <c r="P49" s="41"/>
    </row>
    <row r="50" spans="1:16" ht="18.75" x14ac:dyDescent="0.3">
      <c r="A50" s="45"/>
      <c r="B50" s="41"/>
      <c r="C50" s="42"/>
      <c r="D50" s="42"/>
      <c r="E50" s="42"/>
      <c r="F50" s="42"/>
      <c r="G50" s="40"/>
      <c r="H50" s="40"/>
      <c r="I50" s="40"/>
      <c r="J50" s="50"/>
      <c r="K50" s="48"/>
      <c r="L50" s="48"/>
      <c r="M50" s="41"/>
      <c r="N50" s="41"/>
      <c r="O50" s="41"/>
      <c r="P50" s="41"/>
    </row>
    <row r="51" spans="1:16" ht="18.75" x14ac:dyDescent="0.3">
      <c r="A51" s="45"/>
      <c r="B51" s="41"/>
      <c r="C51" s="42"/>
      <c r="D51" s="42"/>
      <c r="E51" s="42"/>
      <c r="F51" s="42"/>
      <c r="G51" s="40"/>
      <c r="H51" s="40"/>
      <c r="I51" s="40"/>
      <c r="J51" s="50"/>
      <c r="K51" s="48"/>
      <c r="L51" s="48"/>
      <c r="M51" s="41"/>
      <c r="N51" s="41"/>
      <c r="O51" s="41"/>
      <c r="P51" s="41"/>
    </row>
    <row r="52" spans="1:16" ht="18.75" x14ac:dyDescent="0.3">
      <c r="A52" s="45"/>
      <c r="B52" s="41"/>
      <c r="C52" s="42"/>
      <c r="D52" s="42"/>
      <c r="E52" s="42"/>
      <c r="F52" s="42"/>
      <c r="G52" s="40"/>
      <c r="H52" s="40"/>
      <c r="I52" s="40"/>
      <c r="J52" s="50"/>
      <c r="K52" s="48"/>
      <c r="L52" s="48"/>
      <c r="M52" s="41"/>
      <c r="N52" s="41"/>
      <c r="O52" s="41"/>
      <c r="P52" s="41"/>
    </row>
    <row r="53" spans="1:16" ht="18.75" x14ac:dyDescent="0.3">
      <c r="A53" s="45"/>
      <c r="B53" s="41"/>
      <c r="C53" s="42"/>
      <c r="D53" s="42"/>
      <c r="E53" s="42"/>
      <c r="F53" s="42"/>
      <c r="G53" s="40"/>
      <c r="H53" s="40"/>
      <c r="I53" s="40"/>
      <c r="J53" s="50"/>
      <c r="K53" s="48"/>
      <c r="L53" s="48"/>
      <c r="M53" s="41"/>
      <c r="N53" s="41"/>
      <c r="O53" s="41"/>
      <c r="P53" s="41"/>
    </row>
    <row r="54" spans="1:16" ht="18.75" x14ac:dyDescent="0.3">
      <c r="A54" s="45"/>
      <c r="B54" s="41"/>
      <c r="C54" s="42"/>
      <c r="D54" s="42"/>
      <c r="E54" s="42"/>
      <c r="F54" s="42"/>
      <c r="G54" s="40"/>
      <c r="H54" s="40"/>
      <c r="I54" s="40"/>
      <c r="J54" s="50"/>
      <c r="K54" s="48"/>
      <c r="L54" s="48"/>
      <c r="M54" s="41"/>
      <c r="N54" s="41"/>
      <c r="O54" s="41"/>
      <c r="P54" s="41"/>
    </row>
    <row r="55" spans="1:16" ht="18.75" x14ac:dyDescent="0.3">
      <c r="A55" s="45"/>
      <c r="B55" s="41"/>
      <c r="C55" s="42"/>
      <c r="D55" s="42"/>
      <c r="E55" s="42"/>
      <c r="F55" s="42"/>
      <c r="G55" s="40"/>
      <c r="H55" s="40"/>
      <c r="I55" s="40"/>
      <c r="J55" s="50"/>
      <c r="K55" s="48"/>
      <c r="L55" s="48"/>
      <c r="M55" s="41"/>
      <c r="N55" s="41"/>
      <c r="O55" s="41"/>
      <c r="P55" s="41"/>
    </row>
    <row r="56" spans="1:16" ht="18.75" x14ac:dyDescent="0.3">
      <c r="A56" s="45"/>
      <c r="B56" s="41"/>
      <c r="C56" s="42"/>
      <c r="D56" s="42"/>
      <c r="E56" s="42"/>
      <c r="F56" s="42"/>
      <c r="G56" s="40"/>
      <c r="H56" s="40"/>
      <c r="I56" s="40"/>
      <c r="J56" s="50"/>
      <c r="K56" s="48"/>
      <c r="L56" s="48"/>
      <c r="M56" s="41"/>
      <c r="N56" s="41"/>
      <c r="O56" s="41"/>
      <c r="P56" s="41"/>
    </row>
    <row r="57" spans="1:16" ht="18.75" x14ac:dyDescent="0.3">
      <c r="A57" s="45"/>
      <c r="B57" s="41"/>
      <c r="C57" s="42"/>
      <c r="D57" s="42"/>
      <c r="E57" s="42"/>
      <c r="F57" s="42"/>
      <c r="G57" s="40"/>
      <c r="H57" s="40"/>
      <c r="I57" s="40"/>
      <c r="J57" s="50"/>
      <c r="K57" s="48"/>
      <c r="L57" s="48"/>
      <c r="M57" s="41"/>
      <c r="N57" s="41"/>
      <c r="O57" s="41"/>
      <c r="P57" s="41"/>
    </row>
    <row r="58" spans="1:16" ht="18.75" x14ac:dyDescent="0.3">
      <c r="A58" s="45"/>
      <c r="B58" s="41"/>
      <c r="C58" s="42"/>
      <c r="D58" s="42"/>
      <c r="E58" s="42"/>
      <c r="F58" s="42"/>
      <c r="G58" s="40"/>
      <c r="H58" s="40"/>
      <c r="I58" s="40"/>
      <c r="J58" s="50"/>
      <c r="K58" s="48"/>
      <c r="L58" s="48"/>
      <c r="M58" s="41"/>
      <c r="N58" s="41"/>
      <c r="O58" s="41"/>
      <c r="P58" s="41"/>
    </row>
    <row r="59" spans="1:16" ht="18.75" x14ac:dyDescent="0.3">
      <c r="A59" s="45"/>
      <c r="B59" s="41"/>
      <c r="C59" s="42"/>
      <c r="D59" s="42"/>
      <c r="E59" s="42"/>
      <c r="F59" s="42"/>
      <c r="G59" s="40"/>
      <c r="H59" s="40"/>
      <c r="I59" s="40"/>
      <c r="J59" s="50"/>
      <c r="K59" s="48"/>
      <c r="L59" s="48"/>
      <c r="M59" s="41"/>
      <c r="N59" s="41"/>
      <c r="O59" s="41"/>
      <c r="P59" s="41"/>
    </row>
    <row r="60" spans="1:16" ht="18.75" x14ac:dyDescent="0.3">
      <c r="A60" s="45"/>
      <c r="B60" s="41"/>
      <c r="C60" s="42"/>
      <c r="D60" s="42"/>
      <c r="E60" s="42"/>
      <c r="F60" s="42"/>
      <c r="G60" s="40"/>
      <c r="H60" s="40"/>
      <c r="I60" s="40"/>
      <c r="J60" s="50"/>
      <c r="K60" s="48"/>
      <c r="L60" s="48"/>
      <c r="M60" s="41"/>
      <c r="N60" s="41"/>
      <c r="O60" s="41"/>
      <c r="P60" s="41"/>
    </row>
    <row r="61" spans="1:16" ht="18.75" x14ac:dyDescent="0.3">
      <c r="A61" s="45"/>
      <c r="B61" s="41"/>
      <c r="C61" s="42"/>
      <c r="D61" s="42"/>
      <c r="E61" s="42"/>
      <c r="F61" s="42"/>
      <c r="G61" s="40"/>
      <c r="H61" s="40"/>
      <c r="I61" s="40"/>
      <c r="J61" s="50"/>
      <c r="K61" s="48"/>
      <c r="L61" s="48"/>
      <c r="M61" s="41"/>
      <c r="N61" s="41"/>
      <c r="O61" s="41"/>
      <c r="P61" s="41"/>
    </row>
    <row r="62" spans="1:16" ht="18.75" x14ac:dyDescent="0.3">
      <c r="A62" s="45"/>
      <c r="B62" s="41"/>
      <c r="C62" s="42"/>
      <c r="D62" s="42"/>
      <c r="E62" s="42"/>
      <c r="F62" s="42"/>
      <c r="G62" s="40"/>
      <c r="H62" s="40"/>
      <c r="I62" s="40"/>
      <c r="J62" s="50"/>
      <c r="K62" s="48"/>
      <c r="L62" s="48"/>
      <c r="M62" s="41"/>
      <c r="N62" s="41"/>
      <c r="O62" s="41"/>
      <c r="P62" s="41"/>
    </row>
    <row r="63" spans="1:16" ht="18.75" x14ac:dyDescent="0.3">
      <c r="A63" s="45"/>
      <c r="B63" s="41"/>
      <c r="C63" s="42"/>
      <c r="D63" s="42"/>
      <c r="E63" s="42"/>
      <c r="F63" s="42"/>
      <c r="G63" s="40"/>
      <c r="H63" s="40"/>
      <c r="I63" s="40"/>
      <c r="J63" s="50"/>
      <c r="K63" s="48"/>
      <c r="L63" s="48"/>
      <c r="M63" s="41"/>
      <c r="N63" s="41"/>
      <c r="O63" s="41"/>
      <c r="P63" s="41"/>
    </row>
    <row r="64" spans="1:16" ht="18.75" x14ac:dyDescent="0.3">
      <c r="A64" s="45"/>
      <c r="B64" s="41"/>
      <c r="C64" s="42"/>
      <c r="D64" s="42"/>
      <c r="E64" s="42"/>
      <c r="F64" s="42"/>
      <c r="G64" s="40"/>
      <c r="H64" s="40"/>
      <c r="I64" s="40"/>
      <c r="J64" s="50"/>
      <c r="K64" s="48"/>
      <c r="L64" s="48"/>
      <c r="M64" s="41"/>
      <c r="N64" s="41"/>
      <c r="O64" s="41"/>
      <c r="P64" s="41"/>
    </row>
    <row r="65" spans="1:21" ht="18.75" x14ac:dyDescent="0.3">
      <c r="A65" s="45"/>
      <c r="B65" s="41"/>
      <c r="C65" s="42"/>
      <c r="D65" s="42"/>
      <c r="E65" s="42"/>
      <c r="F65" s="42"/>
      <c r="G65" s="40"/>
      <c r="H65" s="40"/>
      <c r="I65" s="40"/>
      <c r="J65" s="50"/>
      <c r="K65" s="48"/>
      <c r="L65" s="48"/>
      <c r="M65" s="41"/>
      <c r="N65" s="41"/>
      <c r="O65" s="41"/>
      <c r="P65" s="41"/>
    </row>
    <row r="66" spans="1:21" ht="18.75" x14ac:dyDescent="0.3">
      <c r="A66" s="45"/>
      <c r="B66" s="41"/>
      <c r="C66" s="42"/>
      <c r="D66" s="42"/>
      <c r="E66" s="42"/>
      <c r="F66" s="42"/>
      <c r="G66" s="40"/>
      <c r="H66" s="40"/>
      <c r="I66" s="40"/>
      <c r="J66" s="50"/>
      <c r="K66" s="48"/>
      <c r="L66" s="48"/>
      <c r="M66" s="41"/>
      <c r="N66" s="41"/>
      <c r="O66" s="41"/>
      <c r="P66" s="41"/>
    </row>
    <row r="67" spans="1:21" ht="18.75" x14ac:dyDescent="0.3">
      <c r="A67" s="45"/>
      <c r="B67" s="41"/>
      <c r="C67" s="42"/>
      <c r="D67" s="42"/>
      <c r="E67" s="42"/>
      <c r="F67" s="42"/>
      <c r="G67" s="40"/>
      <c r="H67" s="40"/>
      <c r="I67" s="40"/>
      <c r="J67" s="50"/>
      <c r="K67" s="48"/>
      <c r="L67" s="48"/>
      <c r="M67" s="41"/>
      <c r="N67" s="41"/>
      <c r="O67" s="41"/>
      <c r="P67" s="41"/>
    </row>
    <row r="68" spans="1:21" ht="18.75" x14ac:dyDescent="0.3">
      <c r="A68" s="45"/>
      <c r="B68" s="41"/>
      <c r="C68" s="42"/>
      <c r="D68" s="42"/>
      <c r="E68" s="42"/>
      <c r="F68" s="42"/>
      <c r="G68" s="40"/>
      <c r="H68" s="40"/>
      <c r="I68" s="40"/>
      <c r="J68" s="50"/>
      <c r="K68" s="48"/>
      <c r="L68" s="48"/>
      <c r="M68" s="69"/>
      <c r="N68" s="69"/>
      <c r="O68" s="69"/>
      <c r="P68" s="69"/>
      <c r="Q68" s="41"/>
      <c r="R68" s="41"/>
      <c r="S68" s="41"/>
      <c r="T68" s="41"/>
      <c r="U68" s="41"/>
    </row>
    <row r="69" spans="1:21" ht="18.75" x14ac:dyDescent="0.3">
      <c r="A69" s="45"/>
      <c r="B69" s="41"/>
      <c r="C69" s="42"/>
      <c r="D69" s="42"/>
      <c r="E69" s="42"/>
      <c r="F69" s="42"/>
      <c r="G69" s="40"/>
      <c r="H69" s="40"/>
      <c r="I69" s="40"/>
      <c r="J69" s="50"/>
      <c r="K69" s="48"/>
      <c r="L69" s="48"/>
      <c r="M69" s="69"/>
      <c r="N69" s="69"/>
      <c r="O69" s="69"/>
      <c r="P69" s="69"/>
      <c r="Q69" s="41"/>
      <c r="R69" s="41"/>
      <c r="S69" s="41"/>
      <c r="T69" s="41"/>
      <c r="U69" s="41"/>
    </row>
    <row r="70" spans="1:21" ht="18.75" x14ac:dyDescent="0.3">
      <c r="A70" s="45"/>
      <c r="B70" s="41"/>
      <c r="C70" s="42"/>
      <c r="D70" s="42"/>
      <c r="E70" s="42"/>
      <c r="F70" s="42"/>
      <c r="G70" s="40"/>
      <c r="H70" s="40"/>
      <c r="I70" s="40"/>
      <c r="J70" s="50"/>
      <c r="K70" s="48"/>
      <c r="L70" s="48"/>
      <c r="M70" s="69"/>
      <c r="N70" s="69"/>
      <c r="O70" s="69"/>
      <c r="P70" s="69"/>
      <c r="Q70" s="41"/>
      <c r="R70" s="41"/>
      <c r="S70" s="41"/>
      <c r="T70" s="41"/>
      <c r="U70" s="41"/>
    </row>
    <row r="71" spans="1:21" ht="18.75" x14ac:dyDescent="0.3">
      <c r="A71" s="45"/>
      <c r="B71" s="41"/>
      <c r="C71" s="42"/>
      <c r="D71" s="42"/>
      <c r="E71" s="42"/>
      <c r="F71" s="42"/>
      <c r="G71" s="40"/>
      <c r="H71" s="40"/>
      <c r="I71" s="40"/>
      <c r="J71" s="50"/>
      <c r="K71" s="48"/>
      <c r="L71" s="48"/>
      <c r="M71" s="69"/>
      <c r="N71" s="69"/>
      <c r="O71" s="69"/>
      <c r="P71" s="69"/>
      <c r="Q71" s="41"/>
      <c r="R71" s="41"/>
      <c r="S71" s="41"/>
      <c r="T71" s="41"/>
      <c r="U71" s="41"/>
    </row>
    <row r="72" spans="1:21" ht="18.75" x14ac:dyDescent="0.3">
      <c r="A72" s="45"/>
      <c r="B72" s="41"/>
      <c r="C72" s="42"/>
      <c r="D72" s="42"/>
      <c r="E72" s="42"/>
      <c r="F72" s="42"/>
      <c r="G72" s="40"/>
      <c r="H72" s="40"/>
      <c r="I72" s="40"/>
      <c r="J72" s="50"/>
      <c r="K72" s="48"/>
      <c r="L72" s="48"/>
      <c r="M72" s="69"/>
      <c r="N72" s="69"/>
      <c r="O72" s="69"/>
      <c r="P72" s="69"/>
      <c r="Q72" s="41"/>
      <c r="R72" s="41"/>
      <c r="S72" s="41"/>
      <c r="T72" s="41"/>
      <c r="U72" s="41"/>
    </row>
    <row r="73" spans="1:21" ht="18.75" x14ac:dyDescent="0.3">
      <c r="A73" s="45"/>
      <c r="B73" s="41"/>
      <c r="C73" s="42"/>
      <c r="D73" s="42"/>
      <c r="E73" s="42"/>
      <c r="F73" s="42"/>
      <c r="G73" s="40"/>
      <c r="H73" s="40"/>
      <c r="I73" s="40"/>
      <c r="J73" s="50"/>
      <c r="K73" s="48"/>
      <c r="L73" s="48"/>
      <c r="M73" s="69"/>
      <c r="N73" s="69"/>
      <c r="O73" s="69"/>
      <c r="P73" s="69"/>
      <c r="Q73" s="41"/>
      <c r="R73" s="41"/>
      <c r="S73" s="41"/>
      <c r="T73" s="41"/>
      <c r="U73" s="41"/>
    </row>
    <row r="74" spans="1:21" ht="18.75" x14ac:dyDescent="0.3">
      <c r="A74" s="45"/>
      <c r="B74" s="41"/>
      <c r="C74" s="42"/>
      <c r="D74" s="42"/>
      <c r="E74" s="42"/>
      <c r="F74" s="42"/>
      <c r="G74" s="40"/>
      <c r="H74" s="40"/>
      <c r="I74" s="40"/>
      <c r="J74" s="50"/>
      <c r="K74" s="48"/>
      <c r="L74" s="48"/>
      <c r="M74" s="69"/>
      <c r="N74" s="69"/>
      <c r="O74" s="69"/>
      <c r="P74" s="69"/>
      <c r="Q74" s="41"/>
      <c r="R74" s="41"/>
      <c r="S74" s="41"/>
      <c r="T74" s="41"/>
      <c r="U74" s="41"/>
    </row>
    <row r="75" spans="1:21" ht="18.75" x14ac:dyDescent="0.3">
      <c r="A75" s="45"/>
      <c r="B75" s="41"/>
      <c r="C75" s="42"/>
      <c r="D75" s="42"/>
      <c r="E75" s="42"/>
      <c r="F75" s="42"/>
      <c r="G75" s="40"/>
      <c r="H75" s="40"/>
      <c r="I75" s="40"/>
      <c r="J75" s="50"/>
      <c r="K75" s="48"/>
      <c r="L75" s="48"/>
      <c r="M75" s="69"/>
      <c r="N75" s="69"/>
      <c r="O75" s="69"/>
      <c r="P75" s="69"/>
      <c r="Q75" s="41"/>
      <c r="R75" s="41"/>
      <c r="S75" s="41"/>
      <c r="T75" s="41"/>
      <c r="U75" s="41"/>
    </row>
    <row r="76" spans="1:21" ht="18.75" x14ac:dyDescent="0.3">
      <c r="A76" s="45"/>
      <c r="B76" s="41"/>
      <c r="C76" s="42"/>
      <c r="D76" s="42"/>
      <c r="E76" s="42"/>
      <c r="F76" s="42"/>
      <c r="G76" s="40"/>
      <c r="H76" s="40"/>
      <c r="I76" s="40"/>
      <c r="J76" s="50"/>
      <c r="K76" s="48"/>
      <c r="L76" s="48"/>
      <c r="M76" s="69"/>
      <c r="N76" s="69"/>
      <c r="O76" s="69"/>
      <c r="P76" s="69"/>
      <c r="Q76" s="41"/>
      <c r="R76" s="41"/>
      <c r="S76" s="41"/>
      <c r="T76" s="41"/>
      <c r="U76" s="41"/>
    </row>
    <row r="77" spans="1:21" ht="18.75" x14ac:dyDescent="0.3">
      <c r="A77" s="45"/>
      <c r="B77" s="41"/>
      <c r="C77" s="42"/>
      <c r="D77" s="42"/>
      <c r="E77" s="42"/>
      <c r="F77" s="42"/>
      <c r="G77" s="40"/>
      <c r="H77" s="40"/>
      <c r="I77" s="40"/>
      <c r="J77" s="50"/>
      <c r="K77" s="48"/>
      <c r="L77" s="48"/>
      <c r="M77" s="69"/>
      <c r="N77" s="69"/>
      <c r="O77" s="69"/>
      <c r="P77" s="69"/>
      <c r="Q77" s="41"/>
      <c r="R77" s="41"/>
      <c r="S77" s="41"/>
      <c r="T77" s="41"/>
      <c r="U77" s="41"/>
    </row>
    <row r="78" spans="1:21" ht="18.75" x14ac:dyDescent="0.3">
      <c r="A78" s="45"/>
      <c r="B78" s="41"/>
      <c r="C78" s="42"/>
      <c r="D78" s="42"/>
      <c r="E78" s="42"/>
      <c r="F78" s="42"/>
      <c r="G78" s="40"/>
      <c r="H78" s="40"/>
      <c r="I78" s="40"/>
      <c r="J78" s="50"/>
      <c r="K78" s="48"/>
      <c r="L78" s="48"/>
      <c r="M78" s="69"/>
      <c r="N78" s="69"/>
      <c r="O78" s="69"/>
      <c r="P78" s="69"/>
      <c r="Q78" s="41"/>
      <c r="R78" s="41"/>
      <c r="S78" s="41"/>
      <c r="T78" s="41"/>
      <c r="U78" s="41"/>
    </row>
    <row r="79" spans="1:21" ht="18.75" x14ac:dyDescent="0.3">
      <c r="A79" s="45"/>
      <c r="B79" s="41"/>
      <c r="C79" s="42"/>
      <c r="D79" s="42"/>
      <c r="E79" s="42"/>
      <c r="F79" s="42"/>
      <c r="G79" s="40"/>
      <c r="H79" s="40"/>
      <c r="I79" s="40"/>
      <c r="J79" s="50"/>
      <c r="K79" s="48"/>
      <c r="L79" s="48"/>
      <c r="M79" s="69"/>
      <c r="N79" s="69"/>
      <c r="O79" s="69"/>
      <c r="P79" s="69"/>
      <c r="Q79" s="41"/>
      <c r="R79" s="41"/>
      <c r="S79" s="41"/>
      <c r="T79" s="41"/>
      <c r="U79" s="41"/>
    </row>
    <row r="80" spans="1:21" ht="18.75" x14ac:dyDescent="0.3">
      <c r="A80" s="45"/>
      <c r="B80" s="41"/>
      <c r="C80" s="42"/>
      <c r="D80" s="42"/>
      <c r="E80" s="42"/>
      <c r="F80" s="42"/>
      <c r="G80" s="40"/>
      <c r="H80" s="40"/>
      <c r="I80" s="40"/>
      <c r="J80" s="50"/>
      <c r="K80" s="48"/>
      <c r="L80" s="48"/>
      <c r="M80" s="69"/>
      <c r="N80" s="69"/>
      <c r="O80" s="69"/>
      <c r="P80" s="69"/>
      <c r="Q80" s="41"/>
      <c r="R80" s="41"/>
      <c r="S80" s="41"/>
      <c r="T80" s="41"/>
      <c r="U80" s="41"/>
    </row>
    <row r="81" spans="1:21" ht="18.75" x14ac:dyDescent="0.3">
      <c r="A81" s="45"/>
      <c r="B81" s="41"/>
      <c r="C81" s="42"/>
      <c r="D81" s="42"/>
      <c r="E81" s="42"/>
      <c r="F81" s="42"/>
      <c r="G81" s="40"/>
      <c r="H81" s="40"/>
      <c r="I81" s="40"/>
      <c r="J81" s="50"/>
      <c r="K81" s="48"/>
      <c r="L81" s="48"/>
      <c r="M81" s="69"/>
      <c r="N81" s="69"/>
      <c r="O81" s="69"/>
      <c r="P81" s="69"/>
      <c r="Q81" s="41"/>
      <c r="R81" s="41"/>
      <c r="S81" s="41"/>
      <c r="T81" s="41"/>
      <c r="U81" s="41"/>
    </row>
    <row r="82" spans="1:21" ht="18.75" x14ac:dyDescent="0.3">
      <c r="A82" s="45"/>
      <c r="B82" s="41"/>
      <c r="C82" s="42"/>
      <c r="D82" s="42"/>
      <c r="E82" s="42"/>
      <c r="F82" s="42"/>
      <c r="G82" s="40"/>
      <c r="H82" s="40"/>
      <c r="I82" s="40"/>
      <c r="J82" s="50"/>
      <c r="K82" s="48"/>
      <c r="L82" s="48"/>
      <c r="M82" s="69"/>
      <c r="N82" s="69"/>
      <c r="O82" s="69"/>
      <c r="P82" s="69"/>
      <c r="Q82" s="41"/>
      <c r="R82" s="41"/>
      <c r="S82" s="41"/>
      <c r="T82" s="41"/>
      <c r="U82" s="41"/>
    </row>
    <row r="83" spans="1:21" ht="18.75" x14ac:dyDescent="0.3">
      <c r="A83" s="45"/>
      <c r="B83" s="41"/>
      <c r="C83" s="42"/>
      <c r="D83" s="42"/>
      <c r="E83" s="42"/>
      <c r="F83" s="42"/>
      <c r="G83" s="40"/>
      <c r="H83" s="40"/>
      <c r="I83" s="40"/>
      <c r="J83" s="50"/>
      <c r="K83" s="48"/>
      <c r="L83" s="48"/>
      <c r="M83" s="69"/>
      <c r="N83" s="69"/>
      <c r="O83" s="69"/>
      <c r="P83" s="69"/>
      <c r="Q83" s="41"/>
      <c r="R83" s="41"/>
      <c r="S83" s="41"/>
      <c r="T83" s="41"/>
      <c r="U83" s="41"/>
    </row>
    <row r="84" spans="1:21" ht="18.75" x14ac:dyDescent="0.3">
      <c r="A84" s="45"/>
      <c r="B84" s="41"/>
      <c r="C84" s="42"/>
      <c r="D84" s="42"/>
      <c r="E84" s="42"/>
      <c r="F84" s="42"/>
      <c r="G84" s="40"/>
      <c r="H84" s="40"/>
      <c r="I84" s="40"/>
      <c r="J84" s="50"/>
      <c r="K84" s="48"/>
      <c r="L84" s="48"/>
      <c r="M84" s="69"/>
      <c r="N84" s="69"/>
      <c r="O84" s="69"/>
      <c r="P84" s="69"/>
      <c r="Q84" s="41"/>
      <c r="R84" s="41"/>
      <c r="S84" s="41"/>
      <c r="T84" s="41"/>
      <c r="U84" s="41"/>
    </row>
    <row r="85" spans="1:21" ht="18.75" x14ac:dyDescent="0.3">
      <c r="A85" s="45"/>
      <c r="B85" s="41"/>
      <c r="C85" s="42"/>
      <c r="D85" s="42"/>
      <c r="E85" s="42"/>
      <c r="F85" s="42"/>
      <c r="G85" s="40"/>
      <c r="H85" s="40"/>
      <c r="I85" s="40"/>
      <c r="J85" s="50"/>
      <c r="K85" s="48"/>
      <c r="L85" s="48"/>
      <c r="M85" s="69"/>
      <c r="N85" s="69"/>
      <c r="O85" s="69"/>
      <c r="P85" s="69"/>
      <c r="Q85" s="41"/>
      <c r="R85" s="41"/>
      <c r="S85" s="41"/>
      <c r="T85" s="41"/>
      <c r="U85" s="41"/>
    </row>
    <row r="86" spans="1:21" ht="18.75" x14ac:dyDescent="0.3">
      <c r="A86" s="45"/>
      <c r="B86" s="41"/>
      <c r="C86" s="42"/>
      <c r="D86" s="42"/>
      <c r="E86" s="42"/>
      <c r="F86" s="42"/>
      <c r="G86" s="40"/>
      <c r="H86" s="40"/>
      <c r="I86" s="40"/>
      <c r="J86" s="50"/>
      <c r="K86" s="48"/>
      <c r="L86" s="48"/>
      <c r="M86" s="69"/>
      <c r="N86" s="69"/>
      <c r="O86" s="69"/>
      <c r="P86" s="69"/>
      <c r="Q86" s="41"/>
      <c r="R86" s="41"/>
      <c r="S86" s="41"/>
      <c r="T86" s="41"/>
      <c r="U86" s="41"/>
    </row>
    <row r="87" spans="1:21" ht="18.75" x14ac:dyDescent="0.3">
      <c r="A87" s="45"/>
      <c r="B87" s="41"/>
      <c r="C87" s="42"/>
      <c r="D87" s="42"/>
      <c r="E87" s="42"/>
      <c r="F87" s="42"/>
      <c r="G87" s="40"/>
      <c r="H87" s="40"/>
      <c r="I87" s="40"/>
      <c r="J87" s="50"/>
      <c r="K87" s="48"/>
      <c r="L87" s="48"/>
      <c r="M87" s="69"/>
      <c r="N87" s="69"/>
      <c r="O87" s="69"/>
      <c r="P87" s="69"/>
      <c r="Q87" s="41"/>
      <c r="R87" s="41"/>
      <c r="S87" s="41"/>
      <c r="T87" s="41"/>
      <c r="U87" s="41"/>
    </row>
    <row r="88" spans="1:21" ht="18.75" x14ac:dyDescent="0.3">
      <c r="A88" s="45"/>
      <c r="B88" s="41"/>
      <c r="C88" s="42"/>
      <c r="D88" s="42"/>
      <c r="E88" s="42"/>
      <c r="F88" s="42"/>
      <c r="G88" s="40"/>
      <c r="H88" s="40"/>
      <c r="I88" s="40"/>
      <c r="J88" s="50"/>
      <c r="K88" s="48"/>
      <c r="L88" s="48"/>
      <c r="M88" s="69"/>
      <c r="N88" s="69"/>
      <c r="O88" s="69"/>
      <c r="P88" s="69"/>
      <c r="Q88" s="41"/>
      <c r="R88" s="41"/>
      <c r="S88" s="41"/>
      <c r="T88" s="41"/>
      <c r="U88" s="41"/>
    </row>
    <row r="89" spans="1:21" ht="18.75" x14ac:dyDescent="0.3">
      <c r="A89" s="45"/>
      <c r="B89" s="41"/>
      <c r="C89" s="42"/>
      <c r="D89" s="42"/>
      <c r="E89" s="42"/>
      <c r="F89" s="42"/>
      <c r="G89" s="40"/>
      <c r="H89" s="40"/>
      <c r="I89" s="40"/>
      <c r="J89" s="50"/>
      <c r="K89" s="48"/>
      <c r="L89" s="48"/>
      <c r="M89" s="69"/>
      <c r="N89" s="69"/>
      <c r="O89" s="69"/>
      <c r="P89" s="69"/>
      <c r="Q89" s="41"/>
      <c r="R89" s="41"/>
      <c r="S89" s="41"/>
      <c r="T89" s="41"/>
      <c r="U89" s="41"/>
    </row>
    <row r="90" spans="1:21" ht="18.75" x14ac:dyDescent="0.3">
      <c r="A90" s="45"/>
      <c r="B90" s="41"/>
      <c r="C90" s="42"/>
      <c r="D90" s="42"/>
      <c r="E90" s="42"/>
      <c r="F90" s="42"/>
      <c r="G90" s="40"/>
      <c r="H90" s="40"/>
      <c r="I90" s="40"/>
      <c r="J90" s="50"/>
      <c r="K90" s="48"/>
      <c r="L90" s="48"/>
      <c r="M90" s="69"/>
      <c r="N90" s="69"/>
      <c r="O90" s="69"/>
      <c r="P90" s="69"/>
      <c r="Q90" s="41"/>
      <c r="R90" s="41"/>
      <c r="S90" s="41"/>
      <c r="T90" s="41"/>
      <c r="U90" s="41"/>
    </row>
    <row r="91" spans="1:21" ht="18.75" x14ac:dyDescent="0.3">
      <c r="A91" s="45"/>
      <c r="B91" s="41"/>
      <c r="C91" s="42"/>
      <c r="D91" s="42"/>
      <c r="E91" s="42"/>
      <c r="F91" s="42"/>
      <c r="G91" s="40"/>
      <c r="H91" s="40"/>
      <c r="I91" s="40"/>
      <c r="J91" s="50"/>
      <c r="K91" s="48"/>
      <c r="L91" s="48"/>
      <c r="M91" s="69"/>
      <c r="N91" s="69"/>
      <c r="O91" s="69"/>
      <c r="P91" s="69"/>
      <c r="Q91" s="41"/>
      <c r="R91" s="41"/>
      <c r="S91" s="41"/>
      <c r="T91" s="41"/>
      <c r="U91" s="41"/>
    </row>
    <row r="92" spans="1:21" ht="18.75" x14ac:dyDescent="0.3">
      <c r="A92" s="45"/>
      <c r="B92" s="41"/>
      <c r="C92" s="42"/>
      <c r="D92" s="42"/>
      <c r="E92" s="42"/>
      <c r="F92" s="42"/>
      <c r="G92" s="40"/>
      <c r="H92" s="40"/>
      <c r="I92" s="40"/>
      <c r="J92" s="50"/>
      <c r="K92" s="48"/>
      <c r="L92" s="48"/>
      <c r="M92" s="69"/>
      <c r="N92" s="69"/>
      <c r="O92" s="69"/>
      <c r="P92" s="69"/>
      <c r="Q92" s="41"/>
      <c r="R92" s="41"/>
      <c r="S92" s="41"/>
      <c r="T92" s="41"/>
      <c r="U92" s="41"/>
    </row>
    <row r="93" spans="1:21" ht="18.75" x14ac:dyDescent="0.3">
      <c r="A93" s="45"/>
      <c r="B93" s="41"/>
      <c r="C93" s="42"/>
      <c r="D93" s="42"/>
      <c r="E93" s="42"/>
      <c r="F93" s="42"/>
      <c r="G93" s="40"/>
      <c r="H93" s="40"/>
      <c r="I93" s="40"/>
      <c r="J93" s="50"/>
      <c r="K93" s="48"/>
      <c r="L93" s="48"/>
      <c r="M93" s="69"/>
      <c r="N93" s="69"/>
      <c r="O93" s="69"/>
      <c r="P93" s="69"/>
      <c r="Q93" s="41"/>
      <c r="R93" s="41"/>
      <c r="S93" s="41"/>
      <c r="T93" s="41"/>
      <c r="U93" s="41"/>
    </row>
    <row r="94" spans="1:21" ht="18.75" x14ac:dyDescent="0.3">
      <c r="A94" s="45"/>
      <c r="B94" s="41"/>
      <c r="C94" s="42"/>
      <c r="D94" s="42"/>
      <c r="E94" s="42"/>
      <c r="F94" s="42"/>
      <c r="G94" s="40"/>
      <c r="H94" s="40"/>
      <c r="I94" s="40"/>
      <c r="J94" s="50"/>
      <c r="K94" s="48"/>
      <c r="L94" s="48"/>
      <c r="M94" s="69"/>
      <c r="N94" s="69"/>
      <c r="O94" s="69"/>
      <c r="P94" s="69"/>
      <c r="Q94" s="41"/>
      <c r="R94" s="41"/>
      <c r="S94" s="41"/>
      <c r="T94" s="41"/>
      <c r="U94" s="41"/>
    </row>
    <row r="95" spans="1:21" ht="18.75" x14ac:dyDescent="0.3">
      <c r="A95" s="45"/>
      <c r="B95" s="41"/>
      <c r="C95" s="42"/>
      <c r="D95" s="42"/>
      <c r="E95" s="42"/>
      <c r="F95" s="42"/>
      <c r="G95" s="40"/>
      <c r="H95" s="40"/>
      <c r="I95" s="40"/>
      <c r="J95" s="50"/>
      <c r="K95" s="48"/>
      <c r="L95" s="48"/>
      <c r="M95" s="69"/>
      <c r="N95" s="69"/>
      <c r="O95" s="69"/>
      <c r="P95" s="69"/>
      <c r="Q95" s="41"/>
      <c r="R95" s="41"/>
      <c r="S95" s="41"/>
      <c r="T95" s="41"/>
      <c r="U95" s="41"/>
    </row>
    <row r="96" spans="1:21" ht="18.75" x14ac:dyDescent="0.3">
      <c r="A96" s="45"/>
      <c r="B96" s="41"/>
      <c r="C96" s="42"/>
      <c r="D96" s="42"/>
      <c r="E96" s="42"/>
      <c r="F96" s="42"/>
      <c r="G96" s="40"/>
      <c r="H96" s="40"/>
      <c r="I96" s="40"/>
      <c r="J96" s="50"/>
      <c r="K96" s="48"/>
      <c r="L96" s="48"/>
      <c r="M96" s="69"/>
      <c r="N96" s="69"/>
      <c r="O96" s="69"/>
      <c r="P96" s="69"/>
      <c r="Q96" s="41"/>
      <c r="R96" s="41"/>
      <c r="S96" s="41"/>
      <c r="T96" s="41"/>
      <c r="U96" s="41"/>
    </row>
    <row r="97" spans="1:21" ht="18.75" x14ac:dyDescent="0.3">
      <c r="A97" s="45"/>
      <c r="B97" s="41"/>
      <c r="C97" s="42"/>
      <c r="D97" s="42"/>
      <c r="E97" s="42"/>
      <c r="F97" s="42"/>
      <c r="G97" s="40"/>
      <c r="H97" s="40"/>
      <c r="I97" s="40"/>
      <c r="J97" s="50"/>
      <c r="K97" s="48"/>
      <c r="L97" s="48"/>
      <c r="M97" s="69"/>
      <c r="N97" s="69"/>
      <c r="O97" s="69"/>
      <c r="P97" s="69"/>
      <c r="Q97" s="41"/>
      <c r="R97" s="41"/>
      <c r="S97" s="41"/>
      <c r="T97" s="41"/>
      <c r="U97" s="41"/>
    </row>
    <row r="98" spans="1:21" ht="18.75" x14ac:dyDescent="0.3">
      <c r="A98" s="45"/>
      <c r="B98" s="41"/>
      <c r="C98" s="42"/>
      <c r="D98" s="42"/>
      <c r="E98" s="42"/>
      <c r="F98" s="42"/>
      <c r="G98" s="40"/>
      <c r="H98" s="40"/>
      <c r="I98" s="40"/>
      <c r="J98" s="50"/>
      <c r="K98" s="48"/>
      <c r="L98" s="48"/>
      <c r="M98" s="69"/>
      <c r="N98" s="69"/>
      <c r="O98" s="69"/>
      <c r="P98" s="69"/>
      <c r="Q98" s="41"/>
      <c r="R98" s="41"/>
      <c r="S98" s="41"/>
      <c r="T98" s="41"/>
      <c r="U98" s="41"/>
    </row>
    <row r="99" spans="1:21" ht="18.75" x14ac:dyDescent="0.3">
      <c r="A99" s="45"/>
      <c r="B99" s="41"/>
      <c r="C99" s="42"/>
      <c r="D99" s="42"/>
      <c r="E99" s="42"/>
      <c r="F99" s="42"/>
      <c r="G99" s="40"/>
      <c r="H99" s="40"/>
      <c r="I99" s="40"/>
      <c r="J99" s="50"/>
      <c r="K99" s="48"/>
      <c r="L99" s="48"/>
      <c r="M99" s="69"/>
      <c r="N99" s="69"/>
      <c r="O99" s="69"/>
      <c r="P99" s="69"/>
      <c r="Q99" s="41"/>
      <c r="R99" s="41"/>
      <c r="S99" s="41"/>
      <c r="T99" s="41"/>
      <c r="U99" s="41"/>
    </row>
    <row r="100" spans="1:21" ht="18.75" x14ac:dyDescent="0.3">
      <c r="A100" s="45"/>
      <c r="B100" s="41"/>
      <c r="C100" s="42"/>
      <c r="D100" s="42"/>
      <c r="E100" s="42"/>
      <c r="F100" s="42"/>
      <c r="G100" s="40"/>
      <c r="H100" s="40"/>
      <c r="I100" s="40"/>
      <c r="J100" s="50"/>
      <c r="K100" s="48"/>
      <c r="L100" s="48"/>
      <c r="M100" s="69"/>
      <c r="N100" s="69"/>
      <c r="O100" s="69"/>
      <c r="P100" s="69"/>
      <c r="Q100" s="41"/>
      <c r="R100" s="41"/>
      <c r="S100" s="41"/>
      <c r="T100" s="41"/>
      <c r="U100" s="41"/>
    </row>
    <row r="101" spans="1:21" ht="18.75" x14ac:dyDescent="0.3">
      <c r="A101" s="45"/>
      <c r="B101" s="41"/>
      <c r="C101" s="42"/>
      <c r="D101" s="42"/>
      <c r="E101" s="42"/>
      <c r="F101" s="42"/>
      <c r="G101" s="40"/>
      <c r="H101" s="40"/>
      <c r="I101" s="40"/>
      <c r="J101" s="50"/>
      <c r="K101" s="48"/>
      <c r="L101" s="48"/>
      <c r="M101" s="69"/>
      <c r="N101" s="69"/>
      <c r="O101" s="69"/>
      <c r="P101" s="69"/>
      <c r="Q101" s="41"/>
      <c r="R101" s="41"/>
      <c r="S101" s="41"/>
      <c r="T101" s="41"/>
      <c r="U101" s="41"/>
    </row>
    <row r="102" spans="1:21" ht="18.75" x14ac:dyDescent="0.3">
      <c r="A102" s="45"/>
      <c r="B102" s="41"/>
      <c r="C102" s="42"/>
      <c r="D102" s="42"/>
      <c r="E102" s="42"/>
      <c r="F102" s="42"/>
      <c r="G102" s="40"/>
      <c r="H102" s="40"/>
      <c r="I102" s="40"/>
      <c r="J102" s="50"/>
      <c r="K102" s="48"/>
      <c r="L102" s="48"/>
      <c r="M102" s="69"/>
      <c r="N102" s="69"/>
      <c r="O102" s="69"/>
      <c r="P102" s="69"/>
      <c r="Q102" s="41"/>
      <c r="R102" s="41"/>
      <c r="S102" s="41"/>
      <c r="T102" s="41"/>
      <c r="U102" s="41"/>
    </row>
    <row r="103" spans="1:21" ht="18.75" x14ac:dyDescent="0.3">
      <c r="A103" s="45"/>
      <c r="B103" s="41"/>
      <c r="C103" s="42"/>
      <c r="D103" s="42"/>
      <c r="E103" s="42"/>
      <c r="F103" s="42"/>
      <c r="G103" s="40"/>
      <c r="H103" s="40"/>
      <c r="I103" s="40"/>
      <c r="J103" s="50"/>
      <c r="K103" s="48"/>
      <c r="L103" s="48"/>
      <c r="M103" s="69"/>
      <c r="N103" s="69"/>
      <c r="O103" s="69"/>
      <c r="P103" s="69"/>
      <c r="Q103" s="41"/>
      <c r="R103" s="41"/>
      <c r="S103" s="41"/>
      <c r="T103" s="41"/>
      <c r="U103" s="41"/>
    </row>
    <row r="104" spans="1:21" ht="18.75" x14ac:dyDescent="0.3">
      <c r="A104" s="45"/>
      <c r="B104" s="41"/>
      <c r="C104" s="42"/>
      <c r="D104" s="42"/>
      <c r="E104" s="42"/>
      <c r="F104" s="42"/>
      <c r="G104" s="40"/>
      <c r="H104" s="40"/>
      <c r="I104" s="40"/>
      <c r="J104" s="50"/>
      <c r="K104" s="48"/>
      <c r="L104" s="48"/>
      <c r="M104" s="69"/>
      <c r="N104" s="69"/>
      <c r="O104" s="69"/>
      <c r="P104" s="69"/>
      <c r="Q104" s="41"/>
      <c r="R104" s="41"/>
      <c r="S104" s="41"/>
      <c r="T104" s="41"/>
      <c r="U104" s="41"/>
    </row>
    <row r="105" spans="1:21" ht="18.75" x14ac:dyDescent="0.3">
      <c r="A105" s="45"/>
      <c r="B105" s="41"/>
      <c r="C105" s="42"/>
      <c r="D105" s="42"/>
      <c r="E105" s="42"/>
      <c r="F105" s="42"/>
      <c r="G105" s="40"/>
      <c r="H105" s="40"/>
      <c r="I105" s="40"/>
      <c r="J105" s="50"/>
      <c r="K105" s="48"/>
      <c r="L105" s="48"/>
      <c r="M105" s="69"/>
      <c r="N105" s="69"/>
      <c r="O105" s="69"/>
      <c r="P105" s="69"/>
      <c r="Q105" s="41"/>
      <c r="R105" s="41"/>
      <c r="S105" s="41"/>
      <c r="T105" s="41"/>
      <c r="U105" s="41"/>
    </row>
    <row r="106" spans="1:21" ht="18.75" x14ac:dyDescent="0.3">
      <c r="A106" s="45"/>
      <c r="B106" s="41"/>
      <c r="C106" s="42"/>
      <c r="D106" s="42"/>
      <c r="E106" s="42"/>
      <c r="F106" s="42"/>
      <c r="G106" s="40"/>
      <c r="H106" s="40"/>
      <c r="I106" s="40"/>
      <c r="J106" s="50"/>
      <c r="K106" s="48"/>
      <c r="L106" s="48"/>
      <c r="M106" s="69"/>
      <c r="N106" s="69"/>
      <c r="O106" s="69"/>
      <c r="P106" s="69"/>
      <c r="Q106" s="41"/>
      <c r="R106" s="41"/>
      <c r="S106" s="41"/>
      <c r="T106" s="41"/>
      <c r="U106" s="41"/>
    </row>
    <row r="107" spans="1:21" ht="18.75" x14ac:dyDescent="0.3">
      <c r="A107" s="45"/>
      <c r="B107" s="41"/>
      <c r="C107" s="42"/>
      <c r="D107" s="42"/>
      <c r="E107" s="42"/>
      <c r="F107" s="42"/>
      <c r="G107" s="40"/>
      <c r="H107" s="40"/>
      <c r="I107" s="40"/>
      <c r="J107" s="50"/>
      <c r="K107" s="48"/>
      <c r="L107" s="48"/>
      <c r="M107" s="69"/>
      <c r="N107" s="69"/>
      <c r="O107" s="69"/>
      <c r="P107" s="69"/>
      <c r="Q107" s="41"/>
      <c r="R107" s="41"/>
      <c r="S107" s="41"/>
      <c r="T107" s="41"/>
      <c r="U107" s="41"/>
    </row>
    <row r="108" spans="1:21" ht="18.75" x14ac:dyDescent="0.3">
      <c r="A108" s="45"/>
      <c r="B108" s="41"/>
      <c r="C108" s="42"/>
      <c r="D108" s="42"/>
      <c r="E108" s="42"/>
      <c r="F108" s="42"/>
      <c r="G108" s="40"/>
      <c r="H108" s="40"/>
      <c r="I108" s="40"/>
      <c r="J108" s="50"/>
      <c r="K108" s="48"/>
      <c r="L108" s="48"/>
      <c r="M108" s="69"/>
      <c r="N108" s="69"/>
      <c r="O108" s="69"/>
      <c r="P108" s="69"/>
      <c r="Q108" s="41"/>
      <c r="R108" s="41"/>
      <c r="S108" s="41"/>
      <c r="T108" s="41"/>
      <c r="U108" s="41"/>
    </row>
    <row r="109" spans="1:21" ht="18.75" x14ac:dyDescent="0.3">
      <c r="A109" s="45"/>
      <c r="B109" s="41"/>
      <c r="C109" s="42"/>
      <c r="D109" s="42"/>
      <c r="E109" s="42"/>
      <c r="F109" s="42"/>
      <c r="G109" s="40"/>
      <c r="H109" s="40"/>
      <c r="I109" s="40"/>
      <c r="J109" s="50"/>
      <c r="K109" s="48"/>
      <c r="L109" s="48"/>
      <c r="M109" s="69"/>
      <c r="N109" s="69"/>
      <c r="O109" s="69"/>
      <c r="P109" s="69"/>
      <c r="Q109" s="41"/>
      <c r="R109" s="41"/>
      <c r="S109" s="41"/>
      <c r="T109" s="41"/>
      <c r="U109" s="41"/>
    </row>
    <row r="110" spans="1:21" ht="18.75" x14ac:dyDescent="0.3">
      <c r="A110" s="45"/>
      <c r="B110" s="41"/>
      <c r="C110" s="42"/>
      <c r="D110" s="42"/>
      <c r="E110" s="42"/>
      <c r="F110" s="42"/>
      <c r="G110" s="40"/>
      <c r="H110" s="40"/>
      <c r="I110" s="40"/>
      <c r="J110" s="50"/>
      <c r="K110" s="48"/>
      <c r="L110" s="48"/>
      <c r="M110" s="69"/>
      <c r="N110" s="69"/>
      <c r="O110" s="69"/>
      <c r="P110" s="69"/>
      <c r="Q110" s="41"/>
      <c r="R110" s="41"/>
      <c r="S110" s="41"/>
      <c r="T110" s="41"/>
      <c r="U110" s="41"/>
    </row>
    <row r="111" spans="1:21" ht="18.75" x14ac:dyDescent="0.3">
      <c r="A111" s="45"/>
      <c r="B111" s="41"/>
      <c r="C111" s="42"/>
      <c r="D111" s="42"/>
      <c r="E111" s="42"/>
      <c r="F111" s="42"/>
      <c r="G111" s="40"/>
      <c r="H111" s="40"/>
      <c r="I111" s="40"/>
      <c r="J111" s="50"/>
      <c r="K111" s="48"/>
      <c r="L111" s="48"/>
      <c r="M111" s="69"/>
      <c r="N111" s="69"/>
      <c r="O111" s="69"/>
      <c r="P111" s="69"/>
      <c r="Q111" s="41"/>
      <c r="R111" s="41"/>
      <c r="S111" s="41"/>
      <c r="T111" s="41"/>
      <c r="U111" s="41"/>
    </row>
    <row r="112" spans="1:21" ht="18.75" x14ac:dyDescent="0.3">
      <c r="A112" s="45"/>
      <c r="B112" s="41"/>
      <c r="C112" s="42"/>
      <c r="D112" s="42"/>
      <c r="E112" s="42"/>
      <c r="F112" s="42"/>
      <c r="G112" s="40"/>
      <c r="H112" s="40"/>
      <c r="I112" s="40"/>
      <c r="J112" s="50"/>
      <c r="K112" s="48"/>
      <c r="L112" s="48"/>
      <c r="M112" s="69"/>
      <c r="N112" s="69"/>
      <c r="O112" s="69"/>
      <c r="P112" s="69"/>
      <c r="Q112" s="41"/>
      <c r="R112" s="41"/>
      <c r="S112" s="41"/>
      <c r="T112" s="41"/>
      <c r="U112" s="41"/>
    </row>
    <row r="113" spans="1:21" ht="18.75" x14ac:dyDescent="0.3">
      <c r="A113" s="45"/>
      <c r="B113" s="41"/>
      <c r="C113" s="42"/>
      <c r="D113" s="42"/>
      <c r="E113" s="42"/>
      <c r="F113" s="42"/>
      <c r="G113" s="40"/>
      <c r="H113" s="40"/>
      <c r="I113" s="40"/>
      <c r="J113" s="50"/>
      <c r="K113" s="48"/>
      <c r="L113" s="48"/>
      <c r="M113" s="69"/>
      <c r="N113" s="69"/>
      <c r="O113" s="69"/>
      <c r="P113" s="69"/>
      <c r="Q113" s="41"/>
      <c r="R113" s="41"/>
      <c r="S113" s="41"/>
      <c r="T113" s="41"/>
      <c r="U113" s="41"/>
    </row>
    <row r="114" spans="1:21" ht="18.75" x14ac:dyDescent="0.3">
      <c r="A114" s="45"/>
      <c r="B114" s="41"/>
      <c r="C114" s="42"/>
      <c r="D114" s="42"/>
      <c r="E114" s="42"/>
      <c r="F114" s="42"/>
      <c r="G114" s="40"/>
      <c r="H114" s="40"/>
      <c r="I114" s="40"/>
      <c r="J114" s="50"/>
      <c r="K114" s="48"/>
      <c r="L114" s="48"/>
      <c r="M114" s="69"/>
      <c r="N114" s="69"/>
      <c r="O114" s="69"/>
      <c r="P114" s="69"/>
      <c r="Q114" s="41"/>
      <c r="R114" s="41"/>
      <c r="S114" s="41"/>
      <c r="T114" s="41"/>
      <c r="U114" s="41"/>
    </row>
    <row r="115" spans="1:21" ht="18.75" x14ac:dyDescent="0.3">
      <c r="A115" s="45"/>
      <c r="B115" s="41"/>
      <c r="C115" s="42"/>
      <c r="D115" s="42"/>
      <c r="E115" s="42"/>
      <c r="F115" s="42"/>
      <c r="G115" s="40"/>
      <c r="H115" s="40"/>
      <c r="I115" s="40"/>
      <c r="J115" s="50"/>
      <c r="K115" s="48"/>
      <c r="L115" s="48"/>
      <c r="M115" s="69"/>
      <c r="N115" s="69"/>
      <c r="O115" s="69"/>
      <c r="P115" s="69"/>
      <c r="Q115" s="41"/>
      <c r="R115" s="41"/>
      <c r="S115" s="41"/>
      <c r="T115" s="41"/>
      <c r="U115" s="41"/>
    </row>
    <row r="116" spans="1:21" ht="18.75" x14ac:dyDescent="0.3">
      <c r="A116" s="45"/>
      <c r="B116" s="41"/>
      <c r="C116" s="42"/>
      <c r="D116" s="42"/>
      <c r="E116" s="42"/>
      <c r="F116" s="42"/>
      <c r="G116" s="40"/>
      <c r="H116" s="40"/>
      <c r="I116" s="40"/>
      <c r="J116" s="50"/>
      <c r="K116" s="48"/>
      <c r="L116" s="48"/>
      <c r="M116" s="69"/>
      <c r="N116" s="69"/>
      <c r="O116" s="69"/>
      <c r="P116" s="69"/>
      <c r="Q116" s="41"/>
      <c r="R116" s="41"/>
      <c r="S116" s="41"/>
      <c r="T116" s="41"/>
      <c r="U116" s="41"/>
    </row>
    <row r="117" spans="1:21" ht="18.75" x14ac:dyDescent="0.3">
      <c r="A117" s="45"/>
      <c r="B117" s="41"/>
      <c r="C117" s="42"/>
      <c r="D117" s="42"/>
      <c r="E117" s="42"/>
      <c r="F117" s="42"/>
      <c r="G117" s="40"/>
      <c r="H117" s="40"/>
      <c r="I117" s="40"/>
      <c r="J117" s="50"/>
      <c r="K117" s="48"/>
      <c r="L117" s="48"/>
      <c r="M117" s="69"/>
      <c r="N117" s="69"/>
      <c r="O117" s="69"/>
      <c r="P117" s="69"/>
      <c r="Q117" s="41"/>
      <c r="R117" s="41"/>
      <c r="S117" s="41"/>
      <c r="T117" s="41"/>
      <c r="U117" s="41"/>
    </row>
    <row r="118" spans="1:21" ht="18.75" x14ac:dyDescent="0.3">
      <c r="A118" s="45"/>
      <c r="B118" s="41"/>
      <c r="C118" s="42"/>
      <c r="D118" s="42"/>
      <c r="E118" s="42"/>
      <c r="F118" s="42"/>
      <c r="G118" s="40"/>
      <c r="H118" s="40"/>
      <c r="I118" s="40"/>
      <c r="J118" s="50"/>
      <c r="K118" s="48"/>
      <c r="L118" s="48"/>
      <c r="M118" s="69"/>
      <c r="N118" s="69"/>
      <c r="O118" s="69"/>
      <c r="P118" s="69"/>
      <c r="Q118" s="41"/>
      <c r="R118" s="41"/>
      <c r="S118" s="41"/>
      <c r="T118" s="41"/>
      <c r="U118" s="41"/>
    </row>
    <row r="119" spans="1:21" ht="18.75" x14ac:dyDescent="0.3">
      <c r="A119" s="45"/>
      <c r="B119" s="41"/>
      <c r="C119" s="42"/>
      <c r="D119" s="42"/>
      <c r="E119" s="42"/>
      <c r="F119" s="42"/>
      <c r="G119" s="40"/>
      <c r="H119" s="40"/>
      <c r="I119" s="40"/>
      <c r="J119" s="50"/>
      <c r="K119" s="48"/>
      <c r="L119" s="48"/>
      <c r="M119" s="69"/>
      <c r="N119" s="69"/>
      <c r="O119" s="69"/>
      <c r="P119" s="69"/>
      <c r="Q119" s="41"/>
      <c r="R119" s="41"/>
      <c r="S119" s="41"/>
      <c r="T119" s="41"/>
      <c r="U119" s="41"/>
    </row>
    <row r="120" spans="1:21" ht="18.75" x14ac:dyDescent="0.3">
      <c r="A120" s="45"/>
      <c r="B120" s="41"/>
      <c r="C120" s="42"/>
      <c r="D120" s="42"/>
      <c r="E120" s="42"/>
      <c r="F120" s="42"/>
      <c r="G120" s="40"/>
      <c r="H120" s="40"/>
      <c r="I120" s="40"/>
      <c r="J120" s="50"/>
      <c r="K120" s="48"/>
      <c r="L120" s="48"/>
      <c r="M120" s="69"/>
      <c r="N120" s="69"/>
      <c r="O120" s="69"/>
      <c r="P120" s="69"/>
      <c r="Q120" s="41"/>
      <c r="R120" s="41"/>
      <c r="S120" s="41"/>
      <c r="T120" s="41"/>
      <c r="U120" s="41"/>
    </row>
    <row r="121" spans="1:21" ht="18.75" x14ac:dyDescent="0.3">
      <c r="A121" s="45"/>
      <c r="B121" s="41"/>
      <c r="C121" s="42"/>
      <c r="D121" s="42"/>
      <c r="E121" s="42"/>
      <c r="F121" s="42"/>
      <c r="G121" s="40"/>
      <c r="H121" s="40"/>
      <c r="I121" s="40"/>
      <c r="J121" s="50"/>
      <c r="K121" s="48"/>
      <c r="L121" s="48"/>
      <c r="M121" s="69"/>
      <c r="N121" s="69"/>
      <c r="O121" s="69"/>
      <c r="P121" s="69"/>
      <c r="Q121" s="41"/>
      <c r="R121" s="41"/>
      <c r="S121" s="41"/>
      <c r="T121" s="41"/>
      <c r="U121" s="41"/>
    </row>
    <row r="122" spans="1:21" ht="18.75" x14ac:dyDescent="0.3">
      <c r="A122" s="45"/>
      <c r="B122" s="41"/>
      <c r="C122" s="42"/>
      <c r="D122" s="42"/>
      <c r="E122" s="42"/>
      <c r="F122" s="42"/>
      <c r="G122" s="40"/>
      <c r="H122" s="40"/>
      <c r="I122" s="40"/>
      <c r="J122" s="50"/>
      <c r="K122" s="48"/>
      <c r="L122" s="48"/>
      <c r="M122" s="69"/>
      <c r="N122" s="69"/>
      <c r="O122" s="69"/>
      <c r="P122" s="69"/>
      <c r="Q122" s="41"/>
      <c r="R122" s="41"/>
      <c r="S122" s="41"/>
      <c r="T122" s="41"/>
      <c r="U122" s="41"/>
    </row>
    <row r="123" spans="1:21" ht="18.75" x14ac:dyDescent="0.3">
      <c r="A123" s="45"/>
      <c r="B123" s="41"/>
      <c r="C123" s="42"/>
      <c r="D123" s="42"/>
      <c r="E123" s="42"/>
      <c r="F123" s="42"/>
      <c r="G123" s="40"/>
      <c r="H123" s="40"/>
      <c r="I123" s="40"/>
      <c r="J123" s="50"/>
      <c r="K123" s="48"/>
      <c r="L123" s="48"/>
      <c r="M123" s="69"/>
      <c r="N123" s="69"/>
      <c r="O123" s="69"/>
      <c r="P123" s="69"/>
      <c r="Q123" s="41"/>
      <c r="R123" s="41"/>
      <c r="S123" s="41"/>
      <c r="T123" s="41"/>
      <c r="U123" s="41"/>
    </row>
    <row r="124" spans="1:21" ht="18.75" x14ac:dyDescent="0.3">
      <c r="A124" s="45"/>
      <c r="B124" s="41"/>
      <c r="C124" s="42"/>
      <c r="D124" s="42"/>
      <c r="E124" s="42"/>
      <c r="F124" s="42"/>
      <c r="G124" s="40"/>
      <c r="H124" s="40"/>
      <c r="I124" s="40"/>
      <c r="J124" s="50"/>
      <c r="K124" s="48"/>
      <c r="L124" s="48"/>
      <c r="M124" s="69"/>
      <c r="N124" s="69"/>
      <c r="O124" s="69"/>
      <c r="P124" s="69"/>
      <c r="Q124" s="41"/>
      <c r="R124" s="41"/>
      <c r="S124" s="41"/>
      <c r="T124" s="41"/>
      <c r="U124" s="41"/>
    </row>
    <row r="125" spans="1:21" ht="18.75" x14ac:dyDescent="0.3">
      <c r="A125" s="45"/>
      <c r="B125" s="41"/>
      <c r="C125" s="42"/>
      <c r="D125" s="42"/>
      <c r="E125" s="42"/>
      <c r="F125" s="42"/>
      <c r="G125" s="40"/>
      <c r="H125" s="40"/>
      <c r="I125" s="40"/>
      <c r="J125" s="50"/>
      <c r="K125" s="48"/>
      <c r="L125" s="48"/>
      <c r="M125" s="69"/>
      <c r="N125" s="69"/>
      <c r="O125" s="69"/>
      <c r="P125" s="69"/>
      <c r="Q125" s="41"/>
      <c r="R125" s="41"/>
      <c r="S125" s="41"/>
      <c r="T125" s="41"/>
      <c r="U125" s="41"/>
    </row>
    <row r="126" spans="1:21" ht="18.75" x14ac:dyDescent="0.3">
      <c r="A126" s="45"/>
      <c r="B126" s="41"/>
      <c r="C126" s="42"/>
      <c r="D126" s="42"/>
      <c r="E126" s="42"/>
      <c r="F126" s="42"/>
      <c r="G126" s="40"/>
      <c r="H126" s="40"/>
      <c r="I126" s="40"/>
      <c r="J126" s="50"/>
      <c r="K126" s="48"/>
      <c r="L126" s="48"/>
      <c r="M126" s="69"/>
      <c r="N126" s="69"/>
      <c r="O126" s="69"/>
      <c r="P126" s="69"/>
      <c r="Q126" s="41"/>
      <c r="R126" s="41"/>
      <c r="S126" s="41"/>
      <c r="T126" s="41"/>
      <c r="U126" s="41"/>
    </row>
    <row r="127" spans="1:21" ht="18.75" x14ac:dyDescent="0.3">
      <c r="A127" s="45"/>
      <c r="B127" s="41"/>
      <c r="C127" s="42"/>
      <c r="D127" s="42"/>
      <c r="E127" s="42"/>
      <c r="F127" s="42"/>
      <c r="G127" s="40"/>
      <c r="H127" s="40"/>
      <c r="I127" s="40"/>
      <c r="J127" s="50"/>
      <c r="K127" s="48"/>
      <c r="L127" s="48"/>
      <c r="M127" s="69"/>
      <c r="N127" s="69"/>
      <c r="O127" s="69"/>
      <c r="P127" s="69"/>
      <c r="Q127" s="41"/>
      <c r="R127" s="41"/>
      <c r="S127" s="41"/>
      <c r="T127" s="41"/>
      <c r="U127" s="41"/>
    </row>
    <row r="128" spans="1:21" ht="18.75" x14ac:dyDescent="0.3">
      <c r="A128" s="45"/>
      <c r="B128" s="41"/>
      <c r="C128" s="42"/>
      <c r="D128" s="42"/>
      <c r="E128" s="42"/>
      <c r="F128" s="42"/>
      <c r="G128" s="40"/>
      <c r="H128" s="40"/>
      <c r="I128" s="40"/>
      <c r="J128" s="50"/>
      <c r="K128" s="48"/>
      <c r="L128" s="48"/>
      <c r="M128" s="69"/>
      <c r="N128" s="69"/>
      <c r="O128" s="69"/>
      <c r="P128" s="69"/>
      <c r="Q128" s="41"/>
      <c r="R128" s="41"/>
      <c r="S128" s="41"/>
      <c r="T128" s="41"/>
      <c r="U128" s="41"/>
    </row>
    <row r="129" spans="1:21" ht="18.75" x14ac:dyDescent="0.3">
      <c r="A129" s="45"/>
      <c r="B129" s="41"/>
      <c r="C129" s="42"/>
      <c r="D129" s="42"/>
      <c r="E129" s="42"/>
      <c r="F129" s="42"/>
      <c r="G129" s="40"/>
      <c r="H129" s="40"/>
      <c r="I129" s="40"/>
      <c r="J129" s="50"/>
      <c r="K129" s="48"/>
      <c r="L129" s="48"/>
      <c r="M129" s="69"/>
      <c r="N129" s="69"/>
      <c r="O129" s="69"/>
      <c r="P129" s="69"/>
      <c r="Q129" s="41"/>
      <c r="R129" s="41"/>
      <c r="S129" s="41"/>
      <c r="T129" s="41"/>
      <c r="U129" s="41"/>
    </row>
    <row r="130" spans="1:21" ht="18.75" x14ac:dyDescent="0.3">
      <c r="A130" s="45"/>
      <c r="B130" s="41"/>
      <c r="C130" s="42"/>
      <c r="D130" s="42"/>
      <c r="E130" s="42"/>
      <c r="F130" s="42"/>
      <c r="G130" s="40"/>
      <c r="H130" s="40"/>
      <c r="I130" s="40"/>
      <c r="J130" s="50"/>
      <c r="K130" s="48"/>
      <c r="L130" s="48"/>
      <c r="M130" s="69"/>
      <c r="N130" s="69"/>
      <c r="O130" s="69"/>
      <c r="P130" s="69"/>
      <c r="Q130" s="41"/>
      <c r="R130" s="41"/>
      <c r="S130" s="41"/>
      <c r="T130" s="41"/>
      <c r="U130" s="41"/>
    </row>
    <row r="131" spans="1:21" ht="18.75" x14ac:dyDescent="0.3">
      <c r="A131" s="45"/>
      <c r="B131" s="41"/>
      <c r="C131" s="42"/>
      <c r="D131" s="42"/>
      <c r="E131" s="42"/>
      <c r="F131" s="42"/>
      <c r="G131" s="40"/>
      <c r="H131" s="40"/>
      <c r="I131" s="40"/>
      <c r="J131" s="50"/>
      <c r="K131" s="48"/>
      <c r="L131" s="48"/>
      <c r="M131" s="69"/>
      <c r="N131" s="69"/>
      <c r="O131" s="69"/>
      <c r="P131" s="69"/>
      <c r="Q131" s="41"/>
      <c r="R131" s="41"/>
      <c r="S131" s="41"/>
      <c r="T131" s="41"/>
      <c r="U131" s="41"/>
    </row>
    <row r="132" spans="1:21" ht="18.75" x14ac:dyDescent="0.3">
      <c r="A132" s="45"/>
      <c r="B132" s="41"/>
      <c r="C132" s="42"/>
      <c r="D132" s="42"/>
      <c r="E132" s="42"/>
      <c r="F132" s="42"/>
      <c r="G132" s="40"/>
      <c r="H132" s="40"/>
      <c r="I132" s="40"/>
      <c r="J132" s="50"/>
      <c r="K132" s="48"/>
      <c r="L132" s="48"/>
      <c r="M132" s="69"/>
      <c r="N132" s="69"/>
      <c r="O132" s="69"/>
      <c r="P132" s="69"/>
      <c r="Q132" s="41"/>
      <c r="R132" s="41"/>
      <c r="S132" s="41"/>
      <c r="T132" s="41"/>
      <c r="U132" s="41"/>
    </row>
    <row r="133" spans="1:21" ht="18.75" x14ac:dyDescent="0.3">
      <c r="A133" s="45"/>
      <c r="B133" s="41"/>
      <c r="C133" s="42"/>
      <c r="D133" s="42"/>
      <c r="E133" s="42"/>
      <c r="F133" s="42"/>
      <c r="G133" s="40"/>
      <c r="H133" s="40"/>
      <c r="I133" s="40"/>
      <c r="J133" s="50"/>
      <c r="K133" s="48"/>
      <c r="L133" s="48"/>
      <c r="M133" s="69"/>
      <c r="N133" s="69"/>
      <c r="O133" s="69"/>
      <c r="P133" s="69"/>
      <c r="Q133" s="41"/>
      <c r="R133" s="41"/>
      <c r="S133" s="41"/>
      <c r="T133" s="41"/>
      <c r="U133" s="41"/>
    </row>
    <row r="134" spans="1:21" ht="18.75" x14ac:dyDescent="0.3">
      <c r="A134" s="45"/>
      <c r="B134" s="41"/>
      <c r="C134" s="42"/>
      <c r="D134" s="42"/>
      <c r="E134" s="42"/>
      <c r="F134" s="42"/>
      <c r="G134" s="40"/>
      <c r="H134" s="40"/>
      <c r="I134" s="40"/>
      <c r="J134" s="50"/>
      <c r="K134" s="48"/>
      <c r="L134" s="48"/>
      <c r="M134" s="69"/>
      <c r="N134" s="69"/>
      <c r="O134" s="69"/>
      <c r="P134" s="69"/>
      <c r="Q134" s="41"/>
      <c r="R134" s="41"/>
      <c r="S134" s="41"/>
      <c r="T134" s="41"/>
      <c r="U134" s="41"/>
    </row>
    <row r="135" spans="1:21" ht="18.75" x14ac:dyDescent="0.3">
      <c r="A135" s="45"/>
      <c r="B135" s="41"/>
      <c r="C135" s="42"/>
      <c r="D135" s="42"/>
      <c r="E135" s="42"/>
      <c r="F135" s="42"/>
      <c r="G135" s="40"/>
      <c r="H135" s="40"/>
      <c r="I135" s="40"/>
      <c r="J135" s="50"/>
      <c r="K135" s="48"/>
      <c r="L135" s="48"/>
      <c r="M135" s="69"/>
      <c r="N135" s="69"/>
      <c r="O135" s="69"/>
      <c r="P135" s="69"/>
      <c r="Q135" s="41"/>
      <c r="R135" s="41"/>
      <c r="S135" s="41"/>
      <c r="T135" s="41"/>
      <c r="U135" s="41"/>
    </row>
    <row r="136" spans="1:21" ht="18.75" x14ac:dyDescent="0.3">
      <c r="A136" s="45"/>
      <c r="B136" s="41"/>
      <c r="C136" s="42"/>
      <c r="D136" s="42"/>
      <c r="E136" s="42"/>
      <c r="F136" s="42"/>
      <c r="G136" s="40"/>
      <c r="H136" s="40"/>
      <c r="I136" s="40"/>
      <c r="J136" s="50"/>
      <c r="K136" s="48"/>
      <c r="L136" s="48"/>
      <c r="M136" s="69"/>
      <c r="N136" s="69"/>
      <c r="O136" s="69"/>
      <c r="P136" s="69"/>
      <c r="Q136" s="41"/>
      <c r="R136" s="41"/>
      <c r="S136" s="41"/>
      <c r="T136" s="41"/>
      <c r="U136" s="41"/>
    </row>
    <row r="137" spans="1:21" ht="18.75" x14ac:dyDescent="0.3">
      <c r="A137" s="45"/>
      <c r="B137" s="41"/>
      <c r="C137" s="42"/>
      <c r="D137" s="42"/>
      <c r="E137" s="42"/>
      <c r="F137" s="42"/>
      <c r="G137" s="40"/>
      <c r="H137" s="40"/>
      <c r="I137" s="40"/>
      <c r="J137" s="50"/>
      <c r="K137" s="48"/>
      <c r="L137" s="48"/>
      <c r="M137" s="69"/>
      <c r="N137" s="69"/>
      <c r="O137" s="69"/>
      <c r="P137" s="69"/>
      <c r="Q137" s="41"/>
      <c r="R137" s="41"/>
      <c r="S137" s="41"/>
      <c r="T137" s="41"/>
      <c r="U137" s="41"/>
    </row>
    <row r="138" spans="1:21" ht="18.75" x14ac:dyDescent="0.3">
      <c r="A138" s="45"/>
      <c r="B138" s="41"/>
      <c r="C138" s="42"/>
      <c r="D138" s="42"/>
      <c r="E138" s="42"/>
      <c r="F138" s="42"/>
      <c r="G138" s="40"/>
      <c r="H138" s="40"/>
      <c r="I138" s="40"/>
      <c r="J138" s="50"/>
      <c r="K138" s="48"/>
      <c r="L138" s="48"/>
      <c r="M138" s="69"/>
      <c r="N138" s="69"/>
      <c r="O138" s="69"/>
      <c r="P138" s="69"/>
      <c r="Q138" s="41"/>
      <c r="R138" s="41"/>
      <c r="S138" s="41"/>
      <c r="T138" s="41"/>
      <c r="U138" s="41"/>
    </row>
    <row r="139" spans="1:21" ht="18.75" x14ac:dyDescent="0.3">
      <c r="A139" s="45"/>
      <c r="B139" s="41"/>
      <c r="C139" s="42"/>
      <c r="D139" s="42"/>
      <c r="E139" s="42"/>
      <c r="F139" s="42"/>
      <c r="G139" s="40"/>
      <c r="H139" s="40"/>
      <c r="I139" s="40"/>
      <c r="J139" s="50"/>
      <c r="K139" s="48"/>
      <c r="L139" s="48"/>
      <c r="M139" s="69"/>
      <c r="N139" s="69"/>
      <c r="O139" s="69"/>
      <c r="P139" s="69"/>
      <c r="Q139" s="41"/>
      <c r="R139" s="41"/>
      <c r="S139" s="41"/>
      <c r="T139" s="41"/>
      <c r="U139" s="41"/>
    </row>
    <row r="140" spans="1:21" ht="18.75" x14ac:dyDescent="0.3">
      <c r="A140" s="45"/>
      <c r="B140" s="41"/>
      <c r="C140" s="42"/>
      <c r="D140" s="42"/>
      <c r="E140" s="42"/>
      <c r="F140" s="42"/>
      <c r="G140" s="40"/>
      <c r="H140" s="40"/>
      <c r="I140" s="40"/>
      <c r="J140" s="50"/>
      <c r="K140" s="48"/>
      <c r="L140" s="48"/>
      <c r="M140" s="69"/>
      <c r="N140" s="69"/>
      <c r="O140" s="69"/>
      <c r="P140" s="69"/>
      <c r="Q140" s="41"/>
      <c r="R140" s="41"/>
      <c r="S140" s="41"/>
      <c r="T140" s="41"/>
      <c r="U140" s="41"/>
    </row>
    <row r="141" spans="1:21" ht="18.75" x14ac:dyDescent="0.3">
      <c r="A141" s="45"/>
      <c r="B141" s="41"/>
      <c r="C141" s="42"/>
      <c r="D141" s="42"/>
      <c r="E141" s="42"/>
      <c r="F141" s="42"/>
      <c r="G141" s="40"/>
      <c r="H141" s="40"/>
      <c r="I141" s="40"/>
      <c r="J141" s="50"/>
      <c r="K141" s="48"/>
      <c r="L141" s="48"/>
      <c r="M141" s="69"/>
      <c r="N141" s="69"/>
      <c r="O141" s="69"/>
      <c r="P141" s="69"/>
      <c r="Q141" s="41"/>
      <c r="R141" s="41"/>
      <c r="S141" s="41"/>
      <c r="T141" s="41"/>
      <c r="U141" s="41"/>
    </row>
    <row r="142" spans="1:21" ht="18.75" x14ac:dyDescent="0.3">
      <c r="A142" s="45"/>
      <c r="B142" s="41"/>
      <c r="C142" s="42"/>
      <c r="D142" s="42"/>
      <c r="E142" s="42"/>
      <c r="F142" s="42"/>
      <c r="G142" s="40"/>
      <c r="H142" s="40"/>
      <c r="I142" s="40"/>
      <c r="J142" s="50"/>
      <c r="K142" s="48"/>
      <c r="L142" s="48"/>
      <c r="M142" s="69"/>
      <c r="N142" s="69"/>
      <c r="O142" s="69"/>
      <c r="P142" s="69"/>
      <c r="Q142" s="41"/>
      <c r="R142" s="41"/>
      <c r="S142" s="41"/>
      <c r="T142" s="41"/>
      <c r="U142" s="41"/>
    </row>
    <row r="143" spans="1:21" ht="18.75" x14ac:dyDescent="0.3">
      <c r="A143" s="45"/>
      <c r="B143" s="41"/>
      <c r="C143" s="42"/>
      <c r="D143" s="42"/>
      <c r="E143" s="42"/>
      <c r="F143" s="42"/>
      <c r="G143" s="40"/>
      <c r="H143" s="40"/>
      <c r="I143" s="40"/>
      <c r="J143" s="50"/>
      <c r="K143" s="48"/>
      <c r="L143" s="48"/>
      <c r="M143" s="69"/>
      <c r="N143" s="69"/>
      <c r="O143" s="69"/>
      <c r="P143" s="69"/>
      <c r="Q143" s="41"/>
      <c r="R143" s="41"/>
      <c r="S143" s="41"/>
      <c r="T143" s="41"/>
      <c r="U143" s="41"/>
    </row>
    <row r="144" spans="1:21" ht="18.75" x14ac:dyDescent="0.3">
      <c r="A144" s="45"/>
      <c r="B144" s="41"/>
      <c r="C144" s="42"/>
      <c r="D144" s="42"/>
      <c r="E144" s="42"/>
      <c r="F144" s="42"/>
      <c r="G144" s="40"/>
      <c r="H144" s="40"/>
      <c r="I144" s="40"/>
      <c r="J144" s="50"/>
      <c r="K144" s="48"/>
      <c r="L144" s="48"/>
      <c r="M144" s="69"/>
      <c r="N144" s="69"/>
      <c r="O144" s="69"/>
      <c r="P144" s="69"/>
      <c r="Q144" s="41"/>
      <c r="R144" s="41"/>
      <c r="S144" s="41"/>
      <c r="T144" s="41"/>
      <c r="U144" s="41"/>
    </row>
    <row r="145" spans="1:21" ht="18.75" x14ac:dyDescent="0.3">
      <c r="A145" s="45"/>
      <c r="B145" s="41"/>
      <c r="C145" s="42"/>
      <c r="D145" s="42"/>
      <c r="E145" s="42"/>
      <c r="F145" s="42"/>
      <c r="G145" s="40"/>
      <c r="H145" s="40"/>
      <c r="I145" s="40"/>
      <c r="J145" s="50"/>
      <c r="K145" s="48"/>
      <c r="L145" s="48"/>
      <c r="M145" s="69"/>
      <c r="N145" s="69"/>
      <c r="O145" s="69"/>
      <c r="P145" s="69"/>
      <c r="Q145" s="41"/>
      <c r="R145" s="41"/>
      <c r="S145" s="41"/>
      <c r="T145" s="41"/>
      <c r="U145" s="41"/>
    </row>
    <row r="146" spans="1:21" ht="18.75" x14ac:dyDescent="0.3">
      <c r="A146" s="45"/>
      <c r="B146" s="41"/>
      <c r="C146" s="42"/>
      <c r="D146" s="42"/>
      <c r="E146" s="42"/>
      <c r="F146" s="42"/>
      <c r="G146" s="40"/>
      <c r="H146" s="40"/>
      <c r="I146" s="40"/>
      <c r="J146" s="50"/>
      <c r="K146" s="48"/>
      <c r="L146" s="48"/>
      <c r="M146" s="69"/>
      <c r="N146" s="69"/>
      <c r="O146" s="69"/>
      <c r="P146" s="69"/>
      <c r="Q146" s="41"/>
      <c r="R146" s="41"/>
      <c r="S146" s="41"/>
      <c r="T146" s="41"/>
      <c r="U146" s="41"/>
    </row>
    <row r="147" spans="1:21" ht="18.75" x14ac:dyDescent="0.3">
      <c r="A147" s="45"/>
      <c r="B147" s="41"/>
      <c r="C147" s="42"/>
      <c r="D147" s="42"/>
      <c r="E147" s="42"/>
      <c r="F147" s="42"/>
      <c r="G147" s="40"/>
      <c r="H147" s="40"/>
      <c r="I147" s="40"/>
      <c r="J147" s="50"/>
      <c r="K147" s="48"/>
      <c r="L147" s="48"/>
      <c r="M147" s="69"/>
      <c r="N147" s="69"/>
      <c r="O147" s="69"/>
      <c r="P147" s="69"/>
      <c r="Q147" s="41"/>
      <c r="R147" s="41"/>
      <c r="S147" s="41"/>
      <c r="T147" s="41"/>
      <c r="U147" s="41"/>
    </row>
    <row r="148" spans="1:21" ht="18.75" x14ac:dyDescent="0.3">
      <c r="A148" s="45"/>
      <c r="B148" s="41"/>
      <c r="C148" s="42"/>
      <c r="D148" s="42"/>
      <c r="E148" s="42"/>
      <c r="F148" s="42"/>
      <c r="G148" s="40"/>
      <c r="H148" s="40"/>
      <c r="I148" s="40"/>
      <c r="J148" s="50"/>
      <c r="K148" s="48"/>
      <c r="L148" s="48"/>
      <c r="M148" s="69"/>
      <c r="N148" s="69"/>
      <c r="O148" s="69"/>
      <c r="P148" s="69"/>
      <c r="Q148" s="41"/>
      <c r="R148" s="41"/>
      <c r="S148" s="41"/>
      <c r="T148" s="41"/>
      <c r="U148" s="41"/>
    </row>
    <row r="149" spans="1:21" ht="18.75" x14ac:dyDescent="0.3">
      <c r="A149" s="45"/>
      <c r="B149" s="41"/>
      <c r="C149" s="42"/>
      <c r="D149" s="42"/>
      <c r="E149" s="42"/>
      <c r="F149" s="42"/>
      <c r="G149" s="40"/>
      <c r="H149" s="40"/>
      <c r="I149" s="40"/>
      <c r="J149" s="50"/>
      <c r="K149" s="48"/>
      <c r="L149" s="48"/>
      <c r="M149" s="69"/>
      <c r="N149" s="69"/>
      <c r="O149" s="69"/>
      <c r="P149" s="69"/>
      <c r="Q149" s="41"/>
      <c r="R149" s="41"/>
      <c r="S149" s="41"/>
      <c r="T149" s="41"/>
      <c r="U149" s="41"/>
    </row>
    <row r="150" spans="1:21" ht="18.75" x14ac:dyDescent="0.3">
      <c r="A150" s="45"/>
      <c r="B150" s="41"/>
      <c r="C150" s="42"/>
      <c r="D150" s="42"/>
      <c r="E150" s="42"/>
      <c r="F150" s="42"/>
      <c r="G150" s="40"/>
      <c r="H150" s="40"/>
      <c r="I150" s="40"/>
      <c r="J150" s="50"/>
      <c r="K150" s="48"/>
      <c r="L150" s="48"/>
      <c r="M150" s="69"/>
      <c r="N150" s="69"/>
      <c r="O150" s="69"/>
      <c r="P150" s="69"/>
      <c r="Q150" s="41"/>
      <c r="R150" s="41"/>
      <c r="S150" s="41"/>
      <c r="T150" s="41"/>
      <c r="U150" s="41"/>
    </row>
    <row r="151" spans="1:21" ht="18.75" x14ac:dyDescent="0.3">
      <c r="A151" s="45"/>
      <c r="B151" s="41"/>
      <c r="C151" s="42"/>
      <c r="D151" s="42"/>
      <c r="E151" s="42"/>
      <c r="F151" s="42"/>
      <c r="G151" s="40"/>
      <c r="H151" s="40"/>
      <c r="I151" s="40"/>
      <c r="J151" s="50"/>
      <c r="K151" s="48"/>
      <c r="L151" s="48"/>
      <c r="M151" s="69"/>
      <c r="N151" s="69"/>
      <c r="O151" s="69"/>
      <c r="P151" s="69"/>
      <c r="Q151" s="41"/>
      <c r="R151" s="41"/>
      <c r="S151" s="41"/>
      <c r="T151" s="41"/>
      <c r="U151" s="41"/>
    </row>
    <row r="152" spans="1:21" ht="18.75" x14ac:dyDescent="0.3">
      <c r="A152" s="45"/>
      <c r="B152" s="41"/>
      <c r="C152" s="42"/>
      <c r="D152" s="42"/>
      <c r="E152" s="42"/>
      <c r="F152" s="42"/>
      <c r="G152" s="40"/>
      <c r="H152" s="40"/>
      <c r="I152" s="40"/>
      <c r="J152" s="50"/>
      <c r="K152" s="48"/>
      <c r="L152" s="48"/>
      <c r="M152" s="69"/>
      <c r="N152" s="69"/>
      <c r="O152" s="69"/>
      <c r="P152" s="69"/>
      <c r="Q152" s="41"/>
      <c r="R152" s="41"/>
      <c r="S152" s="41"/>
      <c r="T152" s="41"/>
      <c r="U152" s="41"/>
    </row>
    <row r="153" spans="1:21" ht="18.75" x14ac:dyDescent="0.3">
      <c r="A153" s="45"/>
      <c r="B153" s="41"/>
      <c r="C153" s="42"/>
      <c r="D153" s="42"/>
      <c r="E153" s="42"/>
      <c r="F153" s="42"/>
      <c r="G153" s="40"/>
      <c r="H153" s="40"/>
      <c r="I153" s="40"/>
      <c r="J153" s="50"/>
      <c r="K153" s="48"/>
      <c r="L153" s="48"/>
      <c r="M153" s="69"/>
      <c r="N153" s="69"/>
      <c r="O153" s="69"/>
      <c r="P153" s="69"/>
      <c r="Q153" s="41"/>
      <c r="R153" s="41"/>
      <c r="S153" s="41"/>
      <c r="T153" s="41"/>
      <c r="U153" s="41"/>
    </row>
    <row r="154" spans="1:21" ht="18.75" x14ac:dyDescent="0.3">
      <c r="A154" s="45"/>
      <c r="B154" s="41"/>
      <c r="C154" s="42"/>
      <c r="D154" s="42"/>
      <c r="E154" s="42"/>
      <c r="F154" s="42"/>
      <c r="G154" s="40"/>
      <c r="H154" s="40"/>
      <c r="I154" s="40"/>
      <c r="J154" s="50"/>
      <c r="K154" s="48"/>
      <c r="L154" s="48"/>
      <c r="M154" s="69"/>
      <c r="N154" s="69"/>
      <c r="O154" s="69"/>
      <c r="P154" s="69"/>
      <c r="Q154" s="41"/>
      <c r="R154" s="41"/>
      <c r="S154" s="41"/>
      <c r="T154" s="41"/>
      <c r="U154" s="41"/>
    </row>
    <row r="155" spans="1:21" ht="18.75" x14ac:dyDescent="0.3">
      <c r="A155" s="45"/>
      <c r="B155" s="41"/>
      <c r="C155" s="42"/>
      <c r="D155" s="42"/>
      <c r="E155" s="42"/>
      <c r="F155" s="42"/>
      <c r="G155" s="40"/>
      <c r="H155" s="40"/>
      <c r="I155" s="40"/>
      <c r="J155" s="50"/>
      <c r="K155" s="48"/>
      <c r="L155" s="48"/>
      <c r="M155" s="69"/>
      <c r="N155" s="69"/>
      <c r="O155" s="69"/>
      <c r="P155" s="69"/>
      <c r="Q155" s="41"/>
      <c r="R155" s="41"/>
      <c r="S155" s="41"/>
      <c r="T155" s="41"/>
      <c r="U155" s="41"/>
    </row>
    <row r="156" spans="1:21" ht="18.75" x14ac:dyDescent="0.3">
      <c r="A156" s="45"/>
      <c r="B156" s="41"/>
      <c r="C156" s="42"/>
      <c r="D156" s="42"/>
      <c r="E156" s="42"/>
      <c r="F156" s="42"/>
      <c r="G156" s="40"/>
      <c r="H156" s="40"/>
      <c r="I156" s="40"/>
      <c r="J156" s="50"/>
      <c r="K156" s="48"/>
      <c r="L156" s="48"/>
      <c r="M156" s="69"/>
      <c r="N156" s="69"/>
      <c r="O156" s="69"/>
      <c r="P156" s="69"/>
      <c r="Q156" s="41"/>
      <c r="R156" s="41"/>
      <c r="S156" s="41"/>
      <c r="T156" s="41"/>
      <c r="U156" s="41"/>
    </row>
    <row r="157" spans="1:21" ht="18.75" x14ac:dyDescent="0.3">
      <c r="A157" s="45"/>
      <c r="B157" s="41"/>
      <c r="C157" s="42"/>
      <c r="D157" s="42"/>
      <c r="E157" s="42"/>
      <c r="F157" s="42"/>
      <c r="G157" s="40"/>
      <c r="H157" s="40"/>
      <c r="I157" s="40"/>
      <c r="J157" s="50"/>
      <c r="K157" s="48"/>
      <c r="L157" s="48"/>
      <c r="M157" s="69"/>
      <c r="N157" s="69"/>
      <c r="O157" s="69"/>
      <c r="P157" s="69"/>
      <c r="Q157" s="41"/>
      <c r="R157" s="41"/>
      <c r="S157" s="41"/>
      <c r="T157" s="41"/>
      <c r="U157" s="41"/>
    </row>
    <row r="158" spans="1:21" ht="18.75" x14ac:dyDescent="0.3">
      <c r="A158" s="45"/>
      <c r="B158" s="41"/>
      <c r="C158" s="42"/>
      <c r="D158" s="42"/>
      <c r="E158" s="42"/>
      <c r="F158" s="42"/>
      <c r="G158" s="40"/>
      <c r="H158" s="40"/>
      <c r="I158" s="40"/>
      <c r="J158" s="50"/>
      <c r="K158" s="48"/>
      <c r="L158" s="48"/>
      <c r="M158" s="69"/>
      <c r="N158" s="69"/>
      <c r="O158" s="69"/>
      <c r="P158" s="69"/>
      <c r="Q158" s="41"/>
      <c r="R158" s="41"/>
      <c r="S158" s="41"/>
      <c r="T158" s="41"/>
      <c r="U158" s="41"/>
    </row>
    <row r="159" spans="1:21" ht="18.75" x14ac:dyDescent="0.3">
      <c r="A159" s="45"/>
      <c r="B159" s="41"/>
      <c r="C159" s="42"/>
      <c r="D159" s="42"/>
      <c r="E159" s="42"/>
      <c r="F159" s="42"/>
      <c r="G159" s="40"/>
      <c r="H159" s="40"/>
      <c r="I159" s="40"/>
      <c r="J159" s="50"/>
      <c r="K159" s="48"/>
      <c r="L159" s="48"/>
      <c r="M159" s="69"/>
      <c r="N159" s="69"/>
      <c r="O159" s="69"/>
      <c r="P159" s="69"/>
      <c r="Q159" s="41"/>
      <c r="R159" s="41"/>
      <c r="S159" s="41"/>
      <c r="T159" s="41"/>
      <c r="U159" s="41"/>
    </row>
    <row r="160" spans="1:21" ht="18.75" x14ac:dyDescent="0.3">
      <c r="A160" s="45"/>
      <c r="B160" s="41"/>
      <c r="C160" s="42"/>
      <c r="D160" s="42"/>
      <c r="E160" s="42"/>
      <c r="F160" s="42"/>
      <c r="G160" s="40"/>
      <c r="H160" s="40"/>
      <c r="I160" s="40"/>
      <c r="J160" s="50"/>
      <c r="K160" s="48"/>
      <c r="L160" s="48"/>
      <c r="M160" s="69"/>
      <c r="N160" s="69"/>
      <c r="O160" s="69"/>
      <c r="P160" s="69"/>
      <c r="Q160" s="41"/>
      <c r="R160" s="41"/>
      <c r="S160" s="41"/>
      <c r="T160" s="41"/>
      <c r="U160" s="41"/>
    </row>
    <row r="161" spans="1:21" ht="18.75" x14ac:dyDescent="0.3">
      <c r="A161" s="45"/>
      <c r="B161" s="41"/>
      <c r="C161" s="42"/>
      <c r="D161" s="42"/>
      <c r="E161" s="42"/>
      <c r="F161" s="42"/>
      <c r="G161" s="40"/>
      <c r="H161" s="40"/>
      <c r="I161" s="40"/>
      <c r="J161" s="50"/>
      <c r="K161" s="48"/>
      <c r="L161" s="48"/>
      <c r="M161" s="69"/>
      <c r="N161" s="69"/>
      <c r="O161" s="69"/>
      <c r="P161" s="69"/>
      <c r="Q161" s="41"/>
      <c r="R161" s="41"/>
      <c r="S161" s="41"/>
      <c r="T161" s="41"/>
      <c r="U161" s="41"/>
    </row>
    <row r="162" spans="1:21" ht="18.75" x14ac:dyDescent="0.3">
      <c r="A162" s="45"/>
      <c r="B162" s="41"/>
      <c r="C162" s="42"/>
      <c r="D162" s="42"/>
      <c r="E162" s="42"/>
      <c r="F162" s="42"/>
      <c r="G162" s="40"/>
      <c r="H162" s="40"/>
      <c r="I162" s="40"/>
      <c r="J162" s="50"/>
      <c r="K162" s="48"/>
      <c r="L162" s="48"/>
      <c r="M162" s="69"/>
      <c r="N162" s="69"/>
      <c r="O162" s="69"/>
      <c r="P162" s="69"/>
      <c r="Q162" s="41"/>
      <c r="R162" s="41"/>
      <c r="S162" s="41"/>
      <c r="T162" s="41"/>
      <c r="U162" s="41"/>
    </row>
    <row r="163" spans="1:21" ht="18.75" x14ac:dyDescent="0.3">
      <c r="A163" s="45"/>
      <c r="B163" s="41"/>
      <c r="C163" s="42"/>
      <c r="D163" s="42"/>
      <c r="E163" s="42"/>
      <c r="F163" s="42"/>
      <c r="G163" s="40"/>
      <c r="H163" s="40"/>
      <c r="I163" s="40"/>
      <c r="J163" s="50"/>
      <c r="K163" s="48"/>
      <c r="L163" s="48"/>
      <c r="M163" s="69"/>
      <c r="N163" s="69"/>
      <c r="O163" s="69"/>
      <c r="P163" s="69"/>
      <c r="Q163" s="41"/>
      <c r="R163" s="41"/>
      <c r="S163" s="41"/>
      <c r="T163" s="41"/>
      <c r="U163" s="41"/>
    </row>
    <row r="164" spans="1:21" ht="18.75" x14ac:dyDescent="0.3">
      <c r="A164" s="45"/>
      <c r="B164" s="41"/>
      <c r="C164" s="42"/>
      <c r="D164" s="42"/>
      <c r="E164" s="42"/>
      <c r="F164" s="42"/>
      <c r="G164" s="40"/>
      <c r="H164" s="40"/>
      <c r="I164" s="40"/>
      <c r="J164" s="50"/>
      <c r="K164" s="48"/>
      <c r="L164" s="48"/>
      <c r="M164" s="69"/>
      <c r="N164" s="69"/>
      <c r="O164" s="69"/>
      <c r="P164" s="69"/>
      <c r="Q164" s="41"/>
      <c r="R164" s="41"/>
      <c r="S164" s="41"/>
      <c r="T164" s="41"/>
      <c r="U164" s="41"/>
    </row>
    <row r="165" spans="1:21" ht="18.75" x14ac:dyDescent="0.3">
      <c r="A165" s="45"/>
      <c r="B165" s="41"/>
      <c r="C165" s="42"/>
      <c r="D165" s="42"/>
      <c r="E165" s="42"/>
      <c r="F165" s="42"/>
      <c r="G165" s="40"/>
      <c r="H165" s="40"/>
      <c r="I165" s="40"/>
      <c r="J165" s="50"/>
      <c r="K165" s="48"/>
      <c r="L165" s="48"/>
      <c r="M165" s="69"/>
      <c r="N165" s="69"/>
      <c r="O165" s="69"/>
      <c r="P165" s="69"/>
      <c r="Q165" s="41"/>
      <c r="R165" s="41"/>
      <c r="S165" s="41"/>
      <c r="T165" s="41"/>
      <c r="U165" s="41"/>
    </row>
    <row r="166" spans="1:21" ht="18.75" x14ac:dyDescent="0.3">
      <c r="A166" s="45"/>
      <c r="B166" s="41"/>
      <c r="C166" s="42"/>
      <c r="D166" s="42"/>
      <c r="E166" s="42"/>
      <c r="F166" s="42"/>
      <c r="G166" s="40"/>
      <c r="H166" s="40"/>
      <c r="I166" s="40"/>
      <c r="J166" s="50"/>
      <c r="K166" s="48"/>
      <c r="L166" s="48"/>
      <c r="M166" s="69"/>
      <c r="N166" s="69"/>
      <c r="O166" s="69"/>
      <c r="P166" s="69"/>
      <c r="Q166" s="41"/>
      <c r="R166" s="41"/>
      <c r="S166" s="41"/>
      <c r="T166" s="41"/>
      <c r="U166" s="41"/>
    </row>
    <row r="167" spans="1:21" ht="18.75" x14ac:dyDescent="0.3">
      <c r="A167" s="45"/>
      <c r="B167" s="41"/>
      <c r="C167" s="42"/>
      <c r="D167" s="42"/>
      <c r="E167" s="42"/>
      <c r="F167" s="42"/>
      <c r="G167" s="40"/>
      <c r="H167" s="40"/>
      <c r="I167" s="40"/>
      <c r="J167" s="50"/>
      <c r="K167" s="48"/>
      <c r="L167" s="48"/>
      <c r="M167" s="69"/>
      <c r="N167" s="69"/>
      <c r="O167" s="69"/>
      <c r="P167" s="69"/>
      <c r="Q167" s="41"/>
      <c r="R167" s="41"/>
      <c r="S167" s="41"/>
      <c r="T167" s="41"/>
      <c r="U167" s="41"/>
    </row>
    <row r="168" spans="1:21" ht="18.75" x14ac:dyDescent="0.3">
      <c r="A168" s="45"/>
      <c r="B168" s="41"/>
      <c r="C168" s="42"/>
      <c r="D168" s="42"/>
      <c r="E168" s="42"/>
      <c r="F168" s="42"/>
      <c r="G168" s="40"/>
      <c r="H168" s="40"/>
      <c r="I168" s="40"/>
      <c r="J168" s="50"/>
      <c r="K168" s="48"/>
      <c r="L168" s="48"/>
      <c r="M168" s="69"/>
      <c r="N168" s="69"/>
      <c r="O168" s="69"/>
      <c r="P168" s="69"/>
      <c r="Q168" s="41"/>
      <c r="R168" s="41"/>
      <c r="S168" s="41"/>
      <c r="T168" s="41"/>
      <c r="U168" s="41"/>
    </row>
    <row r="169" spans="1:21" ht="18.75" x14ac:dyDescent="0.3">
      <c r="A169" s="45"/>
      <c r="B169" s="41"/>
      <c r="C169" s="42"/>
      <c r="D169" s="42"/>
      <c r="E169" s="42"/>
      <c r="F169" s="42"/>
      <c r="G169" s="40"/>
      <c r="H169" s="40"/>
      <c r="I169" s="40"/>
      <c r="J169" s="50"/>
      <c r="K169" s="48"/>
      <c r="L169" s="48"/>
      <c r="M169" s="69"/>
      <c r="N169" s="69"/>
      <c r="O169" s="69"/>
      <c r="P169" s="69"/>
      <c r="Q169" s="41"/>
      <c r="R169" s="41"/>
      <c r="S169" s="41"/>
      <c r="T169" s="41"/>
      <c r="U169" s="41"/>
    </row>
    <row r="170" spans="1:21" ht="18.75" x14ac:dyDescent="0.3">
      <c r="A170" s="45"/>
      <c r="B170" s="41"/>
      <c r="C170" s="42"/>
      <c r="D170" s="42"/>
      <c r="E170" s="42"/>
      <c r="F170" s="42"/>
      <c r="G170" s="40"/>
      <c r="H170" s="40"/>
      <c r="I170" s="40"/>
      <c r="J170" s="50"/>
      <c r="K170" s="48"/>
      <c r="L170" s="48"/>
      <c r="M170" s="69"/>
      <c r="N170" s="69"/>
      <c r="O170" s="69"/>
      <c r="P170" s="69"/>
      <c r="Q170" s="41"/>
      <c r="R170" s="41"/>
      <c r="S170" s="41"/>
      <c r="T170" s="41"/>
      <c r="U170" s="41"/>
    </row>
    <row r="171" spans="1:21" ht="18.75" x14ac:dyDescent="0.3">
      <c r="A171" s="45"/>
      <c r="B171" s="41"/>
      <c r="C171" s="42"/>
      <c r="D171" s="42"/>
      <c r="E171" s="42"/>
      <c r="F171" s="42"/>
      <c r="G171" s="40"/>
      <c r="H171" s="40"/>
      <c r="I171" s="40"/>
      <c r="J171" s="50"/>
      <c r="K171" s="48"/>
      <c r="L171" s="48"/>
      <c r="M171" s="69"/>
      <c r="N171" s="69"/>
      <c r="O171" s="69"/>
      <c r="P171" s="69"/>
      <c r="Q171" s="41"/>
      <c r="R171" s="41"/>
      <c r="S171" s="41"/>
      <c r="T171" s="41"/>
      <c r="U171" s="41"/>
    </row>
    <row r="172" spans="1:21" ht="18.75" x14ac:dyDescent="0.3">
      <c r="A172" s="45"/>
      <c r="B172" s="41"/>
      <c r="C172" s="42"/>
      <c r="D172" s="42"/>
      <c r="E172" s="42"/>
      <c r="F172" s="42"/>
      <c r="G172" s="40"/>
      <c r="H172" s="40"/>
      <c r="I172" s="40"/>
      <c r="J172" s="50"/>
      <c r="K172" s="48"/>
      <c r="L172" s="48"/>
      <c r="M172" s="69"/>
      <c r="N172" s="69"/>
      <c r="O172" s="69"/>
      <c r="P172" s="69"/>
      <c r="Q172" s="41"/>
      <c r="R172" s="41"/>
      <c r="S172" s="41"/>
      <c r="T172" s="41"/>
      <c r="U172" s="41"/>
    </row>
    <row r="173" spans="1:21" ht="18.75" x14ac:dyDescent="0.3">
      <c r="A173" s="45"/>
      <c r="B173" s="41"/>
      <c r="C173" s="42"/>
      <c r="D173" s="42"/>
      <c r="E173" s="42"/>
      <c r="F173" s="42"/>
      <c r="G173" s="40"/>
      <c r="H173" s="40"/>
      <c r="I173" s="40"/>
      <c r="J173" s="50"/>
      <c r="K173" s="48"/>
      <c r="L173" s="48"/>
      <c r="M173" s="69"/>
      <c r="N173" s="69"/>
      <c r="O173" s="69"/>
      <c r="P173" s="69"/>
      <c r="Q173" s="41"/>
      <c r="R173" s="41"/>
      <c r="S173" s="41"/>
      <c r="T173" s="41"/>
      <c r="U173" s="41"/>
    </row>
    <row r="174" spans="1:21" ht="18.75" x14ac:dyDescent="0.3">
      <c r="A174" s="45"/>
      <c r="B174" s="41"/>
      <c r="C174" s="42"/>
      <c r="D174" s="42"/>
      <c r="E174" s="42"/>
      <c r="F174" s="42"/>
      <c r="G174" s="40"/>
      <c r="H174" s="40"/>
      <c r="I174" s="40"/>
      <c r="J174" s="50"/>
      <c r="K174" s="48"/>
      <c r="L174" s="48"/>
      <c r="M174" s="69"/>
      <c r="N174" s="69"/>
      <c r="O174" s="69"/>
      <c r="P174" s="69"/>
      <c r="Q174" s="41"/>
      <c r="R174" s="41"/>
      <c r="S174" s="41"/>
      <c r="T174" s="41"/>
      <c r="U174" s="41"/>
    </row>
    <row r="175" spans="1:21" ht="18.75" x14ac:dyDescent="0.3">
      <c r="A175" s="45"/>
      <c r="B175" s="41"/>
      <c r="C175" s="42"/>
      <c r="D175" s="42"/>
      <c r="E175" s="42"/>
      <c r="F175" s="42"/>
      <c r="G175" s="40"/>
      <c r="H175" s="40"/>
      <c r="I175" s="40"/>
      <c r="J175" s="50"/>
      <c r="K175" s="48"/>
      <c r="L175" s="48"/>
      <c r="M175" s="69"/>
      <c r="N175" s="69"/>
      <c r="O175" s="69"/>
      <c r="P175" s="69"/>
      <c r="Q175" s="41"/>
      <c r="R175" s="41"/>
      <c r="S175" s="41"/>
      <c r="T175" s="41"/>
      <c r="U175" s="41"/>
    </row>
    <row r="176" spans="1:21" ht="18.75" x14ac:dyDescent="0.3">
      <c r="A176" s="45"/>
      <c r="B176" s="41"/>
      <c r="C176" s="42"/>
      <c r="D176" s="42"/>
      <c r="E176" s="42"/>
      <c r="F176" s="42"/>
      <c r="G176" s="40"/>
      <c r="H176" s="40"/>
      <c r="I176" s="40"/>
      <c r="J176" s="50"/>
      <c r="K176" s="48"/>
      <c r="L176" s="48"/>
      <c r="M176" s="69"/>
      <c r="N176" s="69"/>
      <c r="O176" s="69"/>
      <c r="P176" s="69"/>
      <c r="Q176" s="41"/>
      <c r="R176" s="41"/>
      <c r="S176" s="41"/>
      <c r="T176" s="41"/>
      <c r="U176" s="41"/>
    </row>
    <row r="177" spans="1:21" ht="18.75" x14ac:dyDescent="0.3">
      <c r="A177" s="45"/>
      <c r="B177" s="41"/>
      <c r="C177" s="42"/>
      <c r="D177" s="42"/>
      <c r="E177" s="42"/>
      <c r="F177" s="42"/>
      <c r="G177" s="40"/>
      <c r="H177" s="40"/>
      <c r="I177" s="40"/>
      <c r="J177" s="50"/>
      <c r="K177" s="48"/>
      <c r="L177" s="48"/>
      <c r="M177" s="69"/>
      <c r="N177" s="69"/>
      <c r="O177" s="69"/>
      <c r="P177" s="69"/>
      <c r="Q177" s="41"/>
      <c r="R177" s="41"/>
      <c r="S177" s="41"/>
      <c r="T177" s="41"/>
      <c r="U177" s="41"/>
    </row>
    <row r="178" spans="1:21" ht="18.75" x14ac:dyDescent="0.3">
      <c r="A178" s="45"/>
      <c r="B178" s="41"/>
      <c r="C178" s="42"/>
      <c r="D178" s="42"/>
      <c r="E178" s="42"/>
      <c r="F178" s="42"/>
      <c r="G178" s="40"/>
      <c r="H178" s="40"/>
      <c r="I178" s="40"/>
      <c r="J178" s="50"/>
      <c r="K178" s="48"/>
      <c r="L178" s="48"/>
      <c r="M178" s="69"/>
      <c r="N178" s="69"/>
      <c r="O178" s="69"/>
      <c r="P178" s="69"/>
      <c r="Q178" s="41"/>
      <c r="R178" s="41"/>
      <c r="S178" s="41"/>
      <c r="T178" s="41"/>
      <c r="U178" s="41"/>
    </row>
    <row r="179" spans="1:21" ht="18.75" x14ac:dyDescent="0.3">
      <c r="A179" s="45"/>
      <c r="B179" s="41"/>
      <c r="C179" s="42"/>
      <c r="D179" s="42"/>
      <c r="E179" s="42"/>
      <c r="F179" s="42"/>
      <c r="G179" s="40"/>
      <c r="H179" s="40"/>
      <c r="I179" s="40"/>
      <c r="J179" s="50"/>
      <c r="K179" s="48"/>
      <c r="L179" s="48"/>
      <c r="M179" s="69"/>
      <c r="N179" s="69"/>
      <c r="O179" s="69"/>
      <c r="P179" s="69"/>
      <c r="Q179" s="41"/>
      <c r="R179" s="41"/>
      <c r="S179" s="41"/>
      <c r="T179" s="41"/>
      <c r="U179" s="41"/>
    </row>
    <row r="180" spans="1:21" ht="18.75" x14ac:dyDescent="0.3">
      <c r="A180" s="45"/>
      <c r="B180" s="41"/>
      <c r="C180" s="42"/>
      <c r="D180" s="42"/>
      <c r="E180" s="42"/>
      <c r="F180" s="42"/>
      <c r="G180" s="40"/>
      <c r="H180" s="40"/>
      <c r="I180" s="40"/>
      <c r="J180" s="50"/>
      <c r="K180" s="48"/>
      <c r="L180" s="48"/>
      <c r="M180" s="69"/>
      <c r="N180" s="69"/>
      <c r="O180" s="69"/>
      <c r="P180" s="69"/>
      <c r="Q180" s="41"/>
      <c r="R180" s="41"/>
      <c r="S180" s="41"/>
      <c r="T180" s="41"/>
      <c r="U180" s="41"/>
    </row>
    <row r="181" spans="1:21" ht="18.75" x14ac:dyDescent="0.3">
      <c r="A181" s="45"/>
      <c r="B181" s="41"/>
      <c r="C181" s="42"/>
      <c r="D181" s="42"/>
      <c r="E181" s="42"/>
      <c r="F181" s="42"/>
      <c r="G181" s="40"/>
      <c r="H181" s="40"/>
      <c r="I181" s="40"/>
      <c r="J181" s="50"/>
      <c r="K181" s="48"/>
      <c r="L181" s="48"/>
      <c r="M181" s="69"/>
      <c r="N181" s="69"/>
      <c r="O181" s="69"/>
      <c r="P181" s="69"/>
      <c r="Q181" s="41"/>
      <c r="R181" s="41"/>
      <c r="S181" s="41"/>
      <c r="T181" s="41"/>
      <c r="U181" s="41"/>
    </row>
    <row r="182" spans="1:21" ht="18.75" x14ac:dyDescent="0.3">
      <c r="A182" s="45"/>
      <c r="B182" s="41"/>
      <c r="C182" s="42"/>
      <c r="D182" s="42"/>
      <c r="E182" s="42"/>
      <c r="F182" s="42"/>
      <c r="G182" s="40"/>
      <c r="H182" s="40"/>
      <c r="I182" s="40"/>
      <c r="J182" s="50"/>
      <c r="K182" s="48"/>
      <c r="L182" s="48"/>
      <c r="M182" s="69"/>
      <c r="N182" s="69"/>
      <c r="O182" s="69"/>
      <c r="P182" s="69"/>
      <c r="Q182" s="41"/>
      <c r="R182" s="41"/>
      <c r="S182" s="41"/>
      <c r="T182" s="41"/>
      <c r="U182" s="41"/>
    </row>
    <row r="183" spans="1:21" ht="18.75" x14ac:dyDescent="0.3">
      <c r="A183" s="45"/>
      <c r="B183" s="41"/>
      <c r="C183" s="42"/>
      <c r="D183" s="42"/>
      <c r="E183" s="42"/>
      <c r="F183" s="42"/>
      <c r="G183" s="40"/>
      <c r="H183" s="40"/>
      <c r="I183" s="40"/>
      <c r="J183" s="50"/>
      <c r="K183" s="48"/>
      <c r="L183" s="48"/>
      <c r="M183" s="69"/>
      <c r="N183" s="69"/>
      <c r="O183" s="69"/>
      <c r="P183" s="69"/>
      <c r="Q183" s="41"/>
      <c r="R183" s="41"/>
      <c r="S183" s="41"/>
      <c r="T183" s="41"/>
      <c r="U183" s="41"/>
    </row>
    <row r="184" spans="1:21" ht="18.75" x14ac:dyDescent="0.3">
      <c r="A184" s="45"/>
      <c r="B184" s="41"/>
      <c r="C184" s="42"/>
      <c r="D184" s="42"/>
      <c r="E184" s="42"/>
      <c r="F184" s="42"/>
      <c r="G184" s="40"/>
      <c r="H184" s="40"/>
      <c r="I184" s="40"/>
      <c r="J184" s="50"/>
      <c r="K184" s="48"/>
      <c r="L184" s="48"/>
      <c r="M184" s="69"/>
      <c r="N184" s="69"/>
      <c r="O184" s="69"/>
      <c r="P184" s="69"/>
      <c r="Q184" s="41"/>
      <c r="R184" s="41"/>
      <c r="S184" s="41"/>
      <c r="T184" s="41"/>
      <c r="U184" s="41"/>
    </row>
    <row r="185" spans="1:21" ht="18.75" x14ac:dyDescent="0.3">
      <c r="A185" s="45"/>
      <c r="B185" s="41"/>
      <c r="C185" s="42"/>
      <c r="D185" s="42"/>
      <c r="E185" s="42"/>
      <c r="F185" s="42"/>
      <c r="G185" s="40"/>
      <c r="H185" s="40"/>
      <c r="I185" s="40"/>
      <c r="J185" s="50"/>
      <c r="K185" s="48"/>
      <c r="L185" s="48"/>
      <c r="M185" s="69"/>
      <c r="N185" s="69"/>
      <c r="O185" s="69"/>
      <c r="P185" s="69"/>
      <c r="Q185" s="41"/>
      <c r="R185" s="41"/>
      <c r="S185" s="41"/>
      <c r="T185" s="41"/>
      <c r="U185" s="41"/>
    </row>
    <row r="186" spans="1:21" ht="18.75" x14ac:dyDescent="0.3">
      <c r="A186" s="45"/>
      <c r="B186" s="41"/>
      <c r="C186" s="42"/>
      <c r="D186" s="42"/>
      <c r="E186" s="42"/>
      <c r="F186" s="42"/>
      <c r="G186" s="40"/>
      <c r="H186" s="40"/>
      <c r="I186" s="40"/>
      <c r="J186" s="50"/>
      <c r="K186" s="48"/>
      <c r="L186" s="48"/>
      <c r="M186" s="69"/>
      <c r="N186" s="69"/>
      <c r="O186" s="69"/>
      <c r="P186" s="69"/>
      <c r="Q186" s="41"/>
      <c r="R186" s="41"/>
      <c r="S186" s="41"/>
      <c r="T186" s="41"/>
      <c r="U186" s="41"/>
    </row>
    <row r="187" spans="1:21" ht="18.75" x14ac:dyDescent="0.3">
      <c r="A187" s="45"/>
      <c r="B187" s="41"/>
      <c r="C187" s="42"/>
      <c r="D187" s="42"/>
      <c r="E187" s="42"/>
      <c r="F187" s="42"/>
      <c r="G187" s="40"/>
      <c r="H187" s="40"/>
      <c r="I187" s="40"/>
      <c r="J187" s="50"/>
      <c r="K187" s="48"/>
      <c r="L187" s="48"/>
      <c r="M187" s="69"/>
      <c r="N187" s="69"/>
      <c r="O187" s="69"/>
      <c r="P187" s="69"/>
      <c r="Q187" s="41"/>
      <c r="R187" s="41"/>
      <c r="S187" s="41"/>
      <c r="T187" s="41"/>
      <c r="U187" s="41"/>
    </row>
    <row r="188" spans="1:21" ht="18.75" x14ac:dyDescent="0.3">
      <c r="A188" s="45"/>
      <c r="B188" s="41"/>
      <c r="C188" s="42"/>
      <c r="D188" s="42"/>
      <c r="E188" s="42"/>
      <c r="F188" s="42"/>
      <c r="G188" s="40"/>
      <c r="H188" s="40"/>
      <c r="I188" s="40"/>
      <c r="J188" s="50"/>
      <c r="K188" s="48"/>
      <c r="L188" s="48"/>
      <c r="M188" s="69"/>
      <c r="N188" s="69"/>
      <c r="O188" s="69"/>
      <c r="P188" s="69"/>
      <c r="Q188" s="41"/>
      <c r="R188" s="41"/>
      <c r="S188" s="41"/>
      <c r="T188" s="41"/>
      <c r="U188" s="41"/>
    </row>
    <row r="189" spans="1:21" ht="18.75" x14ac:dyDescent="0.3">
      <c r="A189" s="45"/>
      <c r="B189" s="41"/>
      <c r="C189" s="42"/>
      <c r="D189" s="42"/>
      <c r="E189" s="42"/>
      <c r="F189" s="42"/>
      <c r="G189" s="40"/>
      <c r="H189" s="40"/>
      <c r="I189" s="40"/>
      <c r="J189" s="50"/>
      <c r="K189" s="48"/>
      <c r="L189" s="48"/>
      <c r="M189" s="69"/>
      <c r="N189" s="69"/>
      <c r="O189" s="69"/>
      <c r="P189" s="69"/>
      <c r="Q189" s="41"/>
      <c r="R189" s="41"/>
      <c r="S189" s="41"/>
      <c r="T189" s="41"/>
      <c r="U189" s="41"/>
    </row>
    <row r="190" spans="1:21" ht="18.75" x14ac:dyDescent="0.3">
      <c r="A190" s="45"/>
      <c r="B190" s="41"/>
      <c r="C190" s="42"/>
      <c r="D190" s="42"/>
      <c r="E190" s="42"/>
      <c r="F190" s="42"/>
      <c r="G190" s="40"/>
      <c r="H190" s="40"/>
      <c r="I190" s="40"/>
      <c r="J190" s="50"/>
      <c r="K190" s="48"/>
      <c r="L190" s="48"/>
      <c r="M190" s="69"/>
      <c r="N190" s="69"/>
      <c r="O190" s="69"/>
      <c r="P190" s="69"/>
      <c r="Q190" s="41"/>
      <c r="R190" s="41"/>
      <c r="S190" s="41"/>
      <c r="T190" s="41"/>
      <c r="U190" s="41"/>
    </row>
    <row r="191" spans="1:21" ht="18.75" x14ac:dyDescent="0.3">
      <c r="A191" s="45"/>
      <c r="B191" s="41"/>
      <c r="C191" s="42"/>
      <c r="D191" s="42"/>
      <c r="E191" s="42"/>
      <c r="F191" s="42"/>
      <c r="G191" s="40"/>
      <c r="H191" s="40"/>
      <c r="I191" s="40"/>
      <c r="J191" s="50"/>
      <c r="K191" s="48"/>
      <c r="L191" s="48"/>
      <c r="M191" s="69"/>
      <c r="N191" s="69"/>
      <c r="O191" s="69"/>
      <c r="P191" s="69"/>
      <c r="Q191" s="41"/>
      <c r="R191" s="41"/>
      <c r="S191" s="41"/>
      <c r="T191" s="41"/>
      <c r="U191" s="41"/>
    </row>
    <row r="192" spans="1:21" ht="18.75" x14ac:dyDescent="0.3">
      <c r="A192" s="45"/>
      <c r="B192" s="41"/>
      <c r="C192" s="42"/>
      <c r="D192" s="42"/>
      <c r="E192" s="42"/>
      <c r="F192" s="42"/>
      <c r="G192" s="40"/>
      <c r="H192" s="40"/>
      <c r="I192" s="40"/>
      <c r="J192" s="50"/>
      <c r="K192" s="48"/>
      <c r="L192" s="48"/>
      <c r="M192" s="69"/>
      <c r="N192" s="69"/>
      <c r="O192" s="69"/>
      <c r="P192" s="69"/>
      <c r="Q192" s="41"/>
      <c r="R192" s="41"/>
      <c r="S192" s="41"/>
      <c r="T192" s="41"/>
      <c r="U192" s="41"/>
    </row>
    <row r="193" spans="1:21" ht="18.75" x14ac:dyDescent="0.3">
      <c r="A193" s="45"/>
      <c r="B193" s="41"/>
      <c r="C193" s="42"/>
      <c r="D193" s="42"/>
      <c r="E193" s="42"/>
      <c r="F193" s="42"/>
      <c r="G193" s="40"/>
      <c r="H193" s="40"/>
      <c r="I193" s="40"/>
      <c r="J193" s="50"/>
      <c r="K193" s="48"/>
      <c r="L193" s="48"/>
      <c r="M193" s="69"/>
      <c r="N193" s="69"/>
      <c r="O193" s="69"/>
      <c r="P193" s="69"/>
      <c r="Q193" s="41"/>
      <c r="R193" s="41"/>
      <c r="S193" s="41"/>
      <c r="T193" s="41"/>
      <c r="U193" s="41"/>
    </row>
    <row r="194" spans="1:21" ht="18.75" x14ac:dyDescent="0.3">
      <c r="A194" s="45"/>
      <c r="B194" s="41"/>
      <c r="C194" s="42"/>
      <c r="D194" s="42"/>
      <c r="E194" s="42"/>
      <c r="F194" s="42"/>
      <c r="G194" s="40"/>
      <c r="H194" s="40"/>
      <c r="I194" s="40"/>
      <c r="J194" s="50"/>
      <c r="K194" s="48"/>
      <c r="L194" s="48"/>
      <c r="M194" s="69"/>
      <c r="N194" s="69"/>
      <c r="O194" s="69"/>
      <c r="P194" s="69"/>
      <c r="Q194" s="41"/>
      <c r="R194" s="41"/>
      <c r="S194" s="41"/>
      <c r="T194" s="41"/>
      <c r="U194" s="41"/>
    </row>
    <row r="195" spans="1:21" ht="18.75" x14ac:dyDescent="0.3">
      <c r="A195" s="45"/>
      <c r="B195" s="41"/>
      <c r="C195" s="42"/>
      <c r="D195" s="42"/>
      <c r="E195" s="42"/>
      <c r="F195" s="42"/>
      <c r="G195" s="40"/>
      <c r="H195" s="40"/>
      <c r="I195" s="40"/>
      <c r="J195" s="50"/>
      <c r="K195" s="48"/>
      <c r="L195" s="48"/>
      <c r="M195" s="69"/>
      <c r="N195" s="69"/>
      <c r="O195" s="69"/>
      <c r="P195" s="69"/>
      <c r="Q195" s="41"/>
      <c r="R195" s="41"/>
      <c r="S195" s="41"/>
      <c r="T195" s="41"/>
      <c r="U195" s="41"/>
    </row>
    <row r="196" spans="1:21" ht="18.75" x14ac:dyDescent="0.3">
      <c r="A196" s="45"/>
      <c r="B196" s="41"/>
      <c r="C196" s="42"/>
      <c r="D196" s="42"/>
      <c r="E196" s="42"/>
      <c r="F196" s="42"/>
      <c r="G196" s="40"/>
      <c r="H196" s="40"/>
      <c r="I196" s="40"/>
      <c r="J196" s="50"/>
      <c r="K196" s="48"/>
      <c r="L196" s="48"/>
      <c r="M196" s="69"/>
      <c r="N196" s="69"/>
      <c r="O196" s="69"/>
      <c r="P196" s="69"/>
      <c r="Q196" s="41"/>
      <c r="R196" s="41"/>
      <c r="S196" s="41"/>
      <c r="T196" s="41"/>
      <c r="U196" s="41"/>
    </row>
    <row r="197" spans="1:21" ht="18.75" x14ac:dyDescent="0.3">
      <c r="A197" s="45"/>
      <c r="B197" s="41"/>
      <c r="C197" s="42"/>
      <c r="D197" s="42"/>
      <c r="E197" s="42"/>
      <c r="F197" s="42"/>
      <c r="G197" s="40"/>
      <c r="H197" s="40"/>
      <c r="I197" s="40"/>
      <c r="J197" s="50"/>
      <c r="K197" s="48"/>
      <c r="L197" s="48"/>
      <c r="M197" s="69"/>
      <c r="N197" s="69"/>
      <c r="O197" s="69"/>
      <c r="P197" s="69"/>
      <c r="Q197" s="41"/>
      <c r="R197" s="41"/>
      <c r="S197" s="41"/>
      <c r="T197" s="41"/>
      <c r="U197" s="41"/>
    </row>
    <row r="198" spans="1:21" ht="18.75" x14ac:dyDescent="0.3">
      <c r="A198" s="45"/>
      <c r="B198" s="41"/>
      <c r="C198" s="42"/>
      <c r="D198" s="42"/>
      <c r="E198" s="42"/>
      <c r="F198" s="42"/>
      <c r="G198" s="40"/>
      <c r="H198" s="40"/>
      <c r="I198" s="40"/>
      <c r="J198" s="50"/>
      <c r="K198" s="48"/>
      <c r="L198" s="48"/>
      <c r="M198" s="69"/>
      <c r="N198" s="69"/>
      <c r="O198" s="69"/>
      <c r="P198" s="69"/>
      <c r="Q198" s="41"/>
      <c r="R198" s="41"/>
      <c r="S198" s="41"/>
      <c r="T198" s="41"/>
      <c r="U198" s="41"/>
    </row>
    <row r="199" spans="1:21" ht="18.75" x14ac:dyDescent="0.3">
      <c r="A199" s="45"/>
      <c r="B199" s="41"/>
      <c r="C199" s="42"/>
      <c r="D199" s="42"/>
      <c r="E199" s="42"/>
      <c r="F199" s="42"/>
      <c r="G199" s="40"/>
      <c r="H199" s="40"/>
      <c r="I199" s="40"/>
      <c r="J199" s="50"/>
      <c r="K199" s="48"/>
      <c r="L199" s="48"/>
      <c r="M199" s="69"/>
      <c r="N199" s="69"/>
      <c r="O199" s="69"/>
      <c r="P199" s="69"/>
      <c r="Q199" s="41"/>
      <c r="R199" s="41"/>
      <c r="S199" s="41"/>
      <c r="T199" s="41"/>
      <c r="U199" s="41"/>
    </row>
    <row r="200" spans="1:21" ht="18.75" x14ac:dyDescent="0.3">
      <c r="A200" s="45"/>
      <c r="B200" s="41"/>
      <c r="C200" s="42"/>
      <c r="D200" s="42"/>
      <c r="E200" s="42"/>
      <c r="F200" s="42"/>
      <c r="G200" s="40"/>
      <c r="H200" s="40"/>
      <c r="I200" s="40"/>
      <c r="J200" s="50"/>
      <c r="K200" s="48"/>
      <c r="L200" s="48"/>
      <c r="M200" s="69"/>
      <c r="N200" s="69"/>
      <c r="O200" s="69"/>
      <c r="P200" s="69"/>
      <c r="Q200" s="41"/>
      <c r="R200" s="41"/>
      <c r="S200" s="41"/>
      <c r="T200" s="41"/>
      <c r="U200" s="41"/>
    </row>
    <row r="201" spans="1:21" ht="18.75" x14ac:dyDescent="0.3">
      <c r="A201" s="45"/>
      <c r="B201" s="41"/>
      <c r="C201" s="42"/>
      <c r="D201" s="42"/>
      <c r="E201" s="42"/>
      <c r="F201" s="42"/>
      <c r="G201" s="40"/>
      <c r="H201" s="40"/>
      <c r="I201" s="40"/>
      <c r="J201" s="50"/>
      <c r="K201" s="48"/>
      <c r="L201" s="48"/>
      <c r="M201" s="69"/>
      <c r="N201" s="69"/>
      <c r="O201" s="69"/>
      <c r="P201" s="69"/>
      <c r="Q201" s="41"/>
      <c r="R201" s="41"/>
      <c r="S201" s="41"/>
      <c r="T201" s="41"/>
      <c r="U201" s="41"/>
    </row>
    <row r="202" spans="1:21" ht="18.75" x14ac:dyDescent="0.3">
      <c r="A202" s="45"/>
      <c r="B202" s="41"/>
      <c r="C202" s="42"/>
      <c r="D202" s="42"/>
      <c r="E202" s="42"/>
      <c r="F202" s="42"/>
      <c r="G202" s="40"/>
      <c r="H202" s="40"/>
      <c r="I202" s="40"/>
      <c r="J202" s="50"/>
      <c r="K202" s="48"/>
      <c r="L202" s="48"/>
      <c r="M202" s="69"/>
      <c r="N202" s="69"/>
      <c r="O202" s="69"/>
      <c r="P202" s="69"/>
      <c r="Q202" s="41"/>
      <c r="R202" s="41"/>
      <c r="S202" s="41"/>
      <c r="T202" s="41"/>
      <c r="U202" s="41"/>
    </row>
    <row r="203" spans="1:21" ht="18.75" x14ac:dyDescent="0.3">
      <c r="A203" s="45"/>
      <c r="B203" s="41"/>
      <c r="C203" s="42"/>
      <c r="D203" s="42"/>
      <c r="E203" s="42"/>
      <c r="F203" s="42"/>
      <c r="G203" s="40"/>
      <c r="H203" s="40"/>
      <c r="I203" s="40"/>
      <c r="J203" s="50"/>
      <c r="K203" s="48"/>
      <c r="L203" s="48"/>
      <c r="M203" s="69"/>
      <c r="N203" s="69"/>
      <c r="O203" s="69"/>
      <c r="P203" s="69"/>
      <c r="Q203" s="41"/>
      <c r="R203" s="41"/>
      <c r="S203" s="41"/>
      <c r="T203" s="41"/>
      <c r="U203" s="41"/>
    </row>
    <row r="204" spans="1:21" ht="18.75" x14ac:dyDescent="0.3">
      <c r="A204" s="45"/>
      <c r="B204" s="41"/>
      <c r="C204" s="42"/>
      <c r="D204" s="42"/>
      <c r="E204" s="42"/>
      <c r="F204" s="42"/>
      <c r="G204" s="40"/>
      <c r="H204" s="40"/>
      <c r="I204" s="40"/>
      <c r="J204" s="50"/>
      <c r="K204" s="48"/>
      <c r="L204" s="48"/>
      <c r="M204" s="69"/>
      <c r="N204" s="69"/>
      <c r="O204" s="69"/>
      <c r="P204" s="69"/>
      <c r="Q204" s="41"/>
      <c r="R204" s="41"/>
      <c r="S204" s="41"/>
      <c r="T204" s="41"/>
      <c r="U204" s="41"/>
    </row>
    <row r="205" spans="1:21" ht="18.75" x14ac:dyDescent="0.3">
      <c r="A205" s="45"/>
      <c r="B205" s="41"/>
      <c r="C205" s="42"/>
      <c r="D205" s="42"/>
      <c r="E205" s="42"/>
      <c r="F205" s="42"/>
      <c r="G205" s="40"/>
      <c r="H205" s="40"/>
      <c r="I205" s="40"/>
      <c r="J205" s="50"/>
      <c r="K205" s="48"/>
      <c r="L205" s="48"/>
      <c r="M205" s="69"/>
      <c r="N205" s="69"/>
      <c r="O205" s="69"/>
      <c r="P205" s="69"/>
      <c r="Q205" s="41"/>
      <c r="R205" s="41"/>
      <c r="S205" s="41"/>
      <c r="T205" s="41"/>
      <c r="U205" s="41"/>
    </row>
    <row r="206" spans="1:21" ht="18.75" x14ac:dyDescent="0.3">
      <c r="A206" s="45"/>
      <c r="B206" s="41"/>
      <c r="C206" s="42"/>
      <c r="D206" s="42"/>
      <c r="E206" s="42"/>
      <c r="F206" s="42"/>
      <c r="G206" s="40"/>
      <c r="H206" s="40"/>
      <c r="I206" s="40"/>
      <c r="J206" s="50"/>
      <c r="K206" s="48"/>
      <c r="L206" s="48"/>
      <c r="M206" s="69"/>
      <c r="N206" s="69"/>
      <c r="O206" s="69"/>
      <c r="P206" s="69"/>
      <c r="Q206" s="41"/>
      <c r="R206" s="41"/>
      <c r="S206" s="41"/>
      <c r="T206" s="41"/>
      <c r="U206" s="41"/>
    </row>
    <row r="207" spans="1:21" ht="18.75" x14ac:dyDescent="0.3">
      <c r="A207" s="45"/>
      <c r="B207" s="41"/>
      <c r="C207" s="42"/>
      <c r="D207" s="42"/>
      <c r="E207" s="42"/>
      <c r="F207" s="42"/>
      <c r="G207" s="40"/>
      <c r="H207" s="40"/>
      <c r="I207" s="40"/>
      <c r="J207" s="50"/>
      <c r="K207" s="48"/>
      <c r="L207" s="48"/>
      <c r="M207" s="69"/>
      <c r="N207" s="69"/>
      <c r="O207" s="69"/>
      <c r="P207" s="69"/>
      <c r="Q207" s="41"/>
      <c r="R207" s="41"/>
      <c r="S207" s="41"/>
      <c r="T207" s="41"/>
      <c r="U207" s="41"/>
    </row>
    <row r="208" spans="1:21" ht="18.75" x14ac:dyDescent="0.3">
      <c r="A208" s="45"/>
      <c r="B208" s="41"/>
      <c r="C208" s="42"/>
      <c r="D208" s="42"/>
      <c r="E208" s="42"/>
      <c r="F208" s="42"/>
      <c r="G208" s="40"/>
      <c r="H208" s="40"/>
      <c r="I208" s="40"/>
      <c r="J208" s="50"/>
      <c r="K208" s="48"/>
      <c r="L208" s="48"/>
      <c r="M208" s="69"/>
      <c r="N208" s="69"/>
      <c r="O208" s="69"/>
      <c r="P208" s="69"/>
      <c r="Q208" s="41"/>
      <c r="R208" s="41"/>
      <c r="S208" s="41"/>
      <c r="T208" s="41"/>
      <c r="U208" s="41"/>
    </row>
    <row r="209" spans="1:21" ht="18.75" x14ac:dyDescent="0.3">
      <c r="A209" s="45"/>
      <c r="B209" s="41"/>
      <c r="C209" s="42"/>
      <c r="D209" s="42"/>
      <c r="E209" s="42"/>
      <c r="F209" s="42"/>
      <c r="G209" s="40"/>
      <c r="H209" s="40"/>
      <c r="I209" s="40"/>
      <c r="J209" s="50"/>
      <c r="K209" s="48"/>
      <c r="L209" s="48"/>
      <c r="M209" s="69"/>
      <c r="N209" s="69"/>
      <c r="O209" s="69"/>
      <c r="P209" s="69"/>
      <c r="Q209" s="41"/>
      <c r="R209" s="41"/>
      <c r="S209" s="41"/>
      <c r="T209" s="41"/>
      <c r="U209" s="41"/>
    </row>
    <row r="210" spans="1:21" ht="18.75" x14ac:dyDescent="0.3">
      <c r="A210" s="45"/>
      <c r="B210" s="41"/>
      <c r="C210" s="42"/>
      <c r="D210" s="42"/>
      <c r="E210" s="42"/>
      <c r="F210" s="42"/>
      <c r="G210" s="40"/>
      <c r="H210" s="40"/>
      <c r="I210" s="40"/>
      <c r="J210" s="50"/>
      <c r="K210" s="48"/>
      <c r="L210" s="48"/>
      <c r="M210" s="69"/>
      <c r="N210" s="69"/>
      <c r="O210" s="69"/>
      <c r="P210" s="69"/>
      <c r="Q210" s="41"/>
      <c r="R210" s="41"/>
      <c r="S210" s="41"/>
      <c r="T210" s="41"/>
      <c r="U210" s="41"/>
    </row>
    <row r="211" spans="1:21" ht="18.75" x14ac:dyDescent="0.3">
      <c r="A211" s="45"/>
      <c r="B211" s="41"/>
      <c r="C211" s="42"/>
      <c r="D211" s="42"/>
      <c r="E211" s="42"/>
      <c r="F211" s="42"/>
      <c r="G211" s="40"/>
      <c r="H211" s="40"/>
      <c r="I211" s="40"/>
      <c r="J211" s="50"/>
      <c r="K211" s="48"/>
      <c r="L211" s="48"/>
      <c r="M211" s="69"/>
      <c r="N211" s="69"/>
      <c r="O211" s="69"/>
      <c r="P211" s="69"/>
      <c r="Q211" s="41"/>
      <c r="R211" s="41"/>
      <c r="S211" s="41"/>
      <c r="T211" s="41"/>
      <c r="U211" s="41"/>
    </row>
    <row r="212" spans="1:21" ht="18.75" x14ac:dyDescent="0.3">
      <c r="A212" s="45"/>
      <c r="B212" s="41"/>
      <c r="C212" s="42"/>
      <c r="D212" s="42"/>
      <c r="E212" s="42"/>
      <c r="F212" s="42"/>
      <c r="G212" s="40"/>
      <c r="H212" s="40"/>
      <c r="I212" s="40"/>
      <c r="J212" s="50"/>
      <c r="K212" s="48"/>
      <c r="L212" s="48"/>
      <c r="M212" s="69"/>
      <c r="N212" s="69"/>
      <c r="O212" s="69"/>
      <c r="P212" s="69"/>
      <c r="Q212" s="41"/>
      <c r="R212" s="41"/>
      <c r="S212" s="41"/>
      <c r="T212" s="41"/>
      <c r="U212" s="41"/>
    </row>
    <row r="213" spans="1:21" ht="18.75" x14ac:dyDescent="0.3">
      <c r="A213" s="45"/>
      <c r="B213" s="41"/>
      <c r="C213" s="42"/>
      <c r="D213" s="42"/>
      <c r="E213" s="42"/>
      <c r="F213" s="42"/>
      <c r="G213" s="40"/>
      <c r="H213" s="40"/>
      <c r="I213" s="40"/>
      <c r="J213" s="50"/>
      <c r="K213" s="48"/>
      <c r="L213" s="48"/>
      <c r="M213" s="69"/>
      <c r="N213" s="69"/>
      <c r="O213" s="69"/>
      <c r="P213" s="69"/>
      <c r="Q213" s="41"/>
      <c r="R213" s="41"/>
      <c r="S213" s="41"/>
      <c r="T213" s="41"/>
      <c r="U213" s="41"/>
    </row>
    <row r="214" spans="1:21" ht="18.75" x14ac:dyDescent="0.3">
      <c r="A214" s="45"/>
      <c r="B214" s="41"/>
      <c r="C214" s="42"/>
      <c r="D214" s="42"/>
      <c r="E214" s="42"/>
      <c r="F214" s="42"/>
      <c r="G214" s="40"/>
      <c r="H214" s="40"/>
      <c r="I214" s="40"/>
      <c r="J214" s="50"/>
      <c r="K214" s="48"/>
      <c r="L214" s="48"/>
      <c r="M214" s="69"/>
      <c r="N214" s="69"/>
      <c r="O214" s="69"/>
      <c r="P214" s="69"/>
      <c r="Q214" s="41"/>
      <c r="R214" s="41"/>
      <c r="S214" s="41"/>
      <c r="T214" s="41"/>
      <c r="U214" s="41"/>
    </row>
    <row r="215" spans="1:21" ht="18.75" x14ac:dyDescent="0.3">
      <c r="A215" s="45"/>
      <c r="B215" s="41"/>
      <c r="C215" s="42"/>
      <c r="D215" s="42"/>
      <c r="E215" s="42"/>
      <c r="F215" s="42"/>
      <c r="G215" s="40"/>
      <c r="H215" s="40"/>
      <c r="I215" s="40"/>
      <c r="J215" s="50"/>
      <c r="K215" s="48"/>
      <c r="L215" s="48"/>
      <c r="M215" s="69"/>
      <c r="N215" s="69"/>
      <c r="O215" s="69"/>
      <c r="P215" s="69"/>
      <c r="Q215" s="41"/>
      <c r="R215" s="41"/>
      <c r="S215" s="41"/>
      <c r="T215" s="41"/>
      <c r="U215" s="41"/>
    </row>
    <row r="216" spans="1:21" ht="18.75" x14ac:dyDescent="0.3">
      <c r="A216" s="45"/>
      <c r="B216" s="41"/>
      <c r="C216" s="42"/>
      <c r="D216" s="42"/>
      <c r="E216" s="42"/>
      <c r="F216" s="42"/>
      <c r="G216" s="40"/>
      <c r="H216" s="40"/>
      <c r="I216" s="40"/>
      <c r="J216" s="50"/>
      <c r="K216" s="48"/>
      <c r="L216" s="48"/>
      <c r="M216" s="69"/>
      <c r="N216" s="69"/>
      <c r="O216" s="69"/>
      <c r="P216" s="69"/>
      <c r="Q216" s="41"/>
      <c r="R216" s="41"/>
      <c r="S216" s="41"/>
      <c r="T216" s="41"/>
      <c r="U216" s="41"/>
    </row>
    <row r="217" spans="1:21" ht="18.75" x14ac:dyDescent="0.3">
      <c r="A217" s="45"/>
      <c r="B217" s="41"/>
      <c r="C217" s="42"/>
      <c r="D217" s="42"/>
      <c r="E217" s="42"/>
      <c r="F217" s="42"/>
      <c r="G217" s="40"/>
      <c r="H217" s="40"/>
      <c r="I217" s="40"/>
      <c r="J217" s="50"/>
      <c r="K217" s="48"/>
      <c r="L217" s="48"/>
      <c r="M217" s="69"/>
      <c r="N217" s="69"/>
      <c r="O217" s="69"/>
      <c r="P217" s="69"/>
      <c r="Q217" s="41"/>
      <c r="R217" s="41"/>
      <c r="S217" s="41"/>
      <c r="T217" s="41"/>
      <c r="U217" s="41"/>
    </row>
    <row r="218" spans="1:21" ht="18.75" x14ac:dyDescent="0.3">
      <c r="A218" s="45"/>
      <c r="B218" s="41"/>
      <c r="C218" s="42"/>
      <c r="D218" s="42"/>
      <c r="E218" s="42"/>
      <c r="F218" s="42"/>
      <c r="G218" s="40"/>
      <c r="H218" s="40"/>
      <c r="I218" s="40"/>
      <c r="J218" s="50"/>
      <c r="K218" s="48"/>
      <c r="L218" s="48"/>
      <c r="M218" s="69"/>
      <c r="N218" s="69"/>
      <c r="O218" s="69"/>
      <c r="P218" s="69"/>
      <c r="Q218" s="41"/>
      <c r="R218" s="41"/>
      <c r="S218" s="41"/>
      <c r="T218" s="41"/>
      <c r="U218" s="41"/>
    </row>
    <row r="219" spans="1:21" ht="18.75" x14ac:dyDescent="0.3">
      <c r="A219" s="45"/>
      <c r="B219" s="41"/>
      <c r="C219" s="42"/>
      <c r="D219" s="42"/>
      <c r="E219" s="42"/>
      <c r="F219" s="42"/>
      <c r="G219" s="40"/>
      <c r="H219" s="40"/>
      <c r="I219" s="40"/>
      <c r="J219" s="50"/>
      <c r="K219" s="48"/>
      <c r="L219" s="48"/>
      <c r="M219" s="69"/>
      <c r="N219" s="69"/>
      <c r="O219" s="69"/>
      <c r="P219" s="69"/>
      <c r="Q219" s="41"/>
      <c r="R219" s="41"/>
      <c r="S219" s="41"/>
      <c r="T219" s="41"/>
      <c r="U219" s="41"/>
    </row>
    <row r="220" spans="1:21" ht="18.75" x14ac:dyDescent="0.3">
      <c r="A220" s="45"/>
      <c r="B220" s="41"/>
      <c r="C220" s="42"/>
      <c r="D220" s="42"/>
      <c r="E220" s="42"/>
      <c r="F220" s="42"/>
      <c r="G220" s="40"/>
      <c r="H220" s="40"/>
      <c r="I220" s="40"/>
      <c r="J220" s="50"/>
      <c r="K220" s="48"/>
      <c r="L220" s="48"/>
      <c r="M220" s="69"/>
      <c r="N220" s="69"/>
      <c r="O220" s="69"/>
      <c r="P220" s="69"/>
      <c r="Q220" s="41"/>
      <c r="R220" s="41"/>
      <c r="S220" s="41"/>
      <c r="T220" s="41"/>
      <c r="U220" s="41"/>
    </row>
    <row r="221" spans="1:21" ht="18.75" x14ac:dyDescent="0.3">
      <c r="A221" s="45"/>
      <c r="B221" s="41"/>
      <c r="C221" s="42"/>
      <c r="D221" s="42"/>
      <c r="E221" s="42"/>
      <c r="F221" s="42"/>
      <c r="G221" s="40"/>
      <c r="H221" s="40"/>
      <c r="I221" s="40"/>
      <c r="J221" s="50"/>
      <c r="K221" s="48"/>
      <c r="L221" s="48"/>
      <c r="M221" s="69"/>
      <c r="N221" s="69"/>
      <c r="O221" s="69"/>
      <c r="P221" s="69"/>
      <c r="Q221" s="41"/>
      <c r="R221" s="41"/>
      <c r="S221" s="41"/>
      <c r="T221" s="41"/>
      <c r="U221" s="41"/>
    </row>
    <row r="222" spans="1:21" ht="18.75" x14ac:dyDescent="0.3">
      <c r="A222" s="45"/>
      <c r="B222" s="41"/>
      <c r="C222" s="42"/>
      <c r="D222" s="42"/>
      <c r="E222" s="42"/>
      <c r="F222" s="42"/>
      <c r="G222" s="40"/>
      <c r="H222" s="40"/>
      <c r="I222" s="40"/>
      <c r="J222" s="50"/>
      <c r="K222" s="48"/>
      <c r="L222" s="48"/>
      <c r="M222" s="69"/>
      <c r="N222" s="69"/>
      <c r="O222" s="69"/>
      <c r="P222" s="69"/>
      <c r="Q222" s="41"/>
      <c r="R222" s="41"/>
      <c r="S222" s="41"/>
      <c r="T222" s="41"/>
      <c r="U222" s="41"/>
    </row>
    <row r="223" spans="1:21" ht="18.75" x14ac:dyDescent="0.3">
      <c r="A223" s="45"/>
      <c r="B223" s="41"/>
      <c r="C223" s="42"/>
      <c r="D223" s="42"/>
      <c r="E223" s="42"/>
      <c r="F223" s="42"/>
      <c r="G223" s="40"/>
      <c r="H223" s="40"/>
      <c r="I223" s="40"/>
      <c r="J223" s="50"/>
      <c r="K223" s="48"/>
      <c r="L223" s="48"/>
      <c r="M223" s="69"/>
      <c r="N223" s="69"/>
      <c r="O223" s="69"/>
      <c r="P223" s="69"/>
      <c r="Q223" s="41"/>
      <c r="R223" s="41"/>
      <c r="S223" s="41"/>
      <c r="T223" s="41"/>
      <c r="U223" s="41"/>
    </row>
    <row r="224" spans="1:21" ht="18.75" x14ac:dyDescent="0.3">
      <c r="A224" s="45"/>
      <c r="B224" s="41"/>
      <c r="C224" s="42"/>
      <c r="D224" s="42"/>
      <c r="E224" s="42"/>
      <c r="F224" s="42"/>
      <c r="G224" s="40"/>
      <c r="H224" s="40"/>
      <c r="I224" s="40"/>
      <c r="J224" s="50"/>
      <c r="K224" s="48"/>
      <c r="L224" s="48"/>
      <c r="M224" s="69"/>
      <c r="N224" s="69"/>
      <c r="O224" s="69"/>
      <c r="P224" s="69"/>
      <c r="Q224" s="41"/>
      <c r="R224" s="41"/>
      <c r="S224" s="41"/>
      <c r="T224" s="41"/>
      <c r="U224" s="41"/>
    </row>
    <row r="225" spans="1:21" ht="18.75" x14ac:dyDescent="0.3">
      <c r="A225" s="45"/>
      <c r="B225" s="41"/>
      <c r="C225" s="42"/>
      <c r="D225" s="42"/>
      <c r="E225" s="42"/>
      <c r="F225" s="42"/>
      <c r="G225" s="40"/>
      <c r="H225" s="40"/>
      <c r="I225" s="40"/>
      <c r="J225" s="50"/>
      <c r="K225" s="48"/>
      <c r="L225" s="48"/>
      <c r="M225" s="69"/>
      <c r="N225" s="69"/>
      <c r="O225" s="69"/>
      <c r="P225" s="69"/>
      <c r="Q225" s="41"/>
      <c r="R225" s="41"/>
      <c r="S225" s="41"/>
      <c r="T225" s="41"/>
      <c r="U225" s="41"/>
    </row>
    <row r="226" spans="1:21" ht="18.75" x14ac:dyDescent="0.3">
      <c r="A226" s="45"/>
      <c r="B226" s="41"/>
      <c r="C226" s="42"/>
      <c r="D226" s="42"/>
      <c r="E226" s="42"/>
      <c r="F226" s="42"/>
      <c r="G226" s="40"/>
      <c r="H226" s="40"/>
      <c r="I226" s="40"/>
      <c r="J226" s="50"/>
      <c r="K226" s="48"/>
      <c r="L226" s="48"/>
      <c r="M226" s="69"/>
      <c r="N226" s="69"/>
      <c r="O226" s="69"/>
      <c r="P226" s="69"/>
      <c r="Q226" s="41"/>
      <c r="R226" s="41"/>
      <c r="S226" s="41"/>
      <c r="T226" s="41"/>
      <c r="U226" s="41"/>
    </row>
    <row r="227" spans="1:21" ht="18.75" x14ac:dyDescent="0.3">
      <c r="A227" s="45"/>
      <c r="B227" s="41"/>
      <c r="C227" s="42"/>
      <c r="D227" s="42"/>
      <c r="E227" s="42"/>
      <c r="F227" s="42"/>
      <c r="G227" s="40"/>
      <c r="H227" s="40"/>
      <c r="I227" s="40"/>
      <c r="J227" s="50"/>
      <c r="K227" s="48"/>
      <c r="L227" s="48"/>
      <c r="M227" s="69"/>
      <c r="N227" s="69"/>
      <c r="O227" s="69"/>
      <c r="P227" s="69"/>
      <c r="Q227" s="41"/>
      <c r="R227" s="41"/>
      <c r="S227" s="41"/>
      <c r="T227" s="41"/>
      <c r="U227" s="41"/>
    </row>
    <row r="228" spans="1:21" ht="18.75" x14ac:dyDescent="0.3">
      <c r="A228" s="45"/>
      <c r="B228" s="41"/>
      <c r="C228" s="42"/>
      <c r="D228" s="42"/>
      <c r="E228" s="42"/>
      <c r="F228" s="42"/>
      <c r="G228" s="40"/>
      <c r="H228" s="40"/>
      <c r="I228" s="40"/>
      <c r="J228" s="50"/>
      <c r="K228" s="48"/>
      <c r="L228" s="48"/>
      <c r="M228" s="69"/>
      <c r="N228" s="69"/>
      <c r="O228" s="69"/>
      <c r="P228" s="69"/>
      <c r="Q228" s="41"/>
      <c r="R228" s="41"/>
      <c r="S228" s="41"/>
      <c r="T228" s="41"/>
      <c r="U228" s="41"/>
    </row>
    <row r="229" spans="1:21" ht="18.75" x14ac:dyDescent="0.3">
      <c r="A229" s="45"/>
      <c r="B229" s="41"/>
      <c r="C229" s="42"/>
      <c r="D229" s="42"/>
      <c r="E229" s="42"/>
      <c r="F229" s="42"/>
      <c r="G229" s="40"/>
      <c r="H229" s="40"/>
      <c r="I229" s="40"/>
      <c r="J229" s="50"/>
      <c r="K229" s="48"/>
      <c r="L229" s="48"/>
      <c r="M229" s="69"/>
      <c r="N229" s="69"/>
      <c r="O229" s="69"/>
      <c r="P229" s="69"/>
      <c r="Q229" s="41"/>
      <c r="R229" s="41"/>
      <c r="S229" s="41"/>
      <c r="T229" s="41"/>
      <c r="U229" s="41"/>
    </row>
    <row r="230" spans="1:21" ht="18.75" x14ac:dyDescent="0.3">
      <c r="A230" s="45"/>
      <c r="B230" s="41"/>
      <c r="C230" s="42"/>
      <c r="D230" s="42"/>
      <c r="E230" s="42"/>
      <c r="F230" s="42"/>
      <c r="G230" s="40"/>
      <c r="H230" s="40"/>
      <c r="I230" s="40"/>
      <c r="J230" s="50"/>
      <c r="K230" s="48"/>
      <c r="L230" s="48"/>
      <c r="M230" s="69"/>
      <c r="N230" s="69"/>
      <c r="O230" s="69"/>
      <c r="P230" s="69"/>
      <c r="Q230" s="41"/>
      <c r="R230" s="41"/>
      <c r="S230" s="41"/>
      <c r="T230" s="41"/>
      <c r="U230" s="41"/>
    </row>
    <row r="231" spans="1:21" ht="18.75" x14ac:dyDescent="0.3">
      <c r="A231" s="45"/>
      <c r="B231" s="41"/>
      <c r="C231" s="42"/>
      <c r="D231" s="42"/>
      <c r="E231" s="42"/>
      <c r="F231" s="42"/>
      <c r="G231" s="40"/>
      <c r="H231" s="40"/>
      <c r="I231" s="40"/>
      <c r="J231" s="50"/>
      <c r="K231" s="48"/>
      <c r="L231" s="48"/>
      <c r="M231" s="69"/>
      <c r="N231" s="69"/>
      <c r="O231" s="69"/>
      <c r="P231" s="69"/>
      <c r="Q231" s="41"/>
      <c r="R231" s="41"/>
      <c r="S231" s="41"/>
      <c r="T231" s="41"/>
      <c r="U231" s="41"/>
    </row>
    <row r="232" spans="1:21" ht="18.75" x14ac:dyDescent="0.3">
      <c r="A232" s="45"/>
      <c r="B232" s="41"/>
      <c r="C232" s="42"/>
      <c r="D232" s="42"/>
      <c r="E232" s="42"/>
      <c r="F232" s="42"/>
      <c r="G232" s="40"/>
      <c r="H232" s="40"/>
      <c r="I232" s="40"/>
      <c r="J232" s="50"/>
      <c r="K232" s="48"/>
      <c r="L232" s="48"/>
      <c r="M232" s="69"/>
      <c r="N232" s="69"/>
      <c r="O232" s="69"/>
      <c r="P232" s="69"/>
      <c r="Q232" s="41"/>
      <c r="R232" s="41"/>
      <c r="S232" s="41"/>
      <c r="T232" s="41"/>
      <c r="U232" s="41"/>
    </row>
    <row r="233" spans="1:21" ht="18.75" x14ac:dyDescent="0.3">
      <c r="A233" s="45"/>
      <c r="B233" s="41"/>
      <c r="C233" s="42"/>
      <c r="D233" s="42"/>
      <c r="E233" s="42"/>
      <c r="F233" s="42"/>
      <c r="G233" s="40"/>
      <c r="H233" s="40"/>
      <c r="I233" s="40"/>
      <c r="J233" s="50"/>
      <c r="K233" s="48"/>
      <c r="L233" s="48"/>
      <c r="M233" s="69"/>
      <c r="N233" s="69"/>
      <c r="O233" s="69"/>
      <c r="P233" s="69"/>
      <c r="Q233" s="41"/>
      <c r="R233" s="41"/>
      <c r="S233" s="41"/>
      <c r="T233" s="41"/>
      <c r="U233" s="41"/>
    </row>
    <row r="234" spans="1:21" ht="18.75" x14ac:dyDescent="0.3">
      <c r="A234" s="45"/>
      <c r="B234" s="41"/>
      <c r="C234" s="42"/>
      <c r="D234" s="42"/>
      <c r="E234" s="42"/>
      <c r="F234" s="42"/>
      <c r="G234" s="40"/>
      <c r="H234" s="40"/>
      <c r="I234" s="40"/>
      <c r="J234" s="50"/>
      <c r="K234" s="48"/>
      <c r="L234" s="48"/>
      <c r="M234" s="69"/>
      <c r="N234" s="69"/>
      <c r="O234" s="69"/>
      <c r="P234" s="69"/>
      <c r="Q234" s="41"/>
      <c r="R234" s="41"/>
      <c r="S234" s="41"/>
      <c r="T234" s="41"/>
      <c r="U234" s="41"/>
    </row>
    <row r="235" spans="1:21" ht="18.75" x14ac:dyDescent="0.3">
      <c r="A235" s="45"/>
      <c r="B235" s="41"/>
      <c r="C235" s="42"/>
      <c r="D235" s="42"/>
      <c r="E235" s="42"/>
      <c r="F235" s="42"/>
      <c r="G235" s="40"/>
      <c r="H235" s="40"/>
      <c r="I235" s="40"/>
      <c r="J235" s="50"/>
      <c r="K235" s="48"/>
      <c r="L235" s="48"/>
      <c r="M235" s="69"/>
      <c r="N235" s="69"/>
      <c r="O235" s="69"/>
      <c r="P235" s="69"/>
      <c r="Q235" s="41"/>
      <c r="R235" s="41"/>
      <c r="S235" s="41"/>
      <c r="T235" s="41"/>
      <c r="U235" s="41"/>
    </row>
    <row r="236" spans="1:21" ht="18.75" x14ac:dyDescent="0.3">
      <c r="A236" s="45"/>
      <c r="B236" s="41"/>
      <c r="C236" s="42"/>
      <c r="D236" s="42"/>
      <c r="E236" s="42"/>
      <c r="F236" s="42"/>
      <c r="G236" s="40"/>
      <c r="H236" s="40"/>
      <c r="I236" s="40"/>
      <c r="J236" s="50"/>
      <c r="K236" s="48"/>
      <c r="L236" s="48"/>
      <c r="M236" s="69"/>
      <c r="N236" s="69"/>
      <c r="O236" s="69"/>
      <c r="P236" s="69"/>
      <c r="Q236" s="41"/>
      <c r="R236" s="41"/>
      <c r="S236" s="41"/>
      <c r="T236" s="41"/>
      <c r="U236" s="41"/>
    </row>
    <row r="237" spans="1:21" ht="18.75" x14ac:dyDescent="0.3">
      <c r="A237" s="45"/>
      <c r="B237" s="41"/>
      <c r="C237" s="42"/>
      <c r="D237" s="42"/>
      <c r="E237" s="42"/>
      <c r="F237" s="42"/>
      <c r="G237" s="40"/>
      <c r="H237" s="40"/>
      <c r="I237" s="40"/>
      <c r="J237" s="50"/>
      <c r="K237" s="48"/>
      <c r="L237" s="48"/>
      <c r="M237" s="69"/>
      <c r="N237" s="69"/>
      <c r="O237" s="69"/>
      <c r="P237" s="69"/>
      <c r="Q237" s="41"/>
      <c r="R237" s="41"/>
      <c r="S237" s="41"/>
      <c r="T237" s="41"/>
      <c r="U237" s="41"/>
    </row>
    <row r="238" spans="1:21" ht="18.75" x14ac:dyDescent="0.3">
      <c r="A238" s="45"/>
      <c r="B238" s="41"/>
      <c r="C238" s="42"/>
      <c r="D238" s="42"/>
      <c r="E238" s="42"/>
      <c r="F238" s="42"/>
      <c r="G238" s="40"/>
      <c r="H238" s="40"/>
      <c r="I238" s="40"/>
      <c r="J238" s="50"/>
      <c r="K238" s="48"/>
      <c r="L238" s="48"/>
      <c r="M238" s="69"/>
      <c r="N238" s="69"/>
      <c r="O238" s="69"/>
      <c r="P238" s="69"/>
      <c r="Q238" s="41"/>
      <c r="R238" s="41"/>
      <c r="S238" s="41"/>
      <c r="T238" s="41"/>
      <c r="U238" s="41"/>
    </row>
    <row r="239" spans="1:21" ht="18.75" x14ac:dyDescent="0.3">
      <c r="A239" s="45"/>
      <c r="B239" s="41"/>
      <c r="C239" s="42"/>
      <c r="D239" s="42"/>
      <c r="E239" s="42"/>
      <c r="F239" s="42"/>
      <c r="G239" s="40"/>
      <c r="H239" s="40"/>
      <c r="I239" s="40"/>
      <c r="J239" s="50"/>
      <c r="K239" s="48"/>
      <c r="L239" s="48"/>
      <c r="M239" s="69"/>
      <c r="N239" s="69"/>
      <c r="O239" s="69"/>
      <c r="P239" s="69"/>
      <c r="Q239" s="41"/>
      <c r="R239" s="41"/>
      <c r="S239" s="41"/>
      <c r="T239" s="41"/>
      <c r="U239" s="41"/>
    </row>
    <row r="240" spans="1:21" ht="18.75" x14ac:dyDescent="0.3">
      <c r="A240" s="45"/>
      <c r="B240" s="41"/>
      <c r="C240" s="42"/>
      <c r="D240" s="42"/>
      <c r="E240" s="42"/>
      <c r="F240" s="42"/>
      <c r="G240" s="40"/>
      <c r="H240" s="40"/>
      <c r="I240" s="40"/>
      <c r="J240" s="50"/>
      <c r="K240" s="48"/>
      <c r="L240" s="48"/>
      <c r="M240" s="69"/>
      <c r="N240" s="69"/>
      <c r="O240" s="69"/>
      <c r="P240" s="69"/>
      <c r="Q240" s="41"/>
      <c r="R240" s="41"/>
      <c r="S240" s="41"/>
      <c r="T240" s="41"/>
      <c r="U240" s="41"/>
    </row>
    <row r="241" spans="1:21" ht="18.75" x14ac:dyDescent="0.3">
      <c r="A241" s="45"/>
      <c r="B241" s="41"/>
      <c r="C241" s="42"/>
      <c r="D241" s="42"/>
      <c r="E241" s="42"/>
      <c r="F241" s="42"/>
      <c r="G241" s="40"/>
      <c r="H241" s="40"/>
      <c r="I241" s="40"/>
      <c r="J241" s="50"/>
      <c r="K241" s="48"/>
      <c r="L241" s="48"/>
      <c r="M241" s="69"/>
      <c r="N241" s="69"/>
      <c r="O241" s="69"/>
      <c r="P241" s="69"/>
      <c r="Q241" s="41"/>
      <c r="R241" s="41"/>
      <c r="S241" s="41"/>
      <c r="T241" s="41"/>
      <c r="U241" s="41"/>
    </row>
    <row r="242" spans="1:21" ht="18.75" x14ac:dyDescent="0.3">
      <c r="A242" s="45"/>
      <c r="B242" s="41"/>
      <c r="C242" s="42"/>
      <c r="D242" s="42"/>
      <c r="E242" s="42"/>
      <c r="F242" s="42"/>
      <c r="G242" s="40"/>
      <c r="H242" s="40"/>
      <c r="I242" s="40"/>
      <c r="J242" s="50"/>
      <c r="K242" s="48"/>
      <c r="L242" s="48"/>
      <c r="M242" s="69"/>
      <c r="N242" s="69"/>
      <c r="O242" s="69"/>
      <c r="P242" s="69"/>
      <c r="Q242" s="41"/>
      <c r="R242" s="41"/>
      <c r="S242" s="41"/>
      <c r="T242" s="41"/>
      <c r="U242" s="41"/>
    </row>
    <row r="243" spans="1:21" ht="18.75" x14ac:dyDescent="0.3">
      <c r="A243" s="45"/>
      <c r="B243" s="41"/>
      <c r="C243" s="42"/>
      <c r="D243" s="42"/>
      <c r="E243" s="42"/>
      <c r="F243" s="42"/>
      <c r="G243" s="40"/>
      <c r="H243" s="40"/>
      <c r="I243" s="40"/>
      <c r="J243" s="50"/>
      <c r="K243" s="48"/>
      <c r="L243" s="48"/>
      <c r="M243" s="69"/>
      <c r="N243" s="69"/>
      <c r="O243" s="69"/>
      <c r="P243" s="69"/>
      <c r="Q243" s="41"/>
      <c r="R243" s="41"/>
      <c r="S243" s="41"/>
      <c r="T243" s="41"/>
      <c r="U243" s="41"/>
    </row>
    <row r="244" spans="1:21" ht="18.75" x14ac:dyDescent="0.3">
      <c r="A244" s="45"/>
      <c r="B244" s="41"/>
      <c r="C244" s="42"/>
      <c r="D244" s="42"/>
      <c r="E244" s="42"/>
      <c r="F244" s="42"/>
      <c r="G244" s="40"/>
      <c r="H244" s="40"/>
      <c r="I244" s="40"/>
      <c r="J244" s="50"/>
      <c r="K244" s="48"/>
      <c r="L244" s="48"/>
      <c r="M244" s="69"/>
      <c r="N244" s="69"/>
      <c r="O244" s="69"/>
      <c r="P244" s="69"/>
      <c r="Q244" s="41"/>
      <c r="R244" s="41"/>
      <c r="S244" s="41"/>
      <c r="T244" s="41"/>
      <c r="U244" s="41"/>
    </row>
    <row r="245" spans="1:21" ht="18.75" x14ac:dyDescent="0.3">
      <c r="A245" s="45"/>
      <c r="B245" s="41"/>
      <c r="C245" s="42"/>
      <c r="D245" s="42"/>
      <c r="E245" s="42"/>
      <c r="F245" s="42"/>
      <c r="G245" s="40"/>
      <c r="H245" s="40"/>
      <c r="I245" s="40"/>
      <c r="J245" s="50"/>
      <c r="K245" s="48"/>
      <c r="L245" s="48"/>
      <c r="M245" s="69"/>
      <c r="N245" s="69"/>
      <c r="O245" s="69"/>
      <c r="P245" s="69"/>
      <c r="Q245" s="41"/>
      <c r="R245" s="41"/>
      <c r="S245" s="41"/>
      <c r="T245" s="41"/>
      <c r="U245" s="41"/>
    </row>
    <row r="246" spans="1:21" ht="18.75" x14ac:dyDescent="0.3">
      <c r="A246" s="45"/>
      <c r="B246" s="41"/>
      <c r="C246" s="42"/>
      <c r="D246" s="42"/>
      <c r="E246" s="42"/>
      <c r="F246" s="42"/>
      <c r="G246" s="40"/>
      <c r="H246" s="40"/>
      <c r="I246" s="40"/>
      <c r="J246" s="50"/>
      <c r="K246" s="48"/>
      <c r="L246" s="48"/>
      <c r="M246" s="69"/>
      <c r="N246" s="69"/>
      <c r="O246" s="69"/>
      <c r="P246" s="69"/>
      <c r="Q246" s="41"/>
      <c r="R246" s="41"/>
      <c r="S246" s="41"/>
      <c r="T246" s="41"/>
      <c r="U246" s="41"/>
    </row>
    <row r="247" spans="1:21" ht="18.75" x14ac:dyDescent="0.3">
      <c r="A247" s="45"/>
      <c r="B247" s="41"/>
      <c r="C247" s="42"/>
      <c r="D247" s="42"/>
      <c r="E247" s="42"/>
      <c r="F247" s="42"/>
      <c r="G247" s="40"/>
      <c r="H247" s="40"/>
      <c r="I247" s="40"/>
      <c r="J247" s="50"/>
      <c r="K247" s="48"/>
      <c r="L247" s="48"/>
      <c r="M247" s="69"/>
      <c r="N247" s="69"/>
      <c r="O247" s="69"/>
      <c r="P247" s="69"/>
      <c r="Q247" s="41"/>
      <c r="R247" s="41"/>
      <c r="S247" s="41"/>
      <c r="T247" s="41"/>
      <c r="U247" s="41"/>
    </row>
    <row r="248" spans="1:21" ht="18.75" x14ac:dyDescent="0.3">
      <c r="A248" s="45"/>
      <c r="B248" s="41"/>
      <c r="C248" s="42"/>
      <c r="D248" s="42"/>
      <c r="E248" s="42"/>
      <c r="F248" s="42"/>
      <c r="G248" s="40"/>
      <c r="H248" s="40"/>
      <c r="I248" s="40"/>
      <c r="J248" s="50"/>
      <c r="K248" s="48"/>
      <c r="L248" s="48"/>
      <c r="M248" s="69"/>
      <c r="N248" s="69"/>
      <c r="O248" s="69"/>
      <c r="P248" s="69"/>
      <c r="Q248" s="41"/>
      <c r="R248" s="41"/>
      <c r="S248" s="41"/>
      <c r="T248" s="41"/>
      <c r="U248" s="41"/>
    </row>
    <row r="249" spans="1:21" ht="18.75" x14ac:dyDescent="0.3">
      <c r="A249" s="45"/>
      <c r="B249" s="41"/>
      <c r="C249" s="42"/>
      <c r="D249" s="42"/>
      <c r="E249" s="42"/>
      <c r="F249" s="42"/>
      <c r="G249" s="40"/>
      <c r="H249" s="40"/>
      <c r="I249" s="40"/>
      <c r="J249" s="50"/>
      <c r="K249" s="48"/>
      <c r="L249" s="48"/>
      <c r="M249" s="69"/>
      <c r="N249" s="69"/>
      <c r="O249" s="69"/>
      <c r="P249" s="69"/>
      <c r="Q249" s="41"/>
      <c r="R249" s="41"/>
      <c r="S249" s="41"/>
      <c r="T249" s="41"/>
      <c r="U249" s="41"/>
    </row>
    <row r="250" spans="1:21" ht="18.75" x14ac:dyDescent="0.3">
      <c r="A250" s="45"/>
      <c r="B250" s="41"/>
      <c r="C250" s="42"/>
      <c r="D250" s="42"/>
      <c r="E250" s="42"/>
      <c r="F250" s="42"/>
      <c r="G250" s="40"/>
      <c r="H250" s="40"/>
      <c r="I250" s="40"/>
      <c r="J250" s="50"/>
      <c r="K250" s="48"/>
      <c r="L250" s="48"/>
      <c r="M250" s="69"/>
      <c r="N250" s="69"/>
      <c r="O250" s="69"/>
      <c r="P250" s="69"/>
      <c r="Q250" s="41"/>
      <c r="R250" s="41"/>
      <c r="S250" s="41"/>
      <c r="T250" s="41"/>
      <c r="U250" s="41"/>
    </row>
    <row r="251" spans="1:21" ht="18.75" x14ac:dyDescent="0.3">
      <c r="A251" s="45"/>
      <c r="B251" s="41"/>
      <c r="C251" s="42"/>
      <c r="D251" s="42"/>
      <c r="E251" s="42"/>
      <c r="F251" s="42"/>
      <c r="G251" s="40"/>
      <c r="H251" s="40"/>
      <c r="I251" s="40"/>
      <c r="J251" s="50"/>
      <c r="K251" s="48"/>
      <c r="L251" s="48"/>
      <c r="M251" s="69"/>
      <c r="N251" s="69"/>
      <c r="O251" s="69"/>
      <c r="P251" s="69"/>
      <c r="Q251" s="41"/>
      <c r="R251" s="41"/>
      <c r="S251" s="41"/>
      <c r="T251" s="41"/>
      <c r="U251" s="41"/>
    </row>
    <row r="252" spans="1:21" ht="18.75" x14ac:dyDescent="0.3">
      <c r="A252" s="45"/>
      <c r="B252" s="41"/>
      <c r="C252" s="42"/>
      <c r="D252" s="42"/>
      <c r="E252" s="42"/>
      <c r="F252" s="42"/>
      <c r="G252" s="40"/>
      <c r="H252" s="40"/>
      <c r="I252" s="40"/>
      <c r="J252" s="50"/>
      <c r="K252" s="48"/>
      <c r="L252" s="48"/>
      <c r="M252" s="69"/>
      <c r="N252" s="69"/>
      <c r="O252" s="69"/>
      <c r="P252" s="69"/>
      <c r="Q252" s="41"/>
      <c r="R252" s="41"/>
      <c r="S252" s="41"/>
      <c r="T252" s="41"/>
      <c r="U252" s="41"/>
    </row>
    <row r="253" spans="1:21" ht="18.75" x14ac:dyDescent="0.3">
      <c r="A253" s="45"/>
      <c r="B253" s="41"/>
      <c r="C253" s="42"/>
      <c r="D253" s="42"/>
      <c r="E253" s="42"/>
      <c r="F253" s="42"/>
      <c r="G253" s="40"/>
      <c r="H253" s="40"/>
      <c r="I253" s="40"/>
      <c r="J253" s="50"/>
      <c r="K253" s="48"/>
      <c r="L253" s="48"/>
      <c r="M253" s="69"/>
      <c r="N253" s="69"/>
      <c r="O253" s="69"/>
      <c r="P253" s="69"/>
      <c r="Q253" s="41"/>
      <c r="R253" s="41"/>
      <c r="S253" s="41"/>
      <c r="T253" s="41"/>
      <c r="U253" s="41"/>
    </row>
    <row r="254" spans="1:21" ht="18.75" x14ac:dyDescent="0.3">
      <c r="A254" s="45"/>
      <c r="B254" s="41"/>
      <c r="C254" s="42"/>
      <c r="D254" s="42"/>
      <c r="E254" s="42"/>
      <c r="F254" s="42"/>
      <c r="G254" s="40"/>
      <c r="H254" s="40"/>
      <c r="I254" s="40"/>
      <c r="J254" s="50"/>
      <c r="K254" s="48"/>
      <c r="L254" s="48"/>
      <c r="M254" s="69"/>
      <c r="N254" s="69"/>
      <c r="O254" s="69"/>
      <c r="P254" s="69"/>
      <c r="Q254" s="41"/>
      <c r="R254" s="41"/>
      <c r="S254" s="41"/>
      <c r="T254" s="41"/>
      <c r="U254" s="41"/>
    </row>
    <row r="255" spans="1:21" ht="18.75" x14ac:dyDescent="0.3">
      <c r="A255" s="45"/>
      <c r="B255" s="41"/>
      <c r="C255" s="42"/>
      <c r="D255" s="42"/>
      <c r="E255" s="42"/>
      <c r="F255" s="42"/>
      <c r="G255" s="40"/>
      <c r="H255" s="40"/>
      <c r="I255" s="40"/>
      <c r="J255" s="50"/>
      <c r="K255" s="48"/>
      <c r="L255" s="48"/>
      <c r="M255" s="69"/>
      <c r="N255" s="69"/>
      <c r="O255" s="69"/>
      <c r="P255" s="69"/>
      <c r="Q255" s="41"/>
      <c r="R255" s="41"/>
      <c r="S255" s="41"/>
      <c r="T255" s="41"/>
      <c r="U255" s="41"/>
    </row>
    <row r="256" spans="1:21" ht="18.75" x14ac:dyDescent="0.3">
      <c r="A256" s="45"/>
      <c r="B256" s="41"/>
      <c r="C256" s="42"/>
      <c r="D256" s="42"/>
      <c r="E256" s="42"/>
      <c r="F256" s="42"/>
      <c r="G256" s="40"/>
      <c r="H256" s="40"/>
      <c r="I256" s="40"/>
      <c r="J256" s="50"/>
      <c r="K256" s="48"/>
      <c r="L256" s="48"/>
      <c r="M256" s="69"/>
      <c r="N256" s="69"/>
      <c r="O256" s="69"/>
      <c r="P256" s="69"/>
      <c r="Q256" s="41"/>
      <c r="R256" s="41"/>
      <c r="S256" s="41"/>
      <c r="T256" s="41"/>
      <c r="U256" s="41"/>
    </row>
    <row r="257" spans="1:21" ht="18.75" x14ac:dyDescent="0.3">
      <c r="A257" s="45"/>
      <c r="B257" s="41"/>
      <c r="C257" s="42"/>
      <c r="D257" s="42"/>
      <c r="E257" s="42"/>
      <c r="F257" s="42"/>
      <c r="G257" s="40"/>
      <c r="H257" s="40"/>
      <c r="I257" s="40"/>
      <c r="J257" s="50"/>
      <c r="K257" s="48"/>
      <c r="L257" s="48"/>
      <c r="M257" s="69"/>
      <c r="N257" s="69"/>
      <c r="O257" s="69"/>
      <c r="P257" s="69"/>
      <c r="Q257" s="41"/>
      <c r="R257" s="41"/>
      <c r="S257" s="41"/>
      <c r="T257" s="41"/>
      <c r="U257" s="41"/>
    </row>
    <row r="258" spans="1:21" ht="18.75" x14ac:dyDescent="0.3">
      <c r="A258" s="45"/>
      <c r="B258" s="41"/>
      <c r="C258" s="42"/>
      <c r="D258" s="42"/>
      <c r="E258" s="42"/>
      <c r="F258" s="42"/>
      <c r="G258" s="40"/>
      <c r="H258" s="40"/>
      <c r="I258" s="40"/>
      <c r="J258" s="50"/>
      <c r="K258" s="48"/>
      <c r="L258" s="48"/>
      <c r="M258" s="69"/>
      <c r="N258" s="69"/>
      <c r="O258" s="69"/>
      <c r="P258" s="69"/>
      <c r="Q258" s="41"/>
      <c r="R258" s="41"/>
      <c r="S258" s="41"/>
      <c r="T258" s="41"/>
      <c r="U258" s="41"/>
    </row>
    <row r="259" spans="1:21" ht="18.75" x14ac:dyDescent="0.3">
      <c r="A259" s="45"/>
      <c r="B259" s="41"/>
      <c r="C259" s="42"/>
      <c r="D259" s="42"/>
      <c r="E259" s="42"/>
      <c r="F259" s="42"/>
      <c r="G259" s="40"/>
      <c r="H259" s="40"/>
      <c r="I259" s="40"/>
      <c r="J259" s="50"/>
      <c r="K259" s="48"/>
      <c r="L259" s="48"/>
      <c r="M259" s="69"/>
      <c r="N259" s="69"/>
      <c r="O259" s="69"/>
      <c r="P259" s="69"/>
      <c r="Q259" s="41"/>
      <c r="R259" s="41"/>
      <c r="S259" s="41"/>
      <c r="T259" s="41"/>
      <c r="U259" s="41"/>
    </row>
    <row r="260" spans="1:21" ht="18.75" x14ac:dyDescent="0.3">
      <c r="A260" s="45"/>
      <c r="B260" s="41"/>
      <c r="C260" s="42"/>
      <c r="D260" s="42"/>
      <c r="E260" s="42"/>
      <c r="F260" s="42"/>
      <c r="G260" s="40"/>
      <c r="H260" s="40"/>
      <c r="I260" s="40"/>
      <c r="J260" s="50"/>
      <c r="K260" s="48"/>
      <c r="L260" s="48"/>
      <c r="M260" s="69"/>
      <c r="N260" s="69"/>
      <c r="O260" s="69"/>
      <c r="P260" s="69"/>
      <c r="Q260" s="41"/>
      <c r="R260" s="41"/>
      <c r="S260" s="41"/>
      <c r="T260" s="41"/>
      <c r="U260" s="41"/>
    </row>
    <row r="261" spans="1:21" ht="18.75" x14ac:dyDescent="0.3">
      <c r="A261" s="45"/>
      <c r="B261" s="41"/>
      <c r="C261" s="42"/>
      <c r="D261" s="42"/>
      <c r="E261" s="42"/>
      <c r="F261" s="42"/>
      <c r="G261" s="40"/>
      <c r="H261" s="40"/>
      <c r="I261" s="40"/>
      <c r="J261" s="50"/>
      <c r="K261" s="48"/>
      <c r="L261" s="48"/>
      <c r="M261" s="69"/>
      <c r="N261" s="69"/>
      <c r="O261" s="69"/>
      <c r="P261" s="69"/>
      <c r="Q261" s="41"/>
      <c r="R261" s="41"/>
      <c r="S261" s="41"/>
      <c r="T261" s="41"/>
      <c r="U261" s="41"/>
    </row>
    <row r="262" spans="1:21" ht="18.75" x14ac:dyDescent="0.3">
      <c r="A262" s="45"/>
      <c r="B262" s="41"/>
      <c r="C262" s="42"/>
      <c r="D262" s="42"/>
      <c r="E262" s="42"/>
      <c r="F262" s="42"/>
      <c r="G262" s="40"/>
      <c r="H262" s="40"/>
      <c r="I262" s="40"/>
      <c r="J262" s="50"/>
      <c r="K262" s="48"/>
      <c r="L262" s="48"/>
      <c r="M262" s="69"/>
      <c r="N262" s="69"/>
      <c r="O262" s="69"/>
      <c r="P262" s="69"/>
      <c r="Q262" s="41"/>
      <c r="R262" s="41"/>
      <c r="S262" s="41"/>
      <c r="T262" s="41"/>
      <c r="U262" s="41"/>
    </row>
    <row r="263" spans="1:21" ht="18.75" x14ac:dyDescent="0.3">
      <c r="A263" s="45"/>
      <c r="B263" s="41"/>
      <c r="C263" s="42"/>
      <c r="D263" s="42"/>
      <c r="E263" s="42"/>
      <c r="F263" s="42"/>
      <c r="G263" s="40"/>
      <c r="H263" s="40"/>
      <c r="I263" s="40"/>
      <c r="J263" s="50"/>
      <c r="K263" s="48"/>
      <c r="L263" s="48"/>
      <c r="M263" s="69"/>
      <c r="N263" s="69"/>
      <c r="O263" s="69"/>
      <c r="P263" s="69"/>
      <c r="Q263" s="41"/>
      <c r="R263" s="41"/>
      <c r="S263" s="41"/>
      <c r="T263" s="41"/>
      <c r="U263" s="41"/>
    </row>
    <row r="264" spans="1:21" ht="18.75" x14ac:dyDescent="0.3">
      <c r="A264" s="45"/>
      <c r="B264" s="41"/>
      <c r="C264" s="42"/>
      <c r="D264" s="42"/>
      <c r="E264" s="42"/>
      <c r="F264" s="42"/>
      <c r="G264" s="40"/>
      <c r="H264" s="40"/>
      <c r="I264" s="40"/>
      <c r="J264" s="50"/>
      <c r="K264" s="48"/>
      <c r="L264" s="48"/>
      <c r="M264" s="69"/>
      <c r="N264" s="69"/>
      <c r="O264" s="69"/>
      <c r="P264" s="69"/>
      <c r="Q264" s="41"/>
      <c r="R264" s="41"/>
      <c r="S264" s="41"/>
      <c r="T264" s="41"/>
      <c r="U264" s="41"/>
    </row>
    <row r="265" spans="1:21" ht="18.75" x14ac:dyDescent="0.3">
      <c r="A265" s="45"/>
      <c r="B265" s="41"/>
      <c r="C265" s="42"/>
      <c r="D265" s="42"/>
      <c r="E265" s="42"/>
      <c r="F265" s="42"/>
      <c r="G265" s="40"/>
      <c r="H265" s="40"/>
      <c r="I265" s="40"/>
      <c r="J265" s="50"/>
      <c r="K265" s="48"/>
      <c r="L265" s="48"/>
      <c r="M265" s="69"/>
      <c r="N265" s="69"/>
      <c r="O265" s="69"/>
      <c r="P265" s="69"/>
      <c r="Q265" s="41"/>
      <c r="R265" s="41"/>
      <c r="S265" s="41"/>
      <c r="T265" s="41"/>
      <c r="U265" s="41"/>
    </row>
    <row r="266" spans="1:21" ht="18.75" x14ac:dyDescent="0.3">
      <c r="A266" s="45"/>
      <c r="B266" s="41"/>
      <c r="C266" s="42"/>
      <c r="D266" s="42"/>
      <c r="E266" s="42"/>
      <c r="F266" s="42"/>
      <c r="G266" s="40"/>
      <c r="H266" s="40"/>
      <c r="I266" s="40"/>
      <c r="J266" s="50"/>
      <c r="K266" s="48"/>
      <c r="L266" s="48"/>
      <c r="M266" s="69"/>
      <c r="N266" s="69"/>
      <c r="O266" s="69"/>
      <c r="P266" s="69"/>
      <c r="Q266" s="41"/>
      <c r="R266" s="41"/>
      <c r="S266" s="41"/>
      <c r="T266" s="41"/>
      <c r="U266" s="41"/>
    </row>
    <row r="267" spans="1:21" ht="18.75" x14ac:dyDescent="0.3">
      <c r="A267" s="45"/>
      <c r="B267" s="41"/>
      <c r="C267" s="42"/>
      <c r="D267" s="42"/>
      <c r="E267" s="42"/>
      <c r="F267" s="42"/>
      <c r="G267" s="40"/>
      <c r="H267" s="40"/>
      <c r="I267" s="40"/>
      <c r="J267" s="50"/>
      <c r="K267" s="48"/>
      <c r="L267" s="48"/>
      <c r="M267" s="69"/>
      <c r="N267" s="69"/>
      <c r="O267" s="69"/>
      <c r="P267" s="69"/>
      <c r="Q267" s="41"/>
      <c r="R267" s="41"/>
      <c r="S267" s="41"/>
      <c r="T267" s="41"/>
      <c r="U267" s="41"/>
    </row>
    <row r="268" spans="1:21" ht="18.75" x14ac:dyDescent="0.3">
      <c r="A268" s="45"/>
      <c r="B268" s="41"/>
      <c r="C268" s="42"/>
      <c r="D268" s="42"/>
      <c r="E268" s="42"/>
      <c r="F268" s="42"/>
      <c r="G268" s="40"/>
      <c r="H268" s="40"/>
      <c r="I268" s="40"/>
      <c r="J268" s="50"/>
      <c r="K268" s="48"/>
      <c r="L268" s="48"/>
      <c r="M268" s="69"/>
      <c r="N268" s="69"/>
      <c r="O268" s="69"/>
      <c r="P268" s="69"/>
      <c r="Q268" s="41"/>
      <c r="R268" s="41"/>
      <c r="S268" s="41"/>
      <c r="T268" s="41"/>
      <c r="U268" s="41"/>
    </row>
    <row r="269" spans="1:21" ht="18.75" x14ac:dyDescent="0.3">
      <c r="A269" s="45"/>
      <c r="B269" s="41"/>
      <c r="C269" s="42"/>
      <c r="D269" s="42"/>
      <c r="E269" s="42"/>
      <c r="F269" s="42"/>
      <c r="G269" s="40"/>
      <c r="H269" s="40"/>
      <c r="I269" s="40"/>
      <c r="J269" s="50"/>
      <c r="K269" s="48"/>
      <c r="L269" s="48"/>
      <c r="M269" s="69"/>
      <c r="N269" s="69"/>
      <c r="O269" s="69"/>
      <c r="P269" s="69"/>
      <c r="Q269" s="41"/>
      <c r="R269" s="41"/>
      <c r="S269" s="41"/>
      <c r="T269" s="41"/>
      <c r="U269" s="41"/>
    </row>
    <row r="270" spans="1:21" ht="18.75" x14ac:dyDescent="0.3">
      <c r="A270" s="45"/>
      <c r="B270" s="41"/>
      <c r="C270" s="42"/>
      <c r="D270" s="42"/>
      <c r="E270" s="42"/>
      <c r="F270" s="42"/>
      <c r="G270" s="40"/>
      <c r="H270" s="40"/>
      <c r="I270" s="40"/>
      <c r="J270" s="50"/>
      <c r="K270" s="48"/>
      <c r="L270" s="48"/>
      <c r="M270" s="69"/>
      <c r="N270" s="69"/>
      <c r="O270" s="69"/>
      <c r="P270" s="69"/>
      <c r="Q270" s="41"/>
      <c r="R270" s="41"/>
      <c r="S270" s="41"/>
      <c r="T270" s="41"/>
      <c r="U270" s="41"/>
    </row>
    <row r="271" spans="1:21" ht="18.75" x14ac:dyDescent="0.3">
      <c r="A271" s="45"/>
      <c r="B271" s="41"/>
      <c r="C271" s="42"/>
      <c r="D271" s="42"/>
      <c r="E271" s="42"/>
      <c r="F271" s="42"/>
      <c r="G271" s="40"/>
      <c r="H271" s="40"/>
      <c r="I271" s="40"/>
      <c r="J271" s="50"/>
      <c r="K271" s="48"/>
      <c r="L271" s="48"/>
      <c r="M271" s="69"/>
      <c r="N271" s="69"/>
      <c r="O271" s="69"/>
      <c r="P271" s="69"/>
      <c r="Q271" s="41"/>
      <c r="R271" s="41"/>
      <c r="S271" s="41"/>
      <c r="T271" s="41"/>
      <c r="U271" s="41"/>
    </row>
    <row r="272" spans="1:21" ht="18.75" x14ac:dyDescent="0.3">
      <c r="A272" s="45"/>
      <c r="B272" s="41"/>
      <c r="C272" s="42"/>
      <c r="D272" s="42"/>
      <c r="E272" s="42"/>
      <c r="F272" s="42"/>
      <c r="G272" s="40"/>
      <c r="H272" s="40"/>
      <c r="I272" s="40"/>
      <c r="J272" s="50"/>
      <c r="K272" s="48"/>
      <c r="L272" s="48"/>
      <c r="M272" s="69"/>
      <c r="N272" s="69"/>
      <c r="O272" s="69"/>
      <c r="P272" s="69"/>
      <c r="Q272" s="41"/>
      <c r="R272" s="41"/>
      <c r="S272" s="41"/>
      <c r="T272" s="41"/>
      <c r="U272" s="41"/>
    </row>
    <row r="273" spans="1:21" ht="18.75" x14ac:dyDescent="0.3">
      <c r="A273" s="45"/>
      <c r="B273" s="41"/>
      <c r="C273" s="42"/>
      <c r="D273" s="42"/>
      <c r="E273" s="42"/>
      <c r="F273" s="42"/>
      <c r="G273" s="40"/>
      <c r="H273" s="40"/>
      <c r="I273" s="40"/>
      <c r="J273" s="50"/>
      <c r="K273" s="48"/>
      <c r="L273" s="48"/>
      <c r="M273" s="69"/>
      <c r="N273" s="69"/>
      <c r="O273" s="69"/>
      <c r="P273" s="69"/>
      <c r="Q273" s="41"/>
      <c r="R273" s="41"/>
      <c r="S273" s="41"/>
      <c r="T273" s="41"/>
      <c r="U273" s="41"/>
    </row>
    <row r="274" spans="1:21" ht="18.75" x14ac:dyDescent="0.3">
      <c r="A274" s="45"/>
      <c r="B274" s="41"/>
      <c r="C274" s="42"/>
      <c r="D274" s="42"/>
      <c r="E274" s="42"/>
      <c r="F274" s="42"/>
      <c r="G274" s="40"/>
      <c r="H274" s="40"/>
      <c r="I274" s="40"/>
      <c r="J274" s="50"/>
      <c r="K274" s="48"/>
      <c r="L274" s="48"/>
      <c r="M274" s="69"/>
      <c r="N274" s="69"/>
      <c r="O274" s="69"/>
      <c r="P274" s="69"/>
      <c r="Q274" s="41"/>
      <c r="R274" s="41"/>
      <c r="S274" s="41"/>
      <c r="T274" s="41"/>
      <c r="U274" s="41"/>
    </row>
    <row r="275" spans="1:21" ht="18.75" x14ac:dyDescent="0.3">
      <c r="A275" s="45"/>
      <c r="B275" s="41"/>
      <c r="C275" s="42"/>
      <c r="D275" s="42"/>
      <c r="E275" s="42"/>
      <c r="F275" s="42"/>
      <c r="G275" s="40"/>
      <c r="H275" s="40"/>
      <c r="I275" s="40"/>
      <c r="J275" s="50"/>
      <c r="K275" s="48"/>
      <c r="L275" s="48"/>
      <c r="M275" s="69"/>
      <c r="N275" s="69"/>
      <c r="O275" s="69"/>
      <c r="P275" s="69"/>
      <c r="Q275" s="41"/>
      <c r="R275" s="41"/>
      <c r="S275" s="41"/>
      <c r="T275" s="41"/>
      <c r="U275" s="41"/>
    </row>
    <row r="276" spans="1:21" ht="18.75" x14ac:dyDescent="0.3">
      <c r="A276" s="45"/>
      <c r="B276" s="41"/>
      <c r="C276" s="42"/>
      <c r="D276" s="42"/>
      <c r="E276" s="42"/>
      <c r="F276" s="42"/>
      <c r="G276" s="40"/>
      <c r="H276" s="40"/>
      <c r="I276" s="40"/>
      <c r="J276" s="50"/>
      <c r="K276" s="48"/>
      <c r="L276" s="48"/>
      <c r="M276" s="69"/>
      <c r="N276" s="69"/>
      <c r="O276" s="69"/>
      <c r="P276" s="69"/>
      <c r="Q276" s="41"/>
      <c r="R276" s="41"/>
      <c r="S276" s="41"/>
      <c r="T276" s="41"/>
      <c r="U276" s="41"/>
    </row>
    <row r="277" spans="1:21" ht="18.75" x14ac:dyDescent="0.3">
      <c r="A277" s="45"/>
      <c r="B277" s="41"/>
      <c r="C277" s="42"/>
      <c r="D277" s="42"/>
      <c r="E277" s="42"/>
      <c r="F277" s="42"/>
      <c r="G277" s="40"/>
      <c r="H277" s="40"/>
      <c r="I277" s="40"/>
      <c r="J277" s="50"/>
      <c r="K277" s="48"/>
      <c r="L277" s="48"/>
      <c r="M277" s="69"/>
      <c r="N277" s="69"/>
      <c r="O277" s="69"/>
      <c r="P277" s="69"/>
      <c r="Q277" s="41"/>
      <c r="R277" s="41"/>
      <c r="S277" s="41"/>
      <c r="T277" s="41"/>
      <c r="U277" s="41"/>
    </row>
    <row r="278" spans="1:21" ht="18.75" x14ac:dyDescent="0.3">
      <c r="A278" s="45"/>
      <c r="B278" s="41"/>
      <c r="C278" s="42"/>
      <c r="D278" s="42"/>
      <c r="E278" s="42"/>
      <c r="F278" s="42"/>
      <c r="G278" s="40"/>
      <c r="H278" s="40"/>
      <c r="I278" s="40"/>
      <c r="J278" s="50"/>
      <c r="K278" s="48"/>
      <c r="L278" s="48"/>
      <c r="M278" s="69"/>
      <c r="N278" s="69"/>
      <c r="O278" s="69"/>
      <c r="P278" s="69"/>
      <c r="Q278" s="41"/>
      <c r="R278" s="41"/>
      <c r="S278" s="41"/>
      <c r="T278" s="41"/>
      <c r="U278" s="41"/>
    </row>
    <row r="279" spans="1:21" ht="18.75" x14ac:dyDescent="0.3">
      <c r="A279" s="45"/>
      <c r="B279" s="41"/>
      <c r="C279" s="42"/>
      <c r="D279" s="42"/>
      <c r="E279" s="42"/>
      <c r="F279" s="42"/>
      <c r="G279" s="40"/>
      <c r="H279" s="40"/>
      <c r="I279" s="40"/>
      <c r="J279" s="50"/>
      <c r="K279" s="48"/>
      <c r="L279" s="48"/>
      <c r="M279" s="69"/>
      <c r="N279" s="69"/>
      <c r="O279" s="69"/>
      <c r="P279" s="69"/>
      <c r="Q279" s="41"/>
      <c r="R279" s="41"/>
      <c r="S279" s="41"/>
      <c r="T279" s="41"/>
      <c r="U279" s="41"/>
    </row>
    <row r="280" spans="1:21" ht="18.75" x14ac:dyDescent="0.3">
      <c r="A280" s="45"/>
      <c r="B280" s="41"/>
      <c r="C280" s="42"/>
      <c r="D280" s="42"/>
      <c r="E280" s="42"/>
      <c r="F280" s="42"/>
      <c r="G280" s="40"/>
      <c r="H280" s="40"/>
      <c r="I280" s="40"/>
      <c r="J280" s="50"/>
      <c r="K280" s="48"/>
      <c r="L280" s="48"/>
      <c r="M280" s="69"/>
      <c r="N280" s="69"/>
      <c r="O280" s="69"/>
      <c r="P280" s="69"/>
      <c r="Q280" s="41"/>
      <c r="R280" s="41"/>
      <c r="S280" s="41"/>
      <c r="T280" s="41"/>
      <c r="U280" s="41"/>
    </row>
    <row r="281" spans="1:21" ht="18.75" x14ac:dyDescent="0.3">
      <c r="A281" s="45"/>
      <c r="B281" s="41"/>
      <c r="C281" s="42"/>
      <c r="D281" s="42"/>
      <c r="E281" s="42"/>
      <c r="F281" s="42"/>
      <c r="G281" s="40"/>
      <c r="H281" s="40"/>
      <c r="I281" s="40"/>
      <c r="J281" s="50"/>
      <c r="K281" s="48"/>
      <c r="L281" s="48"/>
      <c r="M281" s="69"/>
      <c r="N281" s="69"/>
      <c r="O281" s="69"/>
      <c r="P281" s="69"/>
      <c r="Q281" s="41"/>
      <c r="R281" s="41"/>
      <c r="S281" s="41"/>
      <c r="T281" s="41"/>
      <c r="U281" s="41"/>
    </row>
    <row r="282" spans="1:21" ht="18.75" x14ac:dyDescent="0.3">
      <c r="A282" s="45"/>
      <c r="B282" s="41"/>
      <c r="C282" s="42"/>
      <c r="D282" s="42"/>
      <c r="E282" s="42"/>
      <c r="F282" s="42"/>
      <c r="G282" s="40"/>
      <c r="H282" s="40"/>
      <c r="I282" s="40"/>
      <c r="J282" s="50"/>
      <c r="K282" s="48"/>
      <c r="L282" s="48"/>
      <c r="M282" s="69"/>
      <c r="N282" s="69"/>
      <c r="O282" s="69"/>
      <c r="P282" s="69"/>
      <c r="Q282" s="41"/>
      <c r="R282" s="41"/>
      <c r="S282" s="41"/>
      <c r="T282" s="41"/>
      <c r="U282" s="41"/>
    </row>
    <row r="283" spans="1:21" ht="18.75" x14ac:dyDescent="0.3">
      <c r="A283" s="45"/>
      <c r="B283" s="41"/>
      <c r="C283" s="42"/>
      <c r="D283" s="42"/>
      <c r="E283" s="42"/>
      <c r="F283" s="42"/>
      <c r="G283" s="40"/>
      <c r="H283" s="40"/>
      <c r="I283" s="40"/>
      <c r="J283" s="50"/>
      <c r="K283" s="48"/>
      <c r="L283" s="48"/>
      <c r="M283" s="69"/>
      <c r="N283" s="69"/>
      <c r="O283" s="69"/>
      <c r="P283" s="69"/>
      <c r="Q283" s="41"/>
      <c r="R283" s="41"/>
      <c r="S283" s="41"/>
      <c r="T283" s="41"/>
      <c r="U283" s="41"/>
    </row>
    <row r="284" spans="1:21" ht="18.75" x14ac:dyDescent="0.3">
      <c r="A284" s="45"/>
      <c r="B284" s="41"/>
      <c r="C284" s="42"/>
      <c r="D284" s="42"/>
      <c r="E284" s="42"/>
      <c r="F284" s="42"/>
      <c r="G284" s="40"/>
      <c r="H284" s="40"/>
      <c r="I284" s="40"/>
      <c r="J284" s="50"/>
      <c r="K284" s="48"/>
      <c r="L284" s="48"/>
      <c r="M284" s="69"/>
      <c r="N284" s="69"/>
      <c r="O284" s="69"/>
      <c r="P284" s="69"/>
      <c r="Q284" s="41"/>
      <c r="R284" s="41"/>
      <c r="S284" s="41"/>
      <c r="T284" s="41"/>
      <c r="U284" s="41"/>
    </row>
    <row r="285" spans="1:21" ht="18.75" x14ac:dyDescent="0.3">
      <c r="A285" s="45"/>
      <c r="B285" s="41"/>
      <c r="C285" s="42"/>
      <c r="D285" s="42"/>
      <c r="E285" s="42"/>
      <c r="F285" s="42"/>
      <c r="G285" s="40"/>
      <c r="H285" s="40"/>
      <c r="I285" s="40"/>
      <c r="J285" s="50"/>
      <c r="K285" s="48"/>
      <c r="L285" s="48"/>
      <c r="M285" s="69"/>
      <c r="N285" s="69"/>
      <c r="O285" s="69"/>
      <c r="P285" s="69"/>
      <c r="Q285" s="41"/>
      <c r="R285" s="41"/>
      <c r="S285" s="41"/>
      <c r="T285" s="41"/>
      <c r="U285" s="41"/>
    </row>
    <row r="286" spans="1:21" ht="18.75" x14ac:dyDescent="0.3">
      <c r="A286" s="45"/>
      <c r="B286" s="41"/>
      <c r="C286" s="42"/>
      <c r="D286" s="42"/>
      <c r="E286" s="42"/>
      <c r="F286" s="42"/>
      <c r="G286" s="40"/>
      <c r="H286" s="40"/>
      <c r="I286" s="40"/>
      <c r="J286" s="50"/>
      <c r="K286" s="48"/>
      <c r="L286" s="48"/>
      <c r="M286" s="69"/>
      <c r="N286" s="69"/>
      <c r="O286" s="69"/>
      <c r="P286" s="69"/>
      <c r="Q286" s="41"/>
      <c r="R286" s="41"/>
      <c r="S286" s="41"/>
      <c r="T286" s="41"/>
      <c r="U286" s="41"/>
    </row>
    <row r="287" spans="1:21" ht="18.75" x14ac:dyDescent="0.3">
      <c r="A287" s="45"/>
      <c r="B287" s="41"/>
      <c r="C287" s="42"/>
      <c r="D287" s="42"/>
      <c r="E287" s="42"/>
      <c r="F287" s="42"/>
      <c r="G287" s="40"/>
      <c r="H287" s="40"/>
      <c r="I287" s="40"/>
      <c r="J287" s="50"/>
      <c r="K287" s="48"/>
      <c r="L287" s="48"/>
      <c r="M287" s="69"/>
      <c r="N287" s="69"/>
      <c r="O287" s="69"/>
      <c r="P287" s="69"/>
      <c r="Q287" s="41"/>
      <c r="R287" s="41"/>
      <c r="S287" s="41"/>
      <c r="T287" s="41"/>
      <c r="U287" s="41"/>
    </row>
    <row r="288" spans="1:21" ht="18.75" x14ac:dyDescent="0.3">
      <c r="A288" s="45"/>
      <c r="B288" s="41"/>
      <c r="C288" s="42"/>
      <c r="D288" s="42"/>
      <c r="E288" s="42"/>
      <c r="F288" s="42"/>
      <c r="G288" s="40"/>
      <c r="H288" s="40"/>
      <c r="I288" s="40"/>
      <c r="J288" s="50"/>
      <c r="K288" s="48"/>
      <c r="L288" s="48"/>
      <c r="M288" s="69"/>
      <c r="N288" s="69"/>
      <c r="O288" s="69"/>
      <c r="P288" s="69"/>
      <c r="Q288" s="41"/>
      <c r="R288" s="41"/>
      <c r="S288" s="41"/>
      <c r="T288" s="41"/>
      <c r="U288" s="41"/>
    </row>
    <row r="289" spans="1:21" ht="18.75" x14ac:dyDescent="0.3">
      <c r="A289" s="45"/>
      <c r="B289" s="41"/>
      <c r="C289" s="42"/>
      <c r="D289" s="42"/>
      <c r="E289" s="42"/>
      <c r="F289" s="42"/>
      <c r="G289" s="40"/>
      <c r="H289" s="40"/>
      <c r="I289" s="40"/>
      <c r="J289" s="50"/>
      <c r="K289" s="48"/>
      <c r="L289" s="48"/>
      <c r="M289" s="69"/>
      <c r="N289" s="69"/>
      <c r="O289" s="69"/>
      <c r="P289" s="69"/>
      <c r="Q289" s="41"/>
      <c r="R289" s="41"/>
      <c r="S289" s="41"/>
      <c r="T289" s="41"/>
      <c r="U289" s="41"/>
    </row>
    <row r="290" spans="1:21" ht="18.75" x14ac:dyDescent="0.3">
      <c r="A290" s="45"/>
      <c r="B290" s="41"/>
      <c r="C290" s="42"/>
      <c r="D290" s="42"/>
      <c r="E290" s="42"/>
      <c r="F290" s="42"/>
      <c r="G290" s="40"/>
      <c r="H290" s="40"/>
      <c r="I290" s="40"/>
      <c r="J290" s="50"/>
      <c r="K290" s="48"/>
      <c r="L290" s="48"/>
      <c r="M290" s="69"/>
      <c r="N290" s="69"/>
      <c r="O290" s="69"/>
      <c r="P290" s="69"/>
      <c r="Q290" s="41"/>
      <c r="R290" s="41"/>
      <c r="S290" s="41"/>
      <c r="T290" s="41"/>
      <c r="U290" s="41"/>
    </row>
    <row r="291" spans="1:21" ht="18.75" x14ac:dyDescent="0.3">
      <c r="A291" s="45"/>
      <c r="B291" s="41"/>
      <c r="C291" s="42"/>
      <c r="D291" s="42"/>
      <c r="E291" s="42"/>
      <c r="F291" s="42"/>
      <c r="G291" s="40"/>
      <c r="H291" s="40"/>
      <c r="I291" s="40"/>
      <c r="J291" s="50"/>
      <c r="K291" s="48"/>
      <c r="L291" s="48"/>
      <c r="M291" s="69"/>
      <c r="N291" s="69"/>
      <c r="O291" s="69"/>
      <c r="P291" s="69"/>
      <c r="Q291" s="41"/>
      <c r="R291" s="41"/>
      <c r="S291" s="41"/>
      <c r="T291" s="41"/>
      <c r="U291" s="41"/>
    </row>
    <row r="292" spans="1:21" ht="18.75" x14ac:dyDescent="0.3">
      <c r="A292" s="45"/>
      <c r="B292" s="41"/>
      <c r="C292" s="42"/>
      <c r="D292" s="42"/>
      <c r="E292" s="42"/>
      <c r="F292" s="42"/>
      <c r="G292" s="40"/>
      <c r="H292" s="40"/>
      <c r="I292" s="40"/>
      <c r="J292" s="50"/>
      <c r="K292" s="48"/>
      <c r="L292" s="48"/>
      <c r="M292" s="69"/>
      <c r="N292" s="69"/>
      <c r="O292" s="69"/>
      <c r="P292" s="69"/>
      <c r="Q292" s="41"/>
      <c r="R292" s="41"/>
      <c r="S292" s="41"/>
      <c r="T292" s="41"/>
      <c r="U292" s="41"/>
    </row>
    <row r="293" spans="1:21" ht="18.75" x14ac:dyDescent="0.3">
      <c r="A293" s="45"/>
      <c r="B293" s="41"/>
      <c r="C293" s="42"/>
      <c r="D293" s="42"/>
      <c r="E293" s="42"/>
      <c r="F293" s="42"/>
      <c r="G293" s="40"/>
      <c r="H293" s="40"/>
      <c r="I293" s="40"/>
      <c r="J293" s="50"/>
      <c r="K293" s="48"/>
      <c r="L293" s="48"/>
      <c r="M293" s="69"/>
      <c r="N293" s="69"/>
      <c r="O293" s="69"/>
      <c r="P293" s="69"/>
      <c r="Q293" s="41"/>
      <c r="R293" s="41"/>
      <c r="S293" s="41"/>
      <c r="T293" s="41"/>
      <c r="U293" s="41"/>
    </row>
    <row r="294" spans="1:21" ht="18.75" x14ac:dyDescent="0.3">
      <c r="A294" s="45"/>
      <c r="B294" s="41"/>
      <c r="C294" s="42"/>
      <c r="D294" s="42"/>
      <c r="E294" s="42"/>
      <c r="F294" s="42"/>
      <c r="G294" s="40"/>
      <c r="H294" s="40"/>
      <c r="I294" s="40"/>
      <c r="J294" s="50"/>
      <c r="K294" s="48"/>
      <c r="L294" s="48"/>
      <c r="M294" s="69"/>
      <c r="N294" s="69"/>
      <c r="O294" s="69"/>
      <c r="P294" s="69"/>
      <c r="Q294" s="41"/>
      <c r="R294" s="41"/>
      <c r="S294" s="41"/>
      <c r="T294" s="41"/>
      <c r="U294" s="41"/>
    </row>
    <row r="295" spans="1:21" ht="18.75" x14ac:dyDescent="0.3">
      <c r="A295" s="45"/>
      <c r="B295" s="41"/>
      <c r="C295" s="42"/>
      <c r="D295" s="42"/>
      <c r="E295" s="42"/>
      <c r="F295" s="42"/>
      <c r="G295" s="40"/>
      <c r="H295" s="40"/>
      <c r="I295" s="40"/>
      <c r="J295" s="50"/>
      <c r="K295" s="48"/>
      <c r="L295" s="48"/>
      <c r="M295" s="69"/>
      <c r="N295" s="69"/>
      <c r="O295" s="69"/>
      <c r="P295" s="69"/>
      <c r="Q295" s="41"/>
      <c r="R295" s="41"/>
      <c r="S295" s="41"/>
      <c r="T295" s="41"/>
      <c r="U295" s="41"/>
    </row>
    <row r="296" spans="1:21" ht="18.75" x14ac:dyDescent="0.3">
      <c r="A296" s="45"/>
      <c r="B296" s="41"/>
      <c r="C296" s="42"/>
      <c r="D296" s="42"/>
      <c r="E296" s="42"/>
      <c r="F296" s="42"/>
      <c r="G296" s="40"/>
      <c r="H296" s="40"/>
      <c r="I296" s="40"/>
      <c r="J296" s="50"/>
      <c r="K296" s="48"/>
      <c r="L296" s="48"/>
      <c r="M296" s="69"/>
      <c r="N296" s="69"/>
      <c r="O296" s="69"/>
      <c r="P296" s="69"/>
      <c r="Q296" s="41"/>
      <c r="R296" s="41"/>
      <c r="S296" s="41"/>
      <c r="T296" s="41"/>
      <c r="U296" s="41"/>
    </row>
    <row r="297" spans="1:21" ht="18.75" x14ac:dyDescent="0.3">
      <c r="A297" s="45"/>
      <c r="B297" s="41"/>
      <c r="C297" s="42"/>
      <c r="D297" s="42"/>
      <c r="E297" s="42"/>
      <c r="F297" s="42"/>
      <c r="G297" s="40"/>
      <c r="H297" s="40"/>
      <c r="I297" s="40"/>
      <c r="J297" s="50"/>
      <c r="K297" s="48"/>
      <c r="L297" s="48"/>
      <c r="M297" s="69"/>
      <c r="N297" s="69"/>
      <c r="O297" s="69"/>
      <c r="P297" s="69"/>
      <c r="Q297" s="41"/>
      <c r="R297" s="41"/>
      <c r="S297" s="41"/>
      <c r="T297" s="41"/>
      <c r="U297" s="41"/>
    </row>
    <row r="298" spans="1:21" ht="18.75" x14ac:dyDescent="0.3">
      <c r="A298" s="45"/>
      <c r="B298" s="41"/>
      <c r="C298" s="42"/>
      <c r="D298" s="42"/>
      <c r="E298" s="42"/>
      <c r="F298" s="42"/>
      <c r="G298" s="40"/>
      <c r="H298" s="40"/>
      <c r="I298" s="40"/>
      <c r="J298" s="50"/>
      <c r="K298" s="48"/>
      <c r="L298" s="48"/>
      <c r="M298" s="69"/>
      <c r="N298" s="69"/>
      <c r="O298" s="69"/>
      <c r="P298" s="69"/>
      <c r="Q298" s="41"/>
      <c r="R298" s="41"/>
      <c r="S298" s="41"/>
      <c r="T298" s="41"/>
      <c r="U298" s="41"/>
    </row>
    <row r="299" spans="1:21" ht="18.75" x14ac:dyDescent="0.3">
      <c r="A299" s="45"/>
      <c r="B299" s="41"/>
      <c r="C299" s="42"/>
      <c r="D299" s="42"/>
      <c r="E299" s="42"/>
      <c r="F299" s="42"/>
      <c r="G299" s="40"/>
      <c r="H299" s="40"/>
      <c r="I299" s="40"/>
      <c r="J299" s="50"/>
      <c r="K299" s="48"/>
      <c r="L299" s="48"/>
      <c r="M299" s="69"/>
      <c r="N299" s="69"/>
      <c r="O299" s="69"/>
      <c r="P299" s="69"/>
      <c r="Q299" s="41"/>
      <c r="R299" s="41"/>
      <c r="S299" s="41"/>
      <c r="T299" s="41"/>
      <c r="U299" s="41"/>
    </row>
    <row r="300" spans="1:21" ht="18.75" x14ac:dyDescent="0.3">
      <c r="A300" s="45"/>
      <c r="B300" s="41"/>
      <c r="C300" s="42"/>
      <c r="D300" s="42"/>
      <c r="E300" s="42"/>
      <c r="F300" s="42"/>
      <c r="G300" s="40"/>
      <c r="H300" s="40"/>
      <c r="I300" s="40"/>
      <c r="J300" s="50"/>
      <c r="K300" s="48"/>
      <c r="L300" s="48"/>
      <c r="M300" s="69"/>
      <c r="N300" s="69"/>
      <c r="O300" s="69"/>
      <c r="P300" s="69"/>
      <c r="Q300" s="41"/>
      <c r="R300" s="41"/>
      <c r="S300" s="41"/>
      <c r="T300" s="41"/>
      <c r="U300" s="41"/>
    </row>
    <row r="301" spans="1:21" ht="18.75" x14ac:dyDescent="0.3">
      <c r="A301" s="45"/>
      <c r="B301" s="41"/>
      <c r="C301" s="42"/>
      <c r="D301" s="42"/>
      <c r="E301" s="42"/>
      <c r="F301" s="42"/>
      <c r="G301" s="40"/>
      <c r="H301" s="40"/>
      <c r="I301" s="40"/>
      <c r="J301" s="50"/>
      <c r="K301" s="48"/>
      <c r="L301" s="48"/>
      <c r="M301" s="69"/>
      <c r="N301" s="69"/>
      <c r="O301" s="69"/>
      <c r="P301" s="69"/>
      <c r="Q301" s="41"/>
      <c r="R301" s="41"/>
      <c r="S301" s="41"/>
      <c r="T301" s="41"/>
      <c r="U301" s="41"/>
    </row>
    <row r="302" spans="1:21" ht="18.75" x14ac:dyDescent="0.3">
      <c r="A302" s="45"/>
      <c r="B302" s="41"/>
      <c r="C302" s="42"/>
      <c r="D302" s="42"/>
      <c r="E302" s="42"/>
      <c r="F302" s="42"/>
      <c r="G302" s="40"/>
      <c r="H302" s="40"/>
      <c r="I302" s="40"/>
      <c r="J302" s="50"/>
      <c r="K302" s="48"/>
      <c r="L302" s="48"/>
      <c r="M302" s="69"/>
      <c r="N302" s="69"/>
      <c r="O302" s="69"/>
      <c r="P302" s="69"/>
      <c r="Q302" s="41"/>
      <c r="R302" s="41"/>
      <c r="S302" s="41"/>
      <c r="T302" s="41"/>
      <c r="U302" s="41"/>
    </row>
    <row r="303" spans="1:21" ht="18.75" x14ac:dyDescent="0.3">
      <c r="A303" s="45"/>
      <c r="B303" s="41"/>
      <c r="C303" s="42"/>
      <c r="D303" s="42"/>
      <c r="E303" s="42"/>
      <c r="F303" s="42"/>
      <c r="G303" s="40"/>
      <c r="H303" s="40"/>
      <c r="I303" s="40"/>
      <c r="J303" s="50"/>
      <c r="K303" s="48"/>
      <c r="L303" s="48"/>
      <c r="M303" s="69"/>
      <c r="N303" s="69"/>
      <c r="O303" s="69"/>
      <c r="P303" s="69"/>
      <c r="Q303" s="41"/>
      <c r="R303" s="41"/>
      <c r="S303" s="41"/>
      <c r="T303" s="41"/>
      <c r="U303" s="41"/>
    </row>
    <row r="304" spans="1:21" ht="18.75" x14ac:dyDescent="0.3">
      <c r="A304" s="45"/>
      <c r="B304" s="41"/>
      <c r="C304" s="42"/>
      <c r="D304" s="42"/>
      <c r="E304" s="42"/>
      <c r="F304" s="42"/>
      <c r="G304" s="40"/>
      <c r="H304" s="40"/>
      <c r="I304" s="40"/>
      <c r="J304" s="50"/>
      <c r="K304" s="48"/>
      <c r="L304" s="48"/>
      <c r="M304" s="69"/>
      <c r="N304" s="69"/>
      <c r="O304" s="69"/>
      <c r="P304" s="69"/>
      <c r="Q304" s="41"/>
      <c r="R304" s="41"/>
      <c r="S304" s="41"/>
      <c r="T304" s="41"/>
      <c r="U304" s="41"/>
    </row>
    <row r="305" spans="1:21" ht="18.75" x14ac:dyDescent="0.3">
      <c r="A305" s="45"/>
      <c r="B305" s="41"/>
      <c r="C305" s="42"/>
      <c r="D305" s="42"/>
      <c r="E305" s="42"/>
      <c r="F305" s="42"/>
      <c r="G305" s="40"/>
      <c r="H305" s="40"/>
      <c r="I305" s="40"/>
      <c r="J305" s="50"/>
      <c r="K305" s="48"/>
      <c r="L305" s="48"/>
      <c r="M305" s="69"/>
      <c r="N305" s="69"/>
      <c r="O305" s="69"/>
      <c r="P305" s="69"/>
      <c r="Q305" s="41"/>
      <c r="R305" s="41"/>
      <c r="S305" s="41"/>
      <c r="T305" s="41"/>
      <c r="U305" s="41"/>
    </row>
    <row r="306" spans="1:21" ht="18.75" x14ac:dyDescent="0.3">
      <c r="A306" s="45"/>
      <c r="B306" s="41"/>
      <c r="C306" s="42"/>
      <c r="D306" s="42"/>
      <c r="E306" s="42"/>
      <c r="F306" s="42"/>
      <c r="G306" s="40"/>
      <c r="H306" s="40"/>
      <c r="I306" s="40"/>
      <c r="J306" s="50"/>
      <c r="K306" s="48"/>
      <c r="L306" s="48"/>
      <c r="M306" s="69"/>
      <c r="N306" s="69"/>
      <c r="O306" s="69"/>
      <c r="P306" s="69"/>
      <c r="Q306" s="41"/>
      <c r="R306" s="41"/>
      <c r="S306" s="41"/>
      <c r="T306" s="41"/>
      <c r="U306" s="41"/>
    </row>
    <row r="307" spans="1:21" ht="18.75" x14ac:dyDescent="0.3">
      <c r="A307" s="45"/>
      <c r="B307" s="41"/>
      <c r="C307" s="42"/>
      <c r="D307" s="42"/>
      <c r="E307" s="42"/>
      <c r="F307" s="42"/>
      <c r="G307" s="40"/>
      <c r="H307" s="40"/>
      <c r="I307" s="40"/>
      <c r="J307" s="50"/>
      <c r="K307" s="48"/>
      <c r="L307" s="48"/>
      <c r="M307" s="69"/>
      <c r="N307" s="69"/>
      <c r="O307" s="69"/>
      <c r="P307" s="69"/>
      <c r="Q307" s="41"/>
      <c r="R307" s="41"/>
      <c r="S307" s="41"/>
      <c r="T307" s="41"/>
      <c r="U307" s="41"/>
    </row>
    <row r="308" spans="1:21" ht="18.75" x14ac:dyDescent="0.3">
      <c r="A308" s="45"/>
      <c r="B308" s="41"/>
      <c r="C308" s="42"/>
      <c r="D308" s="42"/>
      <c r="E308" s="42"/>
      <c r="F308" s="42"/>
      <c r="G308" s="40"/>
      <c r="H308" s="40"/>
      <c r="I308" s="40"/>
      <c r="J308" s="50"/>
      <c r="K308" s="48"/>
      <c r="L308" s="48"/>
      <c r="M308" s="69"/>
      <c r="N308" s="69"/>
      <c r="O308" s="69"/>
      <c r="P308" s="69"/>
      <c r="Q308" s="41"/>
      <c r="R308" s="41"/>
      <c r="S308" s="41"/>
      <c r="T308" s="41"/>
      <c r="U308" s="41"/>
    </row>
    <row r="309" spans="1:21" ht="18.75" x14ac:dyDescent="0.3">
      <c r="A309" s="45"/>
      <c r="B309" s="41"/>
      <c r="C309" s="42"/>
      <c r="D309" s="42"/>
      <c r="E309" s="42"/>
      <c r="F309" s="42"/>
      <c r="G309" s="40"/>
      <c r="H309" s="40"/>
      <c r="I309" s="40"/>
      <c r="J309" s="50"/>
      <c r="K309" s="48"/>
      <c r="L309" s="48"/>
      <c r="M309" s="69"/>
      <c r="N309" s="69"/>
      <c r="O309" s="69"/>
      <c r="P309" s="69"/>
      <c r="Q309" s="41"/>
      <c r="R309" s="41"/>
      <c r="S309" s="41"/>
      <c r="T309" s="41"/>
      <c r="U309" s="41"/>
    </row>
    <row r="310" spans="1:21" ht="18.75" x14ac:dyDescent="0.3">
      <c r="A310" s="45"/>
      <c r="B310" s="41"/>
      <c r="C310" s="42"/>
      <c r="D310" s="42"/>
      <c r="E310" s="42"/>
      <c r="F310" s="42"/>
      <c r="G310" s="40"/>
      <c r="H310" s="40"/>
      <c r="I310" s="40"/>
      <c r="J310" s="50"/>
      <c r="K310" s="48"/>
      <c r="L310" s="48"/>
      <c r="M310" s="69"/>
      <c r="N310" s="69"/>
      <c r="O310" s="69"/>
      <c r="P310" s="69"/>
      <c r="Q310" s="41"/>
      <c r="R310" s="41"/>
      <c r="S310" s="41"/>
      <c r="T310" s="41"/>
      <c r="U310" s="41"/>
    </row>
    <row r="311" spans="1:21" ht="18.75" x14ac:dyDescent="0.3">
      <c r="A311" s="45"/>
      <c r="B311" s="41"/>
      <c r="C311" s="42"/>
      <c r="D311" s="42"/>
      <c r="E311" s="42"/>
      <c r="F311" s="42"/>
      <c r="G311" s="40"/>
      <c r="H311" s="40"/>
      <c r="I311" s="40"/>
      <c r="J311" s="50"/>
      <c r="K311" s="48"/>
      <c r="L311" s="48"/>
      <c r="M311" s="69"/>
      <c r="N311" s="69"/>
      <c r="O311" s="69"/>
      <c r="P311" s="69"/>
      <c r="Q311" s="41"/>
      <c r="R311" s="41"/>
      <c r="S311" s="41"/>
      <c r="T311" s="41"/>
      <c r="U311" s="41"/>
    </row>
    <row r="312" spans="1:21" ht="18.75" x14ac:dyDescent="0.3">
      <c r="A312" s="45"/>
      <c r="B312" s="41"/>
      <c r="C312" s="42"/>
      <c r="D312" s="42"/>
      <c r="E312" s="42"/>
      <c r="F312" s="42"/>
      <c r="G312" s="40"/>
      <c r="H312" s="40"/>
      <c r="I312" s="40"/>
      <c r="J312" s="50"/>
      <c r="K312" s="48"/>
      <c r="L312" s="48"/>
      <c r="M312" s="69"/>
      <c r="N312" s="69"/>
      <c r="O312" s="69"/>
      <c r="P312" s="69"/>
      <c r="Q312" s="41"/>
      <c r="R312" s="41"/>
      <c r="S312" s="41"/>
      <c r="T312" s="41"/>
      <c r="U312" s="41"/>
    </row>
    <row r="313" spans="1:21" ht="18.75" x14ac:dyDescent="0.3">
      <c r="A313" s="45"/>
      <c r="B313" s="41"/>
      <c r="C313" s="42"/>
      <c r="D313" s="42"/>
      <c r="E313" s="42"/>
      <c r="F313" s="42"/>
      <c r="G313" s="40"/>
      <c r="H313" s="40"/>
      <c r="I313" s="40"/>
      <c r="J313" s="50"/>
      <c r="K313" s="48"/>
      <c r="L313" s="48"/>
      <c r="M313" s="69"/>
      <c r="N313" s="69"/>
      <c r="O313" s="69"/>
      <c r="P313" s="69"/>
      <c r="Q313" s="41"/>
      <c r="R313" s="41"/>
      <c r="S313" s="41"/>
      <c r="T313" s="41"/>
      <c r="U313" s="41"/>
    </row>
    <row r="314" spans="1:21" ht="18.75" x14ac:dyDescent="0.3">
      <c r="A314" s="45"/>
      <c r="B314" s="41"/>
      <c r="C314" s="42"/>
      <c r="D314" s="42"/>
      <c r="E314" s="42"/>
      <c r="F314" s="42"/>
      <c r="G314" s="40"/>
      <c r="H314" s="40"/>
      <c r="I314" s="40"/>
      <c r="J314" s="50"/>
      <c r="K314" s="48"/>
      <c r="L314" s="48"/>
      <c r="M314" s="69"/>
      <c r="N314" s="69"/>
      <c r="O314" s="69"/>
      <c r="P314" s="69"/>
      <c r="Q314" s="41"/>
      <c r="R314" s="41"/>
      <c r="S314" s="41"/>
      <c r="T314" s="41"/>
      <c r="U314" s="41"/>
    </row>
    <row r="315" spans="1:21" ht="18.75" x14ac:dyDescent="0.3">
      <c r="A315" s="45"/>
      <c r="B315" s="41"/>
      <c r="C315" s="42"/>
      <c r="D315" s="42"/>
      <c r="E315" s="42"/>
      <c r="F315" s="42"/>
      <c r="G315" s="40"/>
      <c r="H315" s="40"/>
      <c r="I315" s="40"/>
      <c r="J315" s="50"/>
      <c r="K315" s="48"/>
      <c r="L315" s="48"/>
      <c r="M315" s="69"/>
      <c r="N315" s="69"/>
      <c r="O315" s="69"/>
      <c r="P315" s="69"/>
      <c r="Q315" s="41"/>
      <c r="R315" s="41"/>
      <c r="S315" s="41"/>
      <c r="T315" s="41"/>
      <c r="U315" s="41"/>
    </row>
    <row r="316" spans="1:21" ht="18.75" x14ac:dyDescent="0.3">
      <c r="A316" s="45"/>
      <c r="B316" s="41"/>
      <c r="C316" s="42"/>
      <c r="D316" s="42"/>
      <c r="E316" s="42"/>
      <c r="F316" s="42"/>
      <c r="G316" s="40"/>
      <c r="H316" s="40"/>
      <c r="I316" s="40"/>
      <c r="J316" s="50"/>
      <c r="K316" s="48"/>
      <c r="L316" s="48"/>
      <c r="M316" s="69"/>
      <c r="N316" s="69"/>
      <c r="O316" s="69"/>
      <c r="P316" s="69"/>
      <c r="Q316" s="41"/>
      <c r="R316" s="41"/>
      <c r="S316" s="41"/>
      <c r="T316" s="41"/>
      <c r="U316" s="41"/>
    </row>
    <row r="317" spans="1:21" ht="18.75" x14ac:dyDescent="0.3">
      <c r="A317" s="45"/>
      <c r="B317" s="41"/>
      <c r="C317" s="42"/>
      <c r="D317" s="42"/>
      <c r="E317" s="42"/>
      <c r="F317" s="42"/>
      <c r="G317" s="40"/>
      <c r="H317" s="40"/>
      <c r="I317" s="40"/>
      <c r="J317" s="50"/>
      <c r="K317" s="48"/>
      <c r="L317" s="48"/>
      <c r="M317" s="69"/>
      <c r="N317" s="69"/>
      <c r="O317" s="69"/>
      <c r="P317" s="69"/>
      <c r="Q317" s="41"/>
      <c r="R317" s="41"/>
      <c r="S317" s="41"/>
      <c r="T317" s="41"/>
      <c r="U317" s="41"/>
    </row>
    <row r="318" spans="1:21" ht="18.75" x14ac:dyDescent="0.3">
      <c r="A318" s="45"/>
      <c r="B318" s="41"/>
      <c r="C318" s="42"/>
      <c r="D318" s="42"/>
      <c r="E318" s="42"/>
      <c r="F318" s="42"/>
      <c r="G318" s="40"/>
      <c r="H318" s="40"/>
      <c r="I318" s="40"/>
      <c r="J318" s="50"/>
      <c r="K318" s="48"/>
      <c r="L318" s="48"/>
      <c r="M318" s="69"/>
      <c r="N318" s="69"/>
      <c r="O318" s="69"/>
      <c r="P318" s="69"/>
      <c r="Q318" s="41"/>
      <c r="R318" s="41"/>
      <c r="S318" s="41"/>
      <c r="T318" s="41"/>
      <c r="U318" s="41"/>
    </row>
    <row r="319" spans="1:21" ht="18.75" x14ac:dyDescent="0.3">
      <c r="A319" s="45"/>
      <c r="B319" s="41"/>
      <c r="C319" s="42"/>
      <c r="D319" s="42"/>
      <c r="E319" s="42"/>
      <c r="F319" s="42"/>
      <c r="G319" s="40"/>
      <c r="H319" s="40"/>
      <c r="I319" s="40"/>
      <c r="J319" s="50"/>
      <c r="K319" s="48"/>
      <c r="L319" s="48"/>
      <c r="M319" s="69"/>
      <c r="N319" s="69"/>
      <c r="O319" s="69"/>
      <c r="P319" s="69"/>
      <c r="Q319" s="41"/>
      <c r="R319" s="41"/>
      <c r="S319" s="41"/>
      <c r="T319" s="41"/>
      <c r="U319" s="41"/>
    </row>
    <row r="320" spans="1:21" ht="18.75" x14ac:dyDescent="0.3">
      <c r="A320" s="45"/>
      <c r="B320" s="41"/>
      <c r="C320" s="42"/>
      <c r="D320" s="42"/>
      <c r="E320" s="42"/>
      <c r="F320" s="42"/>
      <c r="G320" s="40"/>
      <c r="H320" s="40"/>
      <c r="I320" s="40"/>
      <c r="J320" s="50"/>
      <c r="K320" s="48"/>
      <c r="L320" s="48"/>
      <c r="M320" s="69"/>
      <c r="N320" s="69"/>
      <c r="O320" s="69"/>
      <c r="P320" s="69"/>
      <c r="Q320" s="41"/>
      <c r="R320" s="41"/>
      <c r="S320" s="41"/>
      <c r="T320" s="41"/>
      <c r="U320" s="41"/>
    </row>
    <row r="321" spans="1:21" ht="18.75" x14ac:dyDescent="0.3">
      <c r="A321" s="45"/>
      <c r="B321" s="41"/>
      <c r="C321" s="42"/>
      <c r="D321" s="42"/>
      <c r="E321" s="42"/>
      <c r="F321" s="42"/>
      <c r="G321" s="40"/>
      <c r="H321" s="40"/>
      <c r="I321" s="40"/>
      <c r="J321" s="50"/>
      <c r="K321" s="48"/>
      <c r="L321" s="48"/>
      <c r="M321" s="69"/>
      <c r="N321" s="69"/>
      <c r="O321" s="69"/>
      <c r="P321" s="69"/>
      <c r="Q321" s="41"/>
      <c r="R321" s="41"/>
      <c r="S321" s="41"/>
      <c r="T321" s="41"/>
      <c r="U321" s="41"/>
    </row>
    <row r="322" spans="1:21" ht="18.75" x14ac:dyDescent="0.3">
      <c r="A322" s="45"/>
      <c r="B322" s="41"/>
      <c r="C322" s="42"/>
      <c r="D322" s="42"/>
      <c r="E322" s="42"/>
      <c r="F322" s="42"/>
      <c r="G322" s="40"/>
      <c r="H322" s="40"/>
      <c r="I322" s="40"/>
      <c r="J322" s="50"/>
      <c r="K322" s="48"/>
      <c r="L322" s="48"/>
      <c r="M322" s="69"/>
      <c r="N322" s="69"/>
      <c r="O322" s="69"/>
      <c r="P322" s="69"/>
      <c r="Q322" s="41"/>
      <c r="R322" s="41"/>
      <c r="S322" s="41"/>
      <c r="T322" s="41"/>
      <c r="U322" s="41"/>
    </row>
    <row r="323" spans="1:21" ht="18.75" x14ac:dyDescent="0.3">
      <c r="A323" s="45"/>
      <c r="B323" s="41"/>
      <c r="C323" s="42"/>
      <c r="D323" s="42"/>
      <c r="E323" s="42"/>
      <c r="F323" s="42"/>
      <c r="G323" s="40"/>
      <c r="H323" s="40"/>
      <c r="I323" s="40"/>
      <c r="J323" s="50"/>
      <c r="K323" s="48"/>
      <c r="L323" s="48"/>
      <c r="M323" s="69"/>
      <c r="N323" s="69"/>
      <c r="O323" s="69"/>
      <c r="P323" s="69"/>
      <c r="Q323" s="41"/>
      <c r="R323" s="41"/>
      <c r="S323" s="41"/>
      <c r="T323" s="41"/>
      <c r="U323" s="41"/>
    </row>
    <row r="324" spans="1:21" ht="18.75" x14ac:dyDescent="0.3">
      <c r="A324" s="45"/>
      <c r="B324" s="41"/>
      <c r="C324" s="42"/>
      <c r="D324" s="42"/>
      <c r="E324" s="42"/>
      <c r="F324" s="42"/>
      <c r="G324" s="40"/>
      <c r="H324" s="40"/>
      <c r="I324" s="40"/>
      <c r="J324" s="50"/>
      <c r="K324" s="48"/>
      <c r="L324" s="48"/>
      <c r="M324" s="69"/>
      <c r="N324" s="69"/>
      <c r="O324" s="69"/>
      <c r="P324" s="69"/>
      <c r="Q324" s="41"/>
      <c r="R324" s="41"/>
      <c r="S324" s="41"/>
      <c r="T324" s="41"/>
      <c r="U324" s="41"/>
    </row>
    <row r="325" spans="1:21" ht="18.75" x14ac:dyDescent="0.3">
      <c r="A325" s="45"/>
      <c r="B325" s="41"/>
      <c r="C325" s="42"/>
      <c r="D325" s="42"/>
      <c r="E325" s="42"/>
      <c r="F325" s="42"/>
      <c r="G325" s="40"/>
      <c r="H325" s="40"/>
      <c r="I325" s="40"/>
      <c r="J325" s="50"/>
      <c r="K325" s="48"/>
      <c r="L325" s="48"/>
      <c r="M325" s="69"/>
      <c r="N325" s="69"/>
      <c r="O325" s="69"/>
      <c r="P325" s="69"/>
      <c r="Q325" s="41"/>
      <c r="R325" s="41"/>
      <c r="S325" s="41"/>
      <c r="T325" s="41"/>
      <c r="U325" s="41"/>
    </row>
    <row r="326" spans="1:21" ht="18.75" x14ac:dyDescent="0.3">
      <c r="A326" s="45"/>
      <c r="B326" s="41"/>
      <c r="C326" s="42"/>
      <c r="D326" s="42"/>
      <c r="E326" s="42"/>
      <c r="F326" s="42"/>
      <c r="G326" s="40"/>
      <c r="H326" s="40"/>
      <c r="I326" s="40"/>
      <c r="J326" s="50"/>
      <c r="K326" s="48"/>
      <c r="L326" s="48"/>
      <c r="M326" s="69"/>
      <c r="N326" s="69"/>
      <c r="O326" s="69"/>
      <c r="P326" s="69"/>
      <c r="Q326" s="41"/>
      <c r="R326" s="41"/>
      <c r="S326" s="41"/>
      <c r="T326" s="41"/>
      <c r="U326" s="41"/>
    </row>
    <row r="327" spans="1:21" ht="18.75" x14ac:dyDescent="0.3">
      <c r="A327" s="45"/>
      <c r="B327" s="41"/>
      <c r="C327" s="42"/>
      <c r="D327" s="42"/>
      <c r="E327" s="42"/>
      <c r="F327" s="42"/>
      <c r="G327" s="40"/>
      <c r="H327" s="40"/>
      <c r="I327" s="40"/>
      <c r="J327" s="50"/>
      <c r="K327" s="48"/>
      <c r="L327" s="48"/>
      <c r="M327" s="69"/>
      <c r="N327" s="69"/>
      <c r="O327" s="69"/>
      <c r="P327" s="69"/>
      <c r="Q327" s="41"/>
      <c r="R327" s="41"/>
      <c r="S327" s="41"/>
      <c r="T327" s="41"/>
      <c r="U327" s="41"/>
    </row>
    <row r="328" spans="1:21" ht="18.75" x14ac:dyDescent="0.3">
      <c r="A328" s="45"/>
      <c r="B328" s="41"/>
      <c r="C328" s="42"/>
      <c r="D328" s="42"/>
      <c r="E328" s="42"/>
      <c r="F328" s="42"/>
      <c r="G328" s="40"/>
      <c r="H328" s="40"/>
      <c r="I328" s="40"/>
      <c r="J328" s="50"/>
      <c r="K328" s="48"/>
      <c r="L328" s="48"/>
      <c r="M328" s="69"/>
      <c r="N328" s="69"/>
      <c r="O328" s="69"/>
      <c r="P328" s="69"/>
      <c r="Q328" s="41"/>
      <c r="R328" s="41"/>
      <c r="S328" s="41"/>
      <c r="T328" s="41"/>
      <c r="U328" s="41"/>
    </row>
    <row r="329" spans="1:21" ht="18.75" x14ac:dyDescent="0.3">
      <c r="A329" s="45"/>
      <c r="B329" s="41"/>
      <c r="C329" s="42"/>
      <c r="D329" s="42"/>
      <c r="E329" s="42"/>
      <c r="F329" s="42"/>
      <c r="G329" s="40"/>
      <c r="H329" s="40"/>
      <c r="I329" s="40"/>
      <c r="J329" s="50"/>
      <c r="K329" s="48"/>
      <c r="L329" s="48"/>
      <c r="M329" s="69"/>
      <c r="N329" s="69"/>
      <c r="O329" s="69"/>
      <c r="P329" s="69"/>
      <c r="Q329" s="41"/>
      <c r="R329" s="41"/>
      <c r="S329" s="41"/>
      <c r="T329" s="41"/>
      <c r="U329" s="41"/>
    </row>
    <row r="330" spans="1:21" ht="18.75" x14ac:dyDescent="0.3">
      <c r="A330" s="45"/>
      <c r="B330" s="41"/>
      <c r="C330" s="42"/>
      <c r="D330" s="42"/>
      <c r="E330" s="42"/>
      <c r="F330" s="42"/>
      <c r="G330" s="40"/>
      <c r="H330" s="40"/>
      <c r="I330" s="40"/>
      <c r="J330" s="50"/>
      <c r="K330" s="48"/>
      <c r="L330" s="48"/>
      <c r="M330" s="69"/>
      <c r="N330" s="69"/>
      <c r="O330" s="69"/>
      <c r="P330" s="69"/>
      <c r="Q330" s="41"/>
      <c r="R330" s="41"/>
      <c r="S330" s="41"/>
      <c r="T330" s="41"/>
      <c r="U330" s="41"/>
    </row>
    <row r="331" spans="1:21" ht="18.75" x14ac:dyDescent="0.3">
      <c r="A331" s="45"/>
      <c r="B331" s="41"/>
      <c r="C331" s="42"/>
      <c r="D331" s="42"/>
      <c r="E331" s="42"/>
      <c r="F331" s="42"/>
      <c r="G331" s="40"/>
      <c r="H331" s="40"/>
      <c r="I331" s="40"/>
      <c r="J331" s="50"/>
      <c r="K331" s="48"/>
      <c r="L331" s="48"/>
      <c r="M331" s="69"/>
      <c r="N331" s="69"/>
      <c r="O331" s="69"/>
      <c r="P331" s="69"/>
      <c r="Q331" s="41"/>
      <c r="R331" s="41"/>
      <c r="S331" s="41"/>
      <c r="T331" s="41"/>
      <c r="U331" s="41"/>
    </row>
    <row r="332" spans="1:21" ht="18.75" x14ac:dyDescent="0.3">
      <c r="A332" s="45"/>
      <c r="B332" s="41"/>
      <c r="C332" s="42"/>
      <c r="D332" s="42"/>
      <c r="E332" s="42"/>
      <c r="F332" s="42"/>
      <c r="G332" s="40"/>
      <c r="H332" s="40"/>
      <c r="I332" s="40"/>
      <c r="J332" s="50"/>
      <c r="K332" s="48"/>
      <c r="L332" s="48"/>
      <c r="M332" s="69"/>
      <c r="N332" s="69"/>
      <c r="O332" s="69"/>
      <c r="P332" s="69"/>
      <c r="Q332" s="41"/>
      <c r="R332" s="41"/>
      <c r="S332" s="41"/>
      <c r="T332" s="41"/>
      <c r="U332" s="41"/>
    </row>
    <row r="333" spans="1:21" ht="18.75" x14ac:dyDescent="0.3">
      <c r="A333" s="45"/>
      <c r="B333" s="41"/>
      <c r="C333" s="42"/>
      <c r="D333" s="42"/>
      <c r="E333" s="42"/>
      <c r="F333" s="42"/>
      <c r="G333" s="40"/>
      <c r="H333" s="40"/>
      <c r="I333" s="40"/>
      <c r="J333" s="50"/>
      <c r="K333" s="48"/>
      <c r="L333" s="48"/>
      <c r="M333" s="69"/>
      <c r="N333" s="69"/>
      <c r="O333" s="69"/>
      <c r="P333" s="69"/>
      <c r="Q333" s="41"/>
      <c r="R333" s="41"/>
      <c r="S333" s="41"/>
      <c r="T333" s="41"/>
      <c r="U333" s="41"/>
    </row>
    <row r="334" spans="1:21" ht="18.75" x14ac:dyDescent="0.3">
      <c r="A334" s="45"/>
      <c r="B334" s="41"/>
      <c r="C334" s="42"/>
      <c r="D334" s="42"/>
      <c r="E334" s="42"/>
      <c r="F334" s="42"/>
      <c r="G334" s="40"/>
      <c r="H334" s="40"/>
      <c r="I334" s="40"/>
      <c r="J334" s="50"/>
      <c r="K334" s="48"/>
      <c r="L334" s="48"/>
      <c r="M334" s="69"/>
      <c r="N334" s="69"/>
      <c r="O334" s="69"/>
      <c r="P334" s="69"/>
      <c r="Q334" s="41"/>
      <c r="R334" s="41"/>
      <c r="S334" s="41"/>
      <c r="T334" s="41"/>
      <c r="U334" s="41"/>
    </row>
    <row r="335" spans="1:21" ht="18.75" x14ac:dyDescent="0.3">
      <c r="A335" s="45"/>
      <c r="B335" s="41"/>
      <c r="C335" s="42"/>
      <c r="D335" s="42"/>
      <c r="E335" s="42"/>
      <c r="F335" s="42"/>
      <c r="G335" s="40"/>
      <c r="H335" s="40"/>
      <c r="I335" s="40"/>
      <c r="J335" s="50"/>
      <c r="K335" s="48"/>
      <c r="L335" s="48"/>
      <c r="M335" s="69"/>
      <c r="N335" s="69"/>
      <c r="O335" s="69"/>
      <c r="P335" s="69"/>
      <c r="Q335" s="41"/>
      <c r="R335" s="41"/>
      <c r="S335" s="41"/>
      <c r="T335" s="41"/>
      <c r="U335" s="41"/>
    </row>
    <row r="336" spans="1:21" ht="18.75" x14ac:dyDescent="0.3">
      <c r="A336" s="45"/>
      <c r="B336" s="41"/>
      <c r="C336" s="42"/>
      <c r="D336" s="42"/>
      <c r="E336" s="42"/>
      <c r="F336" s="42"/>
      <c r="G336" s="40"/>
      <c r="H336" s="40"/>
      <c r="I336" s="40"/>
      <c r="J336" s="50"/>
      <c r="K336" s="48"/>
      <c r="L336" s="48"/>
      <c r="M336" s="69"/>
      <c r="N336" s="69"/>
      <c r="O336" s="69"/>
      <c r="P336" s="69"/>
      <c r="Q336" s="41"/>
      <c r="R336" s="41"/>
      <c r="S336" s="41"/>
      <c r="T336" s="41"/>
      <c r="U336" s="41"/>
    </row>
    <row r="337" spans="1:21" ht="18.75" x14ac:dyDescent="0.3">
      <c r="A337" s="45"/>
      <c r="B337" s="41"/>
      <c r="C337" s="42"/>
      <c r="D337" s="42"/>
      <c r="E337" s="42"/>
      <c r="F337" s="42"/>
      <c r="G337" s="40"/>
      <c r="H337" s="40"/>
      <c r="I337" s="40"/>
      <c r="J337" s="50"/>
      <c r="K337" s="48"/>
      <c r="L337" s="48"/>
      <c r="M337" s="69"/>
      <c r="N337" s="69"/>
      <c r="O337" s="69"/>
      <c r="P337" s="69"/>
      <c r="Q337" s="41"/>
      <c r="R337" s="41"/>
      <c r="S337" s="41"/>
      <c r="T337" s="41"/>
      <c r="U337" s="41"/>
    </row>
    <row r="338" spans="1:21" ht="18.75" x14ac:dyDescent="0.3">
      <c r="A338" s="45"/>
      <c r="B338" s="41"/>
      <c r="C338" s="42"/>
      <c r="D338" s="42"/>
      <c r="E338" s="42"/>
      <c r="F338" s="42"/>
      <c r="G338" s="40"/>
      <c r="H338" s="40"/>
      <c r="I338" s="40"/>
      <c r="J338" s="50"/>
      <c r="K338" s="48"/>
      <c r="L338" s="48"/>
      <c r="M338" s="69"/>
      <c r="N338" s="69"/>
      <c r="O338" s="69"/>
      <c r="P338" s="69"/>
      <c r="Q338" s="41"/>
      <c r="R338" s="41"/>
      <c r="S338" s="41"/>
      <c r="T338" s="41"/>
      <c r="U338" s="41"/>
    </row>
    <row r="339" spans="1:21" ht="18.75" x14ac:dyDescent="0.3">
      <c r="A339" s="45"/>
      <c r="B339" s="41"/>
      <c r="C339" s="42"/>
      <c r="D339" s="42"/>
      <c r="E339" s="42"/>
      <c r="F339" s="42"/>
      <c r="G339" s="40"/>
      <c r="H339" s="40"/>
      <c r="I339" s="40"/>
      <c r="J339" s="50"/>
      <c r="K339" s="48"/>
      <c r="L339" s="48"/>
      <c r="M339" s="69"/>
      <c r="N339" s="69"/>
      <c r="O339" s="69"/>
      <c r="P339" s="69"/>
      <c r="Q339" s="41"/>
      <c r="R339" s="41"/>
      <c r="S339" s="41"/>
      <c r="T339" s="41"/>
      <c r="U339" s="41"/>
    </row>
    <row r="340" spans="1:21" ht="18.75" x14ac:dyDescent="0.3">
      <c r="A340" s="45"/>
      <c r="B340" s="41"/>
      <c r="C340" s="42"/>
      <c r="D340" s="42"/>
      <c r="E340" s="42"/>
      <c r="F340" s="42"/>
      <c r="G340" s="40"/>
      <c r="H340" s="40"/>
      <c r="I340" s="40"/>
      <c r="J340" s="50"/>
      <c r="K340" s="48"/>
      <c r="L340" s="48"/>
      <c r="M340" s="69"/>
      <c r="N340" s="69"/>
      <c r="O340" s="69"/>
      <c r="P340" s="69"/>
      <c r="Q340" s="41"/>
      <c r="R340" s="41"/>
      <c r="S340" s="41"/>
      <c r="T340" s="41"/>
      <c r="U340" s="41"/>
    </row>
    <row r="341" spans="1:21" ht="18.75" x14ac:dyDescent="0.3">
      <c r="A341" s="45"/>
      <c r="B341" s="41"/>
      <c r="C341" s="42"/>
      <c r="D341" s="42"/>
      <c r="E341" s="42"/>
      <c r="F341" s="42"/>
      <c r="G341" s="40"/>
      <c r="H341" s="40"/>
      <c r="I341" s="40"/>
      <c r="J341" s="50"/>
      <c r="K341" s="48"/>
      <c r="L341" s="48"/>
      <c r="M341" s="69"/>
      <c r="N341" s="69"/>
      <c r="O341" s="69"/>
      <c r="P341" s="69"/>
      <c r="Q341" s="41"/>
      <c r="R341" s="41"/>
      <c r="S341" s="41"/>
      <c r="T341" s="41"/>
      <c r="U341" s="41"/>
    </row>
    <row r="342" spans="1:21" ht="18.75" x14ac:dyDescent="0.3">
      <c r="A342" s="45"/>
      <c r="B342" s="41"/>
      <c r="C342" s="42"/>
      <c r="D342" s="42"/>
      <c r="E342" s="42"/>
      <c r="F342" s="42"/>
      <c r="G342" s="40"/>
      <c r="H342" s="40"/>
      <c r="I342" s="40"/>
      <c r="J342" s="50"/>
      <c r="K342" s="48"/>
      <c r="L342" s="48"/>
      <c r="M342" s="69"/>
      <c r="N342" s="69"/>
      <c r="O342" s="69"/>
      <c r="P342" s="69"/>
      <c r="Q342" s="41"/>
      <c r="R342" s="41"/>
      <c r="S342" s="41"/>
      <c r="T342" s="41"/>
      <c r="U342" s="41"/>
    </row>
    <row r="343" spans="1:21" ht="18.75" x14ac:dyDescent="0.3">
      <c r="A343" s="45"/>
      <c r="B343" s="41"/>
      <c r="C343" s="42"/>
      <c r="D343" s="42"/>
      <c r="E343" s="42"/>
      <c r="F343" s="42"/>
      <c r="G343" s="40"/>
      <c r="H343" s="40"/>
      <c r="I343" s="40"/>
      <c r="J343" s="50"/>
      <c r="K343" s="48"/>
      <c r="L343" s="48"/>
      <c r="M343" s="69"/>
      <c r="N343" s="69"/>
      <c r="O343" s="69"/>
      <c r="P343" s="69"/>
      <c r="Q343" s="41"/>
      <c r="R343" s="41"/>
      <c r="S343" s="41"/>
      <c r="T343" s="41"/>
      <c r="U343" s="41"/>
    </row>
    <row r="344" spans="1:21" ht="18.75" x14ac:dyDescent="0.3">
      <c r="A344" s="45"/>
      <c r="B344" s="41"/>
      <c r="C344" s="42"/>
      <c r="D344" s="42"/>
      <c r="E344" s="42"/>
      <c r="F344" s="42"/>
      <c r="G344" s="40"/>
      <c r="H344" s="40"/>
      <c r="I344" s="40"/>
      <c r="J344" s="50"/>
      <c r="K344" s="48"/>
      <c r="L344" s="48"/>
      <c r="M344" s="69"/>
      <c r="N344" s="69"/>
      <c r="O344" s="69"/>
      <c r="P344" s="69"/>
      <c r="Q344" s="41"/>
      <c r="R344" s="41"/>
      <c r="S344" s="41"/>
      <c r="T344" s="41"/>
      <c r="U344" s="41"/>
    </row>
    <row r="345" spans="1:21" ht="18.75" x14ac:dyDescent="0.3">
      <c r="A345" s="45"/>
      <c r="B345" s="41"/>
      <c r="C345" s="42"/>
      <c r="D345" s="42"/>
      <c r="E345" s="42"/>
      <c r="F345" s="42"/>
      <c r="G345" s="40"/>
      <c r="H345" s="40"/>
      <c r="I345" s="40"/>
      <c r="J345" s="50"/>
      <c r="K345" s="48"/>
      <c r="L345" s="48"/>
      <c r="M345" s="69"/>
      <c r="N345" s="69"/>
      <c r="O345" s="69"/>
      <c r="P345" s="69"/>
      <c r="Q345" s="41"/>
      <c r="R345" s="41"/>
      <c r="S345" s="41"/>
      <c r="T345" s="41"/>
      <c r="U345" s="41"/>
    </row>
    <row r="346" spans="1:21" ht="18.75" x14ac:dyDescent="0.3">
      <c r="A346" s="45"/>
      <c r="B346" s="41"/>
      <c r="C346" s="42"/>
      <c r="D346" s="42"/>
      <c r="E346" s="42"/>
      <c r="F346" s="42"/>
      <c r="G346" s="40"/>
      <c r="H346" s="40"/>
      <c r="I346" s="40"/>
      <c r="J346" s="50"/>
      <c r="K346" s="48"/>
      <c r="L346" s="48"/>
      <c r="M346" s="69"/>
      <c r="N346" s="69"/>
      <c r="O346" s="69"/>
      <c r="P346" s="69"/>
      <c r="Q346" s="41"/>
      <c r="R346" s="41"/>
      <c r="S346" s="41"/>
      <c r="T346" s="41"/>
      <c r="U346" s="41"/>
    </row>
    <row r="347" spans="1:21" ht="18.75" x14ac:dyDescent="0.3">
      <c r="A347" s="45"/>
      <c r="B347" s="41"/>
      <c r="C347" s="42"/>
      <c r="D347" s="42"/>
      <c r="E347" s="42"/>
      <c r="F347" s="42"/>
      <c r="G347" s="40"/>
      <c r="H347" s="40"/>
      <c r="I347" s="40"/>
      <c r="J347" s="50"/>
      <c r="K347" s="48"/>
      <c r="L347" s="48"/>
      <c r="M347" s="69"/>
      <c r="N347" s="69"/>
      <c r="O347" s="69"/>
      <c r="P347" s="69"/>
      <c r="Q347" s="41"/>
      <c r="R347" s="41"/>
      <c r="S347" s="41"/>
      <c r="T347" s="41"/>
      <c r="U347" s="41"/>
    </row>
    <row r="348" spans="1:21" ht="18.75" x14ac:dyDescent="0.3">
      <c r="A348" s="45"/>
      <c r="B348" s="41"/>
      <c r="C348" s="42"/>
      <c r="D348" s="42"/>
      <c r="E348" s="42"/>
      <c r="F348" s="42"/>
      <c r="G348" s="40"/>
      <c r="H348" s="40"/>
      <c r="I348" s="40"/>
      <c r="J348" s="50"/>
      <c r="K348" s="48"/>
      <c r="L348" s="48"/>
      <c r="M348" s="69"/>
      <c r="N348" s="69"/>
      <c r="O348" s="69"/>
      <c r="P348" s="69"/>
      <c r="Q348" s="41"/>
      <c r="R348" s="41"/>
      <c r="S348" s="41"/>
      <c r="T348" s="41"/>
      <c r="U348" s="41"/>
    </row>
    <row r="349" spans="1:21" ht="18.75" x14ac:dyDescent="0.3">
      <c r="A349" s="45"/>
      <c r="B349" s="41"/>
      <c r="C349" s="42"/>
      <c r="D349" s="42"/>
      <c r="E349" s="42"/>
      <c r="F349" s="42"/>
      <c r="G349" s="40"/>
      <c r="H349" s="40"/>
      <c r="I349" s="40"/>
      <c r="J349" s="50"/>
      <c r="K349" s="48"/>
      <c r="L349" s="48"/>
      <c r="M349" s="69"/>
      <c r="N349" s="69"/>
      <c r="O349" s="69"/>
      <c r="P349" s="69"/>
      <c r="Q349" s="41"/>
      <c r="R349" s="41"/>
      <c r="S349" s="41"/>
      <c r="T349" s="41"/>
      <c r="U349" s="41"/>
    </row>
    <row r="350" spans="1:21" ht="18.75" x14ac:dyDescent="0.3">
      <c r="A350" s="45"/>
      <c r="B350" s="41"/>
      <c r="C350" s="42"/>
      <c r="D350" s="42"/>
      <c r="E350" s="42"/>
      <c r="F350" s="42"/>
      <c r="G350" s="40"/>
      <c r="H350" s="40"/>
      <c r="I350" s="40"/>
      <c r="J350" s="50"/>
      <c r="K350" s="48"/>
      <c r="L350" s="48"/>
      <c r="M350" s="69"/>
      <c r="N350" s="69"/>
      <c r="O350" s="69"/>
      <c r="P350" s="69"/>
      <c r="Q350" s="41"/>
      <c r="R350" s="41"/>
      <c r="S350" s="41"/>
      <c r="T350" s="41"/>
      <c r="U350" s="41"/>
    </row>
    <row r="351" spans="1:21" ht="18.75" x14ac:dyDescent="0.3">
      <c r="A351" s="45"/>
      <c r="B351" s="41"/>
      <c r="C351" s="42"/>
      <c r="D351" s="42"/>
      <c r="E351" s="42"/>
      <c r="F351" s="42"/>
      <c r="G351" s="40"/>
      <c r="H351" s="40"/>
      <c r="I351" s="40"/>
      <c r="J351" s="50"/>
      <c r="K351" s="48"/>
      <c r="L351" s="48"/>
      <c r="M351" s="69"/>
      <c r="N351" s="69"/>
      <c r="O351" s="69"/>
      <c r="P351" s="69"/>
      <c r="Q351" s="41"/>
      <c r="R351" s="41"/>
      <c r="S351" s="41"/>
      <c r="T351" s="41"/>
      <c r="U351" s="41"/>
    </row>
    <row r="352" spans="1:21" ht="18.75" x14ac:dyDescent="0.3">
      <c r="A352" s="45"/>
      <c r="B352" s="41"/>
      <c r="C352" s="42"/>
      <c r="D352" s="42"/>
      <c r="E352" s="42"/>
      <c r="F352" s="42"/>
      <c r="G352" s="40"/>
      <c r="H352" s="40"/>
      <c r="I352" s="40"/>
      <c r="J352" s="50"/>
      <c r="K352" s="48"/>
      <c r="L352" s="48"/>
      <c r="M352" s="69"/>
      <c r="N352" s="69"/>
      <c r="O352" s="69"/>
      <c r="P352" s="69"/>
      <c r="Q352" s="41"/>
      <c r="R352" s="41"/>
      <c r="S352" s="41"/>
      <c r="T352" s="41"/>
      <c r="U352" s="41"/>
    </row>
    <row r="353" spans="1:21" ht="18.75" x14ac:dyDescent="0.3">
      <c r="A353" s="45"/>
      <c r="B353" s="41"/>
      <c r="C353" s="42"/>
      <c r="D353" s="42"/>
      <c r="E353" s="42"/>
      <c r="F353" s="42"/>
      <c r="G353" s="40"/>
      <c r="H353" s="40"/>
      <c r="I353" s="40"/>
      <c r="J353" s="50"/>
      <c r="K353" s="48"/>
      <c r="L353" s="48"/>
      <c r="M353" s="69"/>
      <c r="N353" s="69"/>
      <c r="O353" s="69"/>
      <c r="P353" s="69"/>
      <c r="Q353" s="41"/>
      <c r="R353" s="41"/>
      <c r="S353" s="41"/>
      <c r="T353" s="41"/>
      <c r="U353" s="41"/>
    </row>
    <row r="354" spans="1:21" ht="18.75" x14ac:dyDescent="0.3">
      <c r="A354" s="45"/>
      <c r="B354" s="41"/>
      <c r="C354" s="42"/>
      <c r="D354" s="42"/>
      <c r="E354" s="42"/>
      <c r="F354" s="42"/>
      <c r="G354" s="40"/>
      <c r="H354" s="40"/>
      <c r="I354" s="40"/>
      <c r="J354" s="50"/>
      <c r="K354" s="48"/>
      <c r="L354" s="48"/>
      <c r="M354" s="69"/>
      <c r="N354" s="69"/>
      <c r="O354" s="69"/>
      <c r="P354" s="69"/>
      <c r="Q354" s="41"/>
      <c r="R354" s="41"/>
      <c r="S354" s="41"/>
      <c r="T354" s="41"/>
      <c r="U354" s="41"/>
    </row>
    <row r="355" spans="1:21" ht="18.75" x14ac:dyDescent="0.3">
      <c r="A355" s="45"/>
      <c r="B355" s="41"/>
      <c r="C355" s="42"/>
      <c r="D355" s="42"/>
      <c r="E355" s="42"/>
      <c r="F355" s="42"/>
      <c r="G355" s="40"/>
      <c r="H355" s="40"/>
      <c r="I355" s="40"/>
      <c r="J355" s="50"/>
      <c r="K355" s="48"/>
      <c r="L355" s="48"/>
      <c r="M355" s="69"/>
      <c r="N355" s="69"/>
      <c r="O355" s="69"/>
      <c r="P355" s="69"/>
      <c r="Q355" s="41"/>
      <c r="R355" s="41"/>
      <c r="S355" s="41"/>
      <c r="T355" s="41"/>
      <c r="U355" s="41"/>
    </row>
    <row r="356" spans="1:21" ht="18.75" x14ac:dyDescent="0.3">
      <c r="A356" s="45"/>
      <c r="B356" s="41"/>
      <c r="C356" s="42"/>
      <c r="D356" s="42"/>
      <c r="E356" s="42"/>
      <c r="F356" s="42"/>
      <c r="G356" s="40"/>
      <c r="H356" s="40"/>
      <c r="I356" s="40"/>
      <c r="J356" s="50"/>
      <c r="K356" s="48"/>
      <c r="L356" s="48"/>
      <c r="M356" s="69"/>
      <c r="N356" s="69"/>
      <c r="O356" s="69"/>
      <c r="P356" s="69"/>
      <c r="Q356" s="41"/>
      <c r="R356" s="41"/>
      <c r="S356" s="41"/>
      <c r="T356" s="41"/>
      <c r="U356" s="41"/>
    </row>
    <row r="357" spans="1:21" ht="18.75" x14ac:dyDescent="0.3">
      <c r="A357" s="45"/>
      <c r="B357" s="41"/>
      <c r="C357" s="42"/>
      <c r="D357" s="42"/>
      <c r="E357" s="42"/>
      <c r="F357" s="42"/>
      <c r="G357" s="40"/>
      <c r="H357" s="40"/>
      <c r="I357" s="40"/>
      <c r="J357" s="50"/>
      <c r="K357" s="48"/>
      <c r="L357" s="48"/>
      <c r="M357" s="69"/>
      <c r="N357" s="69"/>
      <c r="O357" s="69"/>
      <c r="P357" s="69"/>
      <c r="Q357" s="41"/>
      <c r="R357" s="41"/>
      <c r="S357" s="41"/>
      <c r="T357" s="41"/>
      <c r="U357" s="41"/>
    </row>
    <row r="358" spans="1:21" ht="18.75" x14ac:dyDescent="0.3">
      <c r="A358" s="45"/>
      <c r="B358" s="41"/>
      <c r="C358" s="42"/>
      <c r="D358" s="42"/>
      <c r="E358" s="42"/>
      <c r="F358" s="42"/>
      <c r="G358" s="40"/>
      <c r="H358" s="40"/>
      <c r="I358" s="40"/>
      <c r="J358" s="50"/>
      <c r="K358" s="48"/>
      <c r="L358" s="48"/>
      <c r="M358" s="69"/>
      <c r="N358" s="69"/>
      <c r="O358" s="69"/>
      <c r="P358" s="69"/>
      <c r="Q358" s="41"/>
      <c r="R358" s="41"/>
      <c r="S358" s="41"/>
      <c r="T358" s="41"/>
      <c r="U358" s="41"/>
    </row>
    <row r="359" spans="1:21" ht="18.75" x14ac:dyDescent="0.3">
      <c r="A359" s="45"/>
      <c r="B359" s="41"/>
      <c r="C359" s="42"/>
      <c r="D359" s="42"/>
      <c r="E359" s="42"/>
      <c r="F359" s="42"/>
      <c r="G359" s="40"/>
      <c r="H359" s="40"/>
      <c r="I359" s="40"/>
      <c r="J359" s="50"/>
      <c r="K359" s="48"/>
      <c r="L359" s="48"/>
      <c r="M359" s="69"/>
      <c r="N359" s="69"/>
      <c r="O359" s="69"/>
      <c r="P359" s="69"/>
      <c r="Q359" s="41"/>
      <c r="R359" s="41"/>
      <c r="S359" s="41"/>
      <c r="T359" s="41"/>
      <c r="U359" s="41"/>
    </row>
    <row r="360" spans="1:21" ht="18.75" x14ac:dyDescent="0.3">
      <c r="A360" s="45"/>
      <c r="B360" s="41"/>
      <c r="C360" s="42"/>
      <c r="D360" s="42"/>
      <c r="E360" s="42"/>
      <c r="F360" s="42"/>
      <c r="G360" s="40"/>
      <c r="H360" s="40"/>
      <c r="I360" s="40"/>
      <c r="J360" s="50"/>
      <c r="K360" s="48"/>
      <c r="L360" s="48"/>
      <c r="M360" s="69"/>
      <c r="N360" s="69"/>
      <c r="O360" s="69"/>
      <c r="P360" s="69"/>
      <c r="Q360" s="41"/>
      <c r="R360" s="41"/>
      <c r="S360" s="41"/>
      <c r="T360" s="41"/>
      <c r="U360" s="41"/>
    </row>
    <row r="361" spans="1:21" ht="18.75" x14ac:dyDescent="0.3">
      <c r="A361" s="45"/>
      <c r="B361" s="41"/>
      <c r="C361" s="42"/>
      <c r="D361" s="42"/>
      <c r="E361" s="42"/>
      <c r="F361" s="42"/>
      <c r="G361" s="40"/>
      <c r="H361" s="40"/>
      <c r="I361" s="40"/>
      <c r="J361" s="50"/>
      <c r="K361" s="48"/>
      <c r="L361" s="48"/>
      <c r="M361" s="69"/>
      <c r="N361" s="69"/>
      <c r="O361" s="69"/>
      <c r="P361" s="69"/>
      <c r="Q361" s="41"/>
      <c r="R361" s="41"/>
      <c r="S361" s="41"/>
      <c r="T361" s="41"/>
      <c r="U361" s="41"/>
    </row>
    <row r="362" spans="1:21" ht="18.75" x14ac:dyDescent="0.3">
      <c r="A362" s="45"/>
      <c r="B362" s="41"/>
      <c r="C362" s="42"/>
      <c r="D362" s="42"/>
      <c r="E362" s="42"/>
      <c r="F362" s="42"/>
      <c r="G362" s="40"/>
      <c r="H362" s="40"/>
      <c r="I362" s="40"/>
      <c r="J362" s="50"/>
      <c r="K362" s="48"/>
      <c r="L362" s="48"/>
      <c r="M362" s="69"/>
      <c r="N362" s="69"/>
      <c r="O362" s="69"/>
      <c r="P362" s="69"/>
      <c r="Q362" s="41"/>
      <c r="R362" s="41"/>
      <c r="S362" s="41"/>
      <c r="T362" s="41"/>
      <c r="U362" s="41"/>
    </row>
    <row r="363" spans="1:21" ht="18.75" x14ac:dyDescent="0.3">
      <c r="A363" s="45"/>
      <c r="B363" s="41"/>
      <c r="C363" s="42"/>
      <c r="D363" s="42"/>
      <c r="E363" s="42"/>
      <c r="F363" s="42"/>
      <c r="G363" s="40"/>
      <c r="H363" s="40"/>
      <c r="I363" s="40"/>
      <c r="J363" s="50"/>
      <c r="K363" s="48"/>
      <c r="L363" s="48"/>
      <c r="M363" s="69"/>
      <c r="N363" s="69"/>
      <c r="O363" s="69"/>
      <c r="P363" s="69"/>
      <c r="Q363" s="41"/>
      <c r="R363" s="41"/>
      <c r="S363" s="41"/>
      <c r="T363" s="41"/>
      <c r="U363" s="41"/>
    </row>
    <row r="364" spans="1:21" ht="18.75" x14ac:dyDescent="0.3">
      <c r="A364" s="45"/>
      <c r="B364" s="41"/>
      <c r="C364" s="42"/>
      <c r="D364" s="42"/>
      <c r="E364" s="42"/>
      <c r="F364" s="42"/>
      <c r="G364" s="40"/>
      <c r="H364" s="40"/>
      <c r="I364" s="40"/>
      <c r="J364" s="50"/>
      <c r="K364" s="48"/>
      <c r="L364" s="48"/>
      <c r="M364" s="69"/>
      <c r="N364" s="69"/>
      <c r="O364" s="69"/>
      <c r="P364" s="69"/>
      <c r="Q364" s="41"/>
      <c r="R364" s="41"/>
      <c r="S364" s="41"/>
      <c r="T364" s="41"/>
      <c r="U364" s="41"/>
    </row>
    <row r="365" spans="1:21" ht="18.75" x14ac:dyDescent="0.3">
      <c r="A365" s="45"/>
      <c r="B365" s="41"/>
      <c r="C365" s="42"/>
      <c r="D365" s="42"/>
      <c r="E365" s="42"/>
      <c r="F365" s="42"/>
      <c r="G365" s="40"/>
      <c r="H365" s="40"/>
      <c r="I365" s="40"/>
      <c r="J365" s="50"/>
      <c r="K365" s="48"/>
      <c r="L365" s="48"/>
      <c r="M365" s="69"/>
      <c r="N365" s="69"/>
      <c r="O365" s="69"/>
      <c r="P365" s="69"/>
      <c r="Q365" s="41"/>
      <c r="R365" s="41"/>
      <c r="S365" s="41"/>
      <c r="T365" s="41"/>
      <c r="U365" s="41"/>
    </row>
    <row r="366" spans="1:21" ht="18.75" x14ac:dyDescent="0.3">
      <c r="A366" s="45"/>
      <c r="B366" s="41"/>
      <c r="C366" s="42"/>
      <c r="D366" s="42"/>
      <c r="E366" s="42"/>
      <c r="F366" s="42"/>
      <c r="G366" s="40"/>
      <c r="H366" s="40"/>
      <c r="I366" s="40"/>
      <c r="J366" s="50"/>
      <c r="K366" s="48"/>
      <c r="L366" s="48"/>
      <c r="M366" s="69"/>
      <c r="N366" s="69"/>
      <c r="O366" s="69"/>
      <c r="P366" s="69"/>
      <c r="Q366" s="41"/>
      <c r="R366" s="41"/>
      <c r="S366" s="41"/>
      <c r="T366" s="41"/>
      <c r="U366" s="41"/>
    </row>
    <row r="367" spans="1:21" ht="18.75" x14ac:dyDescent="0.3">
      <c r="A367" s="45"/>
      <c r="B367" s="41"/>
      <c r="C367" s="42"/>
      <c r="D367" s="42"/>
      <c r="E367" s="42"/>
      <c r="F367" s="42"/>
      <c r="G367" s="40"/>
      <c r="H367" s="40"/>
      <c r="I367" s="40"/>
      <c r="J367" s="50"/>
      <c r="K367" s="48"/>
      <c r="L367" s="48"/>
      <c r="M367" s="69"/>
      <c r="N367" s="69"/>
      <c r="O367" s="69"/>
      <c r="P367" s="69"/>
      <c r="Q367" s="41"/>
      <c r="R367" s="41"/>
      <c r="S367" s="41"/>
      <c r="T367" s="41"/>
      <c r="U367" s="41"/>
    </row>
    <row r="368" spans="1:21" ht="18.75" x14ac:dyDescent="0.3">
      <c r="A368" s="45"/>
      <c r="B368" s="41"/>
      <c r="C368" s="42"/>
      <c r="D368" s="42"/>
      <c r="E368" s="42"/>
      <c r="F368" s="42"/>
      <c r="G368" s="40"/>
      <c r="H368" s="40"/>
      <c r="I368" s="40"/>
      <c r="J368" s="50"/>
      <c r="K368" s="48"/>
      <c r="L368" s="48"/>
      <c r="M368" s="69"/>
      <c r="N368" s="69"/>
      <c r="O368" s="69"/>
      <c r="P368" s="69"/>
      <c r="Q368" s="41"/>
      <c r="R368" s="41"/>
      <c r="S368" s="41"/>
      <c r="T368" s="41"/>
      <c r="U368" s="41"/>
    </row>
    <row r="369" spans="1:21" ht="18.75" x14ac:dyDescent="0.3">
      <c r="A369" s="45"/>
      <c r="B369" s="41"/>
      <c r="C369" s="42"/>
      <c r="D369" s="42"/>
      <c r="E369" s="42"/>
      <c r="F369" s="42"/>
      <c r="G369" s="40"/>
      <c r="H369" s="40"/>
      <c r="I369" s="40"/>
      <c r="J369" s="50"/>
      <c r="K369" s="48"/>
      <c r="L369" s="48"/>
      <c r="M369" s="69"/>
      <c r="N369" s="69"/>
      <c r="O369" s="69"/>
      <c r="P369" s="69"/>
      <c r="Q369" s="41"/>
      <c r="R369" s="41"/>
      <c r="S369" s="41"/>
      <c r="T369" s="41"/>
      <c r="U369" s="41"/>
    </row>
    <row r="370" spans="1:21" ht="18.75" x14ac:dyDescent="0.3">
      <c r="A370" s="45"/>
      <c r="B370" s="41"/>
      <c r="C370" s="42"/>
      <c r="D370" s="42"/>
      <c r="E370" s="42"/>
      <c r="F370" s="42"/>
      <c r="G370" s="40"/>
      <c r="H370" s="40"/>
      <c r="I370" s="40"/>
      <c r="J370" s="50"/>
      <c r="K370" s="48"/>
      <c r="L370" s="48"/>
      <c r="M370" s="69"/>
      <c r="N370" s="69"/>
      <c r="O370" s="69"/>
      <c r="P370" s="69"/>
      <c r="Q370" s="41"/>
      <c r="R370" s="41"/>
      <c r="S370" s="41"/>
      <c r="T370" s="41"/>
      <c r="U370" s="41"/>
    </row>
    <row r="371" spans="1:21" ht="18.75" x14ac:dyDescent="0.3">
      <c r="A371" s="45"/>
      <c r="B371" s="41"/>
      <c r="C371" s="42"/>
      <c r="D371" s="42"/>
      <c r="E371" s="42"/>
      <c r="F371" s="42"/>
      <c r="G371" s="40"/>
      <c r="H371" s="40"/>
      <c r="I371" s="40"/>
      <c r="J371" s="50"/>
      <c r="K371" s="48"/>
      <c r="L371" s="48"/>
      <c r="M371" s="69"/>
      <c r="N371" s="69"/>
      <c r="O371" s="69"/>
      <c r="P371" s="69"/>
      <c r="Q371" s="41"/>
      <c r="R371" s="41"/>
      <c r="S371" s="41"/>
      <c r="T371" s="41"/>
      <c r="U371" s="41"/>
    </row>
    <row r="372" spans="1:21" ht="18.75" x14ac:dyDescent="0.3">
      <c r="A372" s="45"/>
      <c r="B372" s="41"/>
      <c r="C372" s="42"/>
      <c r="D372" s="42"/>
      <c r="E372" s="42"/>
      <c r="F372" s="42"/>
      <c r="G372" s="40"/>
      <c r="H372" s="40"/>
      <c r="I372" s="40"/>
      <c r="J372" s="50"/>
      <c r="K372" s="48"/>
      <c r="L372" s="48"/>
      <c r="M372" s="69"/>
      <c r="N372" s="69"/>
      <c r="O372" s="69"/>
      <c r="P372" s="69"/>
      <c r="Q372" s="41"/>
      <c r="R372" s="41"/>
      <c r="S372" s="41"/>
      <c r="T372" s="41"/>
      <c r="U372" s="41"/>
    </row>
    <row r="373" spans="1:21" ht="18.75" x14ac:dyDescent="0.3">
      <c r="A373" s="45"/>
      <c r="B373" s="41"/>
      <c r="C373" s="42"/>
      <c r="D373" s="42"/>
      <c r="E373" s="42"/>
      <c r="F373" s="42"/>
      <c r="G373" s="40"/>
      <c r="H373" s="40"/>
      <c r="I373" s="40"/>
      <c r="J373" s="50"/>
      <c r="K373" s="48"/>
      <c r="L373" s="48"/>
      <c r="M373" s="69"/>
      <c r="N373" s="69"/>
      <c r="O373" s="69"/>
      <c r="P373" s="69"/>
      <c r="Q373" s="41"/>
      <c r="R373" s="41"/>
      <c r="S373" s="41"/>
      <c r="T373" s="41"/>
      <c r="U373" s="41"/>
    </row>
    <row r="374" spans="1:21" ht="18.75" x14ac:dyDescent="0.3">
      <c r="A374" s="45"/>
      <c r="B374" s="41"/>
      <c r="C374" s="42"/>
      <c r="D374" s="42"/>
      <c r="E374" s="42"/>
      <c r="F374" s="42"/>
      <c r="G374" s="40"/>
      <c r="H374" s="40"/>
      <c r="I374" s="40"/>
      <c r="J374" s="50"/>
      <c r="K374" s="48"/>
      <c r="L374" s="48"/>
      <c r="M374" s="69"/>
      <c r="N374" s="69"/>
      <c r="O374" s="69"/>
      <c r="P374" s="69"/>
      <c r="Q374" s="41"/>
      <c r="R374" s="41"/>
      <c r="S374" s="41"/>
      <c r="T374" s="41"/>
      <c r="U374" s="41"/>
    </row>
    <row r="375" spans="1:21" ht="18.75" x14ac:dyDescent="0.3">
      <c r="A375" s="45"/>
      <c r="B375" s="41"/>
      <c r="C375" s="42"/>
      <c r="D375" s="42"/>
      <c r="E375" s="42"/>
      <c r="F375" s="42"/>
      <c r="G375" s="40"/>
      <c r="H375" s="40"/>
      <c r="I375" s="40"/>
      <c r="J375" s="50"/>
      <c r="K375" s="48"/>
      <c r="L375" s="48"/>
      <c r="M375" s="69"/>
      <c r="N375" s="69"/>
      <c r="O375" s="69"/>
      <c r="P375" s="69"/>
      <c r="Q375" s="41"/>
      <c r="R375" s="41"/>
      <c r="S375" s="41"/>
      <c r="T375" s="41"/>
      <c r="U375" s="41"/>
    </row>
    <row r="376" spans="1:21" ht="18.75" x14ac:dyDescent="0.3">
      <c r="A376" s="45"/>
      <c r="B376" s="41"/>
      <c r="C376" s="42"/>
      <c r="D376" s="42"/>
      <c r="E376" s="42"/>
      <c r="F376" s="42"/>
      <c r="G376" s="40"/>
      <c r="H376" s="40"/>
      <c r="I376" s="40"/>
      <c r="J376" s="50"/>
      <c r="K376" s="48"/>
      <c r="L376" s="48"/>
      <c r="M376" s="69"/>
      <c r="N376" s="69"/>
      <c r="O376" s="69"/>
      <c r="P376" s="69"/>
      <c r="Q376" s="41"/>
      <c r="R376" s="41"/>
      <c r="S376" s="41"/>
      <c r="T376" s="41"/>
      <c r="U376" s="41"/>
    </row>
    <row r="377" spans="1:21" ht="18.75" x14ac:dyDescent="0.3">
      <c r="A377" s="45"/>
      <c r="B377" s="41"/>
      <c r="C377" s="42"/>
      <c r="D377" s="42"/>
      <c r="E377" s="42"/>
      <c r="F377" s="42"/>
      <c r="G377" s="40"/>
      <c r="H377" s="40"/>
      <c r="I377" s="40"/>
      <c r="J377" s="50"/>
      <c r="K377" s="48"/>
      <c r="L377" s="48"/>
      <c r="M377" s="69"/>
      <c r="N377" s="69"/>
      <c r="O377" s="69"/>
      <c r="P377" s="69"/>
      <c r="Q377" s="41"/>
      <c r="R377" s="41"/>
      <c r="S377" s="41"/>
      <c r="T377" s="41"/>
      <c r="U377" s="41"/>
    </row>
    <row r="378" spans="1:21" ht="18.75" x14ac:dyDescent="0.3">
      <c r="A378" s="45"/>
      <c r="B378" s="41"/>
      <c r="C378" s="42"/>
      <c r="D378" s="42"/>
      <c r="E378" s="42"/>
      <c r="F378" s="42"/>
      <c r="G378" s="40"/>
      <c r="H378" s="40"/>
      <c r="I378" s="40"/>
      <c r="J378" s="50"/>
      <c r="K378" s="48"/>
      <c r="L378" s="48"/>
      <c r="M378" s="69"/>
      <c r="N378" s="69"/>
      <c r="O378" s="69"/>
      <c r="P378" s="69"/>
      <c r="Q378" s="41"/>
      <c r="R378" s="41"/>
      <c r="S378" s="41"/>
      <c r="T378" s="41"/>
      <c r="U378" s="41"/>
    </row>
    <row r="379" spans="1:21" ht="18.75" x14ac:dyDescent="0.3">
      <c r="A379" s="45"/>
      <c r="B379" s="41"/>
      <c r="C379" s="42"/>
      <c r="D379" s="42"/>
      <c r="E379" s="42"/>
      <c r="F379" s="42"/>
      <c r="G379" s="40"/>
      <c r="H379" s="40"/>
      <c r="I379" s="40"/>
      <c r="J379" s="50"/>
      <c r="K379" s="48"/>
      <c r="L379" s="48"/>
      <c r="M379" s="69"/>
      <c r="N379" s="69"/>
      <c r="O379" s="69"/>
      <c r="P379" s="69"/>
      <c r="Q379" s="41"/>
      <c r="R379" s="41"/>
      <c r="S379" s="41"/>
      <c r="T379" s="41"/>
      <c r="U379" s="41"/>
    </row>
    <row r="380" spans="1:21" ht="18.75" x14ac:dyDescent="0.3">
      <c r="A380" s="45"/>
      <c r="B380" s="41"/>
      <c r="C380" s="42"/>
      <c r="D380" s="42"/>
      <c r="E380" s="42"/>
      <c r="F380" s="42"/>
      <c r="G380" s="40"/>
      <c r="H380" s="40"/>
      <c r="I380" s="40"/>
      <c r="J380" s="50"/>
      <c r="K380" s="48"/>
      <c r="L380" s="48"/>
      <c r="M380" s="69"/>
      <c r="N380" s="69"/>
      <c r="O380" s="69"/>
      <c r="P380" s="69"/>
      <c r="Q380" s="41"/>
      <c r="R380" s="41"/>
      <c r="S380" s="41"/>
      <c r="T380" s="41"/>
      <c r="U380" s="41"/>
    </row>
    <row r="381" spans="1:21" ht="18.75" x14ac:dyDescent="0.3">
      <c r="A381" s="45"/>
      <c r="B381" s="41"/>
      <c r="C381" s="42"/>
      <c r="D381" s="42"/>
      <c r="E381" s="42"/>
      <c r="F381" s="42"/>
      <c r="G381" s="40"/>
      <c r="H381" s="40"/>
      <c r="I381" s="40"/>
      <c r="J381" s="50"/>
      <c r="K381" s="48"/>
      <c r="L381" s="48"/>
      <c r="M381" s="69"/>
      <c r="N381" s="69"/>
      <c r="O381" s="69"/>
      <c r="P381" s="69"/>
      <c r="Q381" s="41"/>
      <c r="R381" s="41"/>
      <c r="S381" s="41"/>
      <c r="T381" s="41"/>
      <c r="U381" s="41"/>
    </row>
    <row r="382" spans="1:21" ht="18.75" x14ac:dyDescent="0.3">
      <c r="A382" s="45"/>
      <c r="B382" s="41"/>
      <c r="C382" s="42"/>
      <c r="D382" s="42"/>
      <c r="E382" s="42"/>
      <c r="F382" s="42"/>
      <c r="G382" s="40"/>
      <c r="H382" s="40"/>
      <c r="I382" s="40"/>
      <c r="J382" s="50"/>
      <c r="K382" s="48"/>
      <c r="L382" s="48"/>
      <c r="M382" s="69"/>
      <c r="N382" s="69"/>
      <c r="O382" s="69"/>
      <c r="P382" s="69"/>
      <c r="Q382" s="41"/>
      <c r="R382" s="41"/>
      <c r="S382" s="41"/>
      <c r="T382" s="41"/>
      <c r="U382" s="41"/>
    </row>
    <row r="383" spans="1:21" ht="18.75" x14ac:dyDescent="0.3">
      <c r="A383" s="45"/>
      <c r="B383" s="41"/>
      <c r="C383" s="42"/>
      <c r="D383" s="42"/>
      <c r="E383" s="42"/>
      <c r="F383" s="42"/>
      <c r="G383" s="40"/>
      <c r="H383" s="40"/>
      <c r="I383" s="40"/>
      <c r="J383" s="50"/>
      <c r="K383" s="48"/>
      <c r="L383" s="48"/>
      <c r="M383" s="69"/>
      <c r="N383" s="69"/>
      <c r="O383" s="69"/>
      <c r="P383" s="69"/>
      <c r="Q383" s="41"/>
      <c r="R383" s="41"/>
      <c r="S383" s="41"/>
      <c r="T383" s="41"/>
      <c r="U383" s="41"/>
    </row>
    <row r="384" spans="1:21" ht="18.75" x14ac:dyDescent="0.3">
      <c r="A384" s="45"/>
      <c r="B384" s="41"/>
      <c r="C384" s="42"/>
      <c r="D384" s="42"/>
      <c r="E384" s="42"/>
      <c r="F384" s="42"/>
      <c r="G384" s="40"/>
      <c r="H384" s="40"/>
      <c r="I384" s="40"/>
      <c r="J384" s="50"/>
      <c r="K384" s="48"/>
      <c r="L384" s="48"/>
      <c r="M384" s="69"/>
      <c r="N384" s="69"/>
      <c r="O384" s="69"/>
      <c r="P384" s="69"/>
      <c r="Q384" s="41"/>
      <c r="R384" s="41"/>
      <c r="S384" s="41"/>
      <c r="T384" s="41"/>
      <c r="U384" s="41"/>
    </row>
    <row r="385" spans="1:21" ht="18.75" x14ac:dyDescent="0.3">
      <c r="A385" s="45"/>
      <c r="B385" s="41"/>
      <c r="C385" s="42"/>
      <c r="D385" s="42"/>
      <c r="E385" s="42"/>
      <c r="F385" s="42"/>
      <c r="G385" s="40"/>
      <c r="H385" s="40"/>
      <c r="I385" s="40"/>
      <c r="J385" s="50"/>
      <c r="K385" s="48"/>
      <c r="L385" s="48"/>
      <c r="M385" s="69"/>
      <c r="N385" s="69"/>
      <c r="O385" s="69"/>
      <c r="P385" s="69"/>
      <c r="Q385" s="41"/>
      <c r="R385" s="41"/>
      <c r="S385" s="41"/>
      <c r="T385" s="41"/>
      <c r="U385" s="41"/>
    </row>
    <row r="386" spans="1:21" ht="18.75" x14ac:dyDescent="0.3">
      <c r="A386" s="45"/>
      <c r="B386" s="41"/>
      <c r="C386" s="42"/>
      <c r="D386" s="42"/>
      <c r="E386" s="42"/>
      <c r="F386" s="42"/>
      <c r="G386" s="40"/>
      <c r="H386" s="40"/>
      <c r="I386" s="40"/>
      <c r="J386" s="50"/>
      <c r="K386" s="48"/>
      <c r="L386" s="48"/>
      <c r="M386" s="69"/>
      <c r="N386" s="69"/>
      <c r="O386" s="69"/>
      <c r="P386" s="69"/>
      <c r="Q386" s="41"/>
      <c r="R386" s="41"/>
      <c r="S386" s="41"/>
      <c r="T386" s="41"/>
      <c r="U386" s="41"/>
    </row>
    <row r="387" spans="1:21" ht="18.75" x14ac:dyDescent="0.3">
      <c r="A387" s="45"/>
      <c r="B387" s="41"/>
      <c r="C387" s="42"/>
      <c r="D387" s="42"/>
      <c r="E387" s="42"/>
      <c r="F387" s="42"/>
      <c r="G387" s="40"/>
      <c r="H387" s="40"/>
      <c r="I387" s="40"/>
      <c r="J387" s="50"/>
      <c r="K387" s="48"/>
      <c r="L387" s="48"/>
      <c r="M387" s="69"/>
      <c r="N387" s="69"/>
      <c r="O387" s="69"/>
      <c r="P387" s="69"/>
      <c r="Q387" s="41"/>
      <c r="R387" s="41"/>
      <c r="S387" s="41"/>
      <c r="T387" s="41"/>
      <c r="U387" s="41"/>
    </row>
    <row r="388" spans="1:21" ht="18.75" x14ac:dyDescent="0.3">
      <c r="A388" s="45"/>
      <c r="B388" s="41"/>
      <c r="C388" s="42"/>
      <c r="D388" s="42"/>
      <c r="E388" s="42"/>
      <c r="F388" s="42"/>
      <c r="G388" s="40"/>
      <c r="H388" s="40"/>
      <c r="I388" s="40"/>
      <c r="J388" s="50"/>
      <c r="K388" s="48"/>
      <c r="L388" s="48"/>
      <c r="M388" s="69"/>
      <c r="N388" s="69"/>
      <c r="O388" s="69"/>
      <c r="P388" s="69"/>
      <c r="Q388" s="41"/>
      <c r="R388" s="41"/>
      <c r="S388" s="41"/>
      <c r="T388" s="41"/>
      <c r="U388" s="41"/>
    </row>
    <row r="389" spans="1:21" ht="18.75" x14ac:dyDescent="0.3">
      <c r="A389" s="45"/>
      <c r="B389" s="41"/>
      <c r="C389" s="42"/>
      <c r="D389" s="42"/>
      <c r="E389" s="42"/>
      <c r="F389" s="42"/>
      <c r="G389" s="40"/>
      <c r="H389" s="40"/>
      <c r="I389" s="40"/>
      <c r="J389" s="50"/>
      <c r="K389" s="48"/>
      <c r="L389" s="48"/>
      <c r="M389" s="69"/>
      <c r="N389" s="69"/>
      <c r="O389" s="69"/>
      <c r="P389" s="69"/>
      <c r="Q389" s="41"/>
      <c r="R389" s="41"/>
      <c r="S389" s="41"/>
      <c r="T389" s="41"/>
      <c r="U389" s="41"/>
    </row>
    <row r="390" spans="1:21" ht="18.75" x14ac:dyDescent="0.3">
      <c r="A390" s="45"/>
      <c r="B390" s="41"/>
      <c r="C390" s="42"/>
      <c r="D390" s="42"/>
      <c r="E390" s="42"/>
      <c r="F390" s="42"/>
      <c r="G390" s="40"/>
      <c r="H390" s="40"/>
      <c r="I390" s="40"/>
      <c r="J390" s="50"/>
      <c r="K390" s="48"/>
      <c r="L390" s="48"/>
      <c r="M390" s="69"/>
      <c r="N390" s="69"/>
      <c r="O390" s="69"/>
      <c r="P390" s="69"/>
      <c r="Q390" s="41"/>
      <c r="R390" s="41"/>
      <c r="S390" s="41"/>
      <c r="T390" s="41"/>
      <c r="U390" s="41"/>
    </row>
    <row r="391" spans="1:21" ht="18.75" x14ac:dyDescent="0.3">
      <c r="A391" s="45"/>
      <c r="B391" s="41"/>
      <c r="C391" s="42"/>
      <c r="D391" s="42"/>
      <c r="E391" s="42"/>
      <c r="F391" s="42"/>
      <c r="G391" s="40"/>
      <c r="H391" s="40"/>
      <c r="I391" s="40"/>
      <c r="J391" s="50"/>
      <c r="K391" s="48"/>
      <c r="L391" s="48"/>
      <c r="M391" s="69"/>
      <c r="N391" s="69"/>
      <c r="O391" s="69"/>
      <c r="P391" s="69"/>
      <c r="Q391" s="41"/>
      <c r="R391" s="41"/>
      <c r="S391" s="41"/>
      <c r="T391" s="41"/>
      <c r="U391" s="41"/>
    </row>
    <row r="392" spans="1:21" ht="18.75" x14ac:dyDescent="0.3">
      <c r="A392" s="45"/>
      <c r="B392" s="41"/>
      <c r="C392" s="42"/>
      <c r="D392" s="42"/>
      <c r="E392" s="42"/>
      <c r="F392" s="42"/>
      <c r="G392" s="40"/>
      <c r="H392" s="40"/>
      <c r="I392" s="40"/>
      <c r="J392" s="50"/>
      <c r="K392" s="48"/>
      <c r="L392" s="48"/>
      <c r="M392" s="69"/>
      <c r="N392" s="69"/>
      <c r="O392" s="69"/>
      <c r="P392" s="69"/>
      <c r="Q392" s="41"/>
      <c r="R392" s="41"/>
      <c r="S392" s="41"/>
      <c r="T392" s="41"/>
      <c r="U392" s="41"/>
    </row>
    <row r="393" spans="1:21" ht="18.75" x14ac:dyDescent="0.3">
      <c r="A393" s="45"/>
      <c r="B393" s="41"/>
      <c r="C393" s="42"/>
      <c r="D393" s="42"/>
      <c r="E393" s="42"/>
      <c r="F393" s="42"/>
      <c r="G393" s="40"/>
      <c r="H393" s="40"/>
      <c r="I393" s="40"/>
      <c r="J393" s="50"/>
      <c r="K393" s="48"/>
      <c r="L393" s="48"/>
      <c r="M393" s="69"/>
      <c r="N393" s="69"/>
      <c r="O393" s="69"/>
      <c r="P393" s="69"/>
      <c r="Q393" s="41"/>
      <c r="R393" s="41"/>
      <c r="S393" s="41"/>
      <c r="T393" s="41"/>
      <c r="U393" s="41"/>
    </row>
    <row r="394" spans="1:21" ht="18.75" x14ac:dyDescent="0.3">
      <c r="A394" s="45"/>
      <c r="B394" s="41"/>
      <c r="C394" s="42"/>
      <c r="D394" s="42"/>
      <c r="E394" s="42"/>
      <c r="F394" s="42"/>
      <c r="G394" s="40"/>
      <c r="H394" s="40"/>
      <c r="I394" s="40"/>
      <c r="J394" s="50"/>
      <c r="K394" s="48"/>
      <c r="L394" s="48"/>
      <c r="M394" s="69"/>
      <c r="N394" s="69"/>
      <c r="O394" s="69"/>
      <c r="P394" s="69"/>
      <c r="Q394" s="41"/>
      <c r="R394" s="41"/>
      <c r="S394" s="41"/>
      <c r="T394" s="41"/>
      <c r="U394" s="41"/>
    </row>
    <row r="395" spans="1:21" ht="18.75" x14ac:dyDescent="0.3">
      <c r="A395" s="45"/>
      <c r="B395" s="41"/>
      <c r="C395" s="42"/>
      <c r="D395" s="42"/>
      <c r="E395" s="42"/>
      <c r="F395" s="42"/>
      <c r="G395" s="40"/>
      <c r="H395" s="40"/>
      <c r="I395" s="40"/>
      <c r="J395" s="50"/>
      <c r="K395" s="48"/>
      <c r="L395" s="48"/>
      <c r="M395" s="69"/>
      <c r="N395" s="69"/>
      <c r="O395" s="69"/>
      <c r="P395" s="69"/>
      <c r="Q395" s="41"/>
      <c r="R395" s="41"/>
      <c r="S395" s="41"/>
      <c r="T395" s="41"/>
      <c r="U395" s="41"/>
    </row>
    <row r="396" spans="1:21" ht="18.75" x14ac:dyDescent="0.3">
      <c r="A396" s="45"/>
      <c r="B396" s="41"/>
      <c r="C396" s="42"/>
      <c r="D396" s="42"/>
      <c r="E396" s="42"/>
      <c r="F396" s="42"/>
      <c r="G396" s="40"/>
      <c r="H396" s="40"/>
      <c r="I396" s="40"/>
      <c r="J396" s="50"/>
      <c r="K396" s="48"/>
      <c r="L396" s="48"/>
      <c r="M396" s="69"/>
      <c r="N396" s="69"/>
      <c r="O396" s="69"/>
      <c r="P396" s="69"/>
      <c r="Q396" s="41"/>
      <c r="R396" s="41"/>
      <c r="S396" s="41"/>
      <c r="T396" s="41"/>
      <c r="U396" s="41"/>
    </row>
    <row r="397" spans="1:21" ht="18.75" x14ac:dyDescent="0.3">
      <c r="A397" s="45"/>
      <c r="B397" s="41"/>
      <c r="C397" s="42"/>
      <c r="D397" s="42"/>
      <c r="E397" s="42"/>
      <c r="F397" s="42"/>
      <c r="G397" s="40"/>
      <c r="H397" s="40"/>
      <c r="I397" s="40"/>
      <c r="J397" s="50"/>
      <c r="K397" s="48"/>
      <c r="L397" s="48"/>
      <c r="M397" s="69"/>
      <c r="N397" s="69"/>
      <c r="O397" s="69"/>
      <c r="P397" s="69"/>
      <c r="Q397" s="41"/>
      <c r="R397" s="41"/>
      <c r="S397" s="41"/>
      <c r="T397" s="41"/>
      <c r="U397" s="41"/>
    </row>
    <row r="398" spans="1:21" ht="18.75" x14ac:dyDescent="0.3">
      <c r="A398" s="45"/>
      <c r="B398" s="41"/>
      <c r="C398" s="42"/>
      <c r="D398" s="42"/>
      <c r="E398" s="42"/>
      <c r="F398" s="42"/>
      <c r="G398" s="40"/>
      <c r="H398" s="40"/>
      <c r="I398" s="40"/>
      <c r="J398" s="50"/>
      <c r="K398" s="48"/>
      <c r="L398" s="48"/>
      <c r="M398" s="69"/>
      <c r="N398" s="69"/>
      <c r="O398" s="69"/>
      <c r="P398" s="69"/>
      <c r="Q398" s="41"/>
      <c r="R398" s="41"/>
      <c r="S398" s="41"/>
      <c r="T398" s="41"/>
      <c r="U398" s="41"/>
    </row>
    <row r="399" spans="1:21" ht="18.75" x14ac:dyDescent="0.3">
      <c r="A399" s="45"/>
      <c r="B399" s="41"/>
      <c r="C399" s="42"/>
      <c r="D399" s="42"/>
      <c r="E399" s="42"/>
      <c r="F399" s="42"/>
      <c r="G399" s="40"/>
      <c r="H399" s="40"/>
      <c r="I399" s="40"/>
      <c r="J399" s="50"/>
      <c r="K399" s="48"/>
      <c r="L399" s="48"/>
      <c r="M399" s="69"/>
      <c r="N399" s="69"/>
      <c r="O399" s="69"/>
      <c r="P399" s="69"/>
      <c r="Q399" s="41"/>
      <c r="R399" s="41"/>
      <c r="S399" s="41"/>
      <c r="T399" s="41"/>
      <c r="U399" s="41"/>
    </row>
    <row r="400" spans="1:21" ht="18.75" x14ac:dyDescent="0.3">
      <c r="A400" s="45"/>
      <c r="B400" s="41"/>
      <c r="C400" s="42"/>
      <c r="D400" s="42"/>
      <c r="E400" s="42"/>
      <c r="F400" s="42"/>
      <c r="G400" s="40"/>
      <c r="H400" s="40"/>
      <c r="I400" s="40"/>
      <c r="J400" s="50"/>
      <c r="K400" s="48"/>
      <c r="L400" s="48"/>
      <c r="M400" s="69"/>
      <c r="N400" s="69"/>
      <c r="O400" s="69"/>
      <c r="P400" s="69"/>
      <c r="Q400" s="41"/>
      <c r="R400" s="41"/>
      <c r="S400" s="41"/>
      <c r="T400" s="41"/>
      <c r="U400" s="41"/>
    </row>
    <row r="401" spans="1:21" ht="18.75" x14ac:dyDescent="0.3">
      <c r="A401" s="45"/>
      <c r="B401" s="41"/>
      <c r="C401" s="42"/>
      <c r="D401" s="42"/>
      <c r="E401" s="42"/>
      <c r="F401" s="42"/>
      <c r="G401" s="40"/>
      <c r="H401" s="40"/>
      <c r="I401" s="40"/>
      <c r="J401" s="50"/>
      <c r="K401" s="48"/>
      <c r="L401" s="48"/>
      <c r="M401" s="69"/>
      <c r="N401" s="69"/>
      <c r="O401" s="69"/>
      <c r="P401" s="69"/>
      <c r="Q401" s="41"/>
      <c r="R401" s="41"/>
      <c r="S401" s="41"/>
      <c r="T401" s="41"/>
      <c r="U401" s="41"/>
    </row>
    <row r="402" spans="1:21" ht="18.75" x14ac:dyDescent="0.3">
      <c r="A402" s="45"/>
      <c r="B402" s="41"/>
      <c r="C402" s="42"/>
      <c r="D402" s="42"/>
      <c r="E402" s="42"/>
      <c r="F402" s="42"/>
      <c r="G402" s="40"/>
      <c r="H402" s="40"/>
      <c r="I402" s="40"/>
      <c r="J402" s="50"/>
      <c r="K402" s="48"/>
      <c r="L402" s="48"/>
      <c r="M402" s="69"/>
      <c r="N402" s="69"/>
      <c r="O402" s="69"/>
      <c r="P402" s="69"/>
      <c r="Q402" s="41"/>
      <c r="R402" s="41"/>
      <c r="S402" s="41"/>
      <c r="T402" s="41"/>
      <c r="U402" s="41"/>
    </row>
    <row r="403" spans="1:21" ht="18.75" x14ac:dyDescent="0.3">
      <c r="A403" s="45"/>
      <c r="B403" s="41"/>
      <c r="C403" s="42"/>
      <c r="D403" s="42"/>
      <c r="E403" s="42"/>
      <c r="F403" s="42"/>
      <c r="G403" s="40"/>
      <c r="H403" s="40"/>
      <c r="I403" s="40"/>
      <c r="J403" s="50"/>
      <c r="K403" s="48"/>
      <c r="L403" s="48"/>
      <c r="M403" s="69"/>
      <c r="N403" s="69"/>
      <c r="O403" s="69"/>
      <c r="P403" s="69"/>
      <c r="Q403" s="41"/>
      <c r="R403" s="41"/>
      <c r="S403" s="41"/>
      <c r="T403" s="41"/>
      <c r="U403" s="41"/>
    </row>
    <row r="404" spans="1:21" ht="18.75" x14ac:dyDescent="0.3">
      <c r="A404" s="45"/>
      <c r="B404" s="41"/>
      <c r="C404" s="42"/>
      <c r="D404" s="42"/>
      <c r="E404" s="42"/>
      <c r="F404" s="42"/>
      <c r="G404" s="40"/>
      <c r="H404" s="40"/>
      <c r="I404" s="40"/>
      <c r="J404" s="50"/>
      <c r="K404" s="48"/>
      <c r="L404" s="48"/>
      <c r="M404" s="69"/>
      <c r="N404" s="69"/>
      <c r="O404" s="69"/>
      <c r="P404" s="69"/>
      <c r="Q404" s="41"/>
      <c r="R404" s="41"/>
      <c r="S404" s="41"/>
      <c r="T404" s="41"/>
      <c r="U404" s="41"/>
    </row>
    <row r="405" spans="1:21" ht="18.75" x14ac:dyDescent="0.3">
      <c r="A405" s="45"/>
      <c r="B405" s="41"/>
      <c r="C405" s="42"/>
      <c r="D405" s="42"/>
      <c r="E405" s="42"/>
      <c r="F405" s="42"/>
      <c r="G405" s="40"/>
      <c r="H405" s="40"/>
      <c r="I405" s="40"/>
      <c r="J405" s="50"/>
      <c r="K405" s="48"/>
      <c r="L405" s="48"/>
      <c r="M405" s="69"/>
      <c r="N405" s="69"/>
      <c r="O405" s="69"/>
      <c r="P405" s="69"/>
      <c r="Q405" s="41"/>
      <c r="R405" s="41"/>
      <c r="S405" s="41"/>
      <c r="T405" s="41"/>
      <c r="U405" s="41"/>
    </row>
    <row r="406" spans="1:21" ht="18.75" x14ac:dyDescent="0.3">
      <c r="A406" s="45"/>
      <c r="B406" s="41"/>
      <c r="C406" s="42"/>
      <c r="D406" s="42"/>
      <c r="E406" s="42"/>
      <c r="F406" s="42"/>
      <c r="G406" s="40"/>
      <c r="H406" s="40"/>
      <c r="I406" s="40"/>
      <c r="J406" s="50"/>
      <c r="K406" s="48"/>
      <c r="L406" s="48"/>
      <c r="M406" s="69"/>
      <c r="N406" s="69"/>
      <c r="O406" s="69"/>
      <c r="P406" s="69"/>
      <c r="Q406" s="41"/>
      <c r="R406" s="41"/>
      <c r="S406" s="41"/>
      <c r="T406" s="41"/>
      <c r="U406" s="41"/>
    </row>
    <row r="407" spans="1:21" ht="18.75" x14ac:dyDescent="0.3">
      <c r="A407" s="45"/>
      <c r="B407" s="41"/>
      <c r="C407" s="42"/>
      <c r="D407" s="42"/>
      <c r="E407" s="42"/>
      <c r="F407" s="42"/>
      <c r="G407" s="40"/>
      <c r="H407" s="40"/>
      <c r="I407" s="40"/>
      <c r="J407" s="50"/>
      <c r="K407" s="48"/>
      <c r="L407" s="48"/>
      <c r="M407" s="69"/>
      <c r="N407" s="69"/>
      <c r="O407" s="69"/>
      <c r="P407" s="69"/>
      <c r="Q407" s="41"/>
      <c r="R407" s="41"/>
      <c r="S407" s="41"/>
      <c r="T407" s="41"/>
      <c r="U407" s="41"/>
    </row>
    <row r="408" spans="1:21" ht="18.75" x14ac:dyDescent="0.3">
      <c r="A408" s="45"/>
      <c r="B408" s="41"/>
      <c r="C408" s="42"/>
      <c r="D408" s="42"/>
      <c r="E408" s="42"/>
      <c r="F408" s="42"/>
      <c r="G408" s="40"/>
      <c r="H408" s="40"/>
      <c r="I408" s="40"/>
      <c r="J408" s="50"/>
      <c r="K408" s="48"/>
      <c r="L408" s="48"/>
      <c r="M408" s="69"/>
      <c r="N408" s="69"/>
      <c r="O408" s="69"/>
      <c r="P408" s="69"/>
      <c r="Q408" s="41"/>
      <c r="R408" s="41"/>
      <c r="S408" s="41"/>
      <c r="T408" s="41"/>
      <c r="U408" s="41"/>
    </row>
    <row r="409" spans="1:21" ht="18.75" x14ac:dyDescent="0.3">
      <c r="A409" s="45"/>
      <c r="B409" s="41"/>
      <c r="C409" s="42"/>
      <c r="D409" s="42"/>
      <c r="E409" s="42"/>
      <c r="F409" s="42"/>
      <c r="G409" s="40"/>
      <c r="H409" s="40"/>
      <c r="I409" s="40"/>
      <c r="J409" s="50"/>
      <c r="K409" s="48"/>
      <c r="L409" s="48"/>
      <c r="M409" s="69"/>
      <c r="N409" s="69"/>
      <c r="O409" s="69"/>
      <c r="P409" s="69"/>
      <c r="Q409" s="41"/>
      <c r="R409" s="41"/>
      <c r="S409" s="41"/>
      <c r="T409" s="41"/>
      <c r="U409" s="41"/>
    </row>
    <row r="410" spans="1:21" ht="18.75" x14ac:dyDescent="0.3">
      <c r="A410" s="45"/>
      <c r="B410" s="41"/>
      <c r="C410" s="42"/>
      <c r="D410" s="42"/>
      <c r="E410" s="42"/>
      <c r="F410" s="42"/>
      <c r="G410" s="40"/>
      <c r="H410" s="40"/>
      <c r="I410" s="40"/>
      <c r="J410" s="50"/>
      <c r="K410" s="48"/>
      <c r="L410" s="48"/>
      <c r="M410" s="69"/>
      <c r="N410" s="69"/>
      <c r="O410" s="69"/>
      <c r="P410" s="69"/>
      <c r="Q410" s="41"/>
      <c r="R410" s="41"/>
      <c r="S410" s="41"/>
      <c r="T410" s="41"/>
      <c r="U410" s="41"/>
    </row>
    <row r="411" spans="1:21" ht="18.75" x14ac:dyDescent="0.3">
      <c r="A411" s="45"/>
      <c r="B411" s="41"/>
      <c r="C411" s="42"/>
      <c r="D411" s="42"/>
      <c r="E411" s="42"/>
      <c r="F411" s="42"/>
      <c r="G411" s="40"/>
      <c r="H411" s="40"/>
      <c r="I411" s="40"/>
      <c r="J411" s="50"/>
      <c r="K411" s="48"/>
      <c r="L411" s="48"/>
      <c r="M411" s="69"/>
      <c r="N411" s="69"/>
      <c r="O411" s="69"/>
      <c r="P411" s="69"/>
      <c r="Q411" s="41"/>
      <c r="R411" s="41"/>
      <c r="S411" s="41"/>
      <c r="T411" s="41"/>
      <c r="U411" s="41"/>
    </row>
    <row r="412" spans="1:21" ht="18.75" x14ac:dyDescent="0.3">
      <c r="A412" s="45"/>
      <c r="B412" s="41"/>
      <c r="C412" s="42"/>
      <c r="D412" s="42"/>
      <c r="E412" s="42"/>
      <c r="F412" s="42"/>
      <c r="G412" s="40"/>
      <c r="H412" s="40"/>
      <c r="I412" s="40"/>
      <c r="J412" s="50"/>
      <c r="K412" s="48"/>
      <c r="L412" s="48"/>
      <c r="M412" s="69"/>
      <c r="N412" s="69"/>
      <c r="O412" s="69"/>
      <c r="P412" s="69"/>
      <c r="Q412" s="41"/>
      <c r="R412" s="41"/>
      <c r="S412" s="41"/>
      <c r="T412" s="41"/>
      <c r="U412" s="41"/>
    </row>
    <row r="413" spans="1:21" ht="18.75" x14ac:dyDescent="0.3">
      <c r="A413" s="45"/>
      <c r="B413" s="41"/>
      <c r="C413" s="42"/>
      <c r="D413" s="42"/>
      <c r="E413" s="42"/>
      <c r="F413" s="42"/>
      <c r="G413" s="40"/>
      <c r="H413" s="40"/>
      <c r="I413" s="40"/>
      <c r="J413" s="50"/>
      <c r="K413" s="48"/>
      <c r="L413" s="48"/>
      <c r="M413" s="69"/>
      <c r="N413" s="69"/>
      <c r="O413" s="69"/>
      <c r="P413" s="69"/>
      <c r="Q413" s="41"/>
      <c r="R413" s="41"/>
      <c r="S413" s="41"/>
      <c r="T413" s="41"/>
      <c r="U413" s="41"/>
    </row>
    <row r="414" spans="1:21" ht="18.75" x14ac:dyDescent="0.3">
      <c r="A414" s="45"/>
      <c r="B414" s="41"/>
      <c r="C414" s="42"/>
      <c r="D414" s="42"/>
      <c r="E414" s="42"/>
      <c r="F414" s="42"/>
      <c r="G414" s="40"/>
      <c r="H414" s="40"/>
      <c r="I414" s="40"/>
      <c r="J414" s="50"/>
      <c r="K414" s="48"/>
      <c r="L414" s="48"/>
      <c r="M414" s="69"/>
      <c r="N414" s="69"/>
      <c r="O414" s="69"/>
      <c r="P414" s="69"/>
      <c r="Q414" s="41"/>
      <c r="R414" s="41"/>
      <c r="S414" s="41"/>
      <c r="T414" s="41"/>
      <c r="U414" s="41"/>
    </row>
    <row r="415" spans="1:21" ht="18.75" x14ac:dyDescent="0.3">
      <c r="A415" s="45"/>
      <c r="B415" s="41"/>
      <c r="C415" s="42"/>
      <c r="D415" s="42"/>
      <c r="E415" s="42"/>
      <c r="F415" s="42"/>
      <c r="G415" s="40"/>
      <c r="H415" s="40"/>
      <c r="I415" s="40"/>
      <c r="J415" s="50"/>
      <c r="K415" s="48"/>
      <c r="L415" s="48"/>
      <c r="M415" s="69"/>
      <c r="N415" s="69"/>
      <c r="O415" s="69"/>
      <c r="P415" s="69"/>
      <c r="Q415" s="41"/>
      <c r="R415" s="41"/>
      <c r="S415" s="41"/>
      <c r="T415" s="41"/>
      <c r="U415" s="41"/>
    </row>
    <row r="416" spans="1:21" ht="18.75" x14ac:dyDescent="0.3">
      <c r="A416" s="45"/>
      <c r="B416" s="41"/>
      <c r="C416" s="42"/>
      <c r="D416" s="42"/>
      <c r="E416" s="42"/>
      <c r="F416" s="42"/>
      <c r="G416" s="40"/>
      <c r="H416" s="40"/>
      <c r="I416" s="40"/>
      <c r="J416" s="50"/>
      <c r="K416" s="48"/>
      <c r="L416" s="48"/>
      <c r="M416" s="69"/>
      <c r="N416" s="69"/>
      <c r="O416" s="69"/>
      <c r="P416" s="69"/>
      <c r="Q416" s="41"/>
      <c r="R416" s="41"/>
      <c r="S416" s="41"/>
      <c r="T416" s="41"/>
      <c r="U416" s="41"/>
    </row>
    <row r="417" spans="1:21" ht="18.75" x14ac:dyDescent="0.3">
      <c r="A417" s="45"/>
      <c r="B417" s="41"/>
      <c r="C417" s="42"/>
      <c r="D417" s="42"/>
      <c r="E417" s="42"/>
      <c r="F417" s="42"/>
      <c r="G417" s="40"/>
      <c r="H417" s="40"/>
      <c r="I417" s="40"/>
      <c r="J417" s="50"/>
      <c r="K417" s="48"/>
      <c r="L417" s="48"/>
      <c r="M417" s="69"/>
      <c r="N417" s="69"/>
      <c r="O417" s="69"/>
      <c r="P417" s="69"/>
      <c r="Q417" s="41"/>
      <c r="R417" s="41"/>
      <c r="S417" s="41"/>
      <c r="T417" s="41"/>
      <c r="U417" s="41"/>
    </row>
    <row r="418" spans="1:21" ht="18.75" x14ac:dyDescent="0.3">
      <c r="A418" s="45"/>
      <c r="B418" s="41"/>
      <c r="C418" s="42"/>
      <c r="D418" s="42"/>
      <c r="E418" s="42"/>
      <c r="F418" s="42"/>
      <c r="G418" s="40"/>
      <c r="H418" s="40"/>
      <c r="I418" s="40"/>
      <c r="J418" s="50"/>
      <c r="K418" s="48"/>
      <c r="L418" s="48"/>
      <c r="M418" s="69"/>
      <c r="N418" s="69"/>
      <c r="O418" s="69"/>
      <c r="P418" s="69"/>
      <c r="Q418" s="41"/>
      <c r="R418" s="41"/>
      <c r="S418" s="41"/>
      <c r="T418" s="41"/>
      <c r="U418" s="41"/>
    </row>
    <row r="419" spans="1:21" ht="18.75" x14ac:dyDescent="0.3">
      <c r="A419" s="45"/>
      <c r="B419" s="41"/>
      <c r="C419" s="42"/>
      <c r="D419" s="42"/>
      <c r="E419" s="42"/>
      <c r="F419" s="42"/>
      <c r="G419" s="40"/>
      <c r="H419" s="40"/>
      <c r="I419" s="40"/>
      <c r="J419" s="50"/>
      <c r="K419" s="48"/>
      <c r="L419" s="48"/>
      <c r="M419" s="69"/>
      <c r="N419" s="69"/>
      <c r="O419" s="69"/>
      <c r="P419" s="69"/>
      <c r="Q419" s="41"/>
      <c r="R419" s="41"/>
      <c r="S419" s="41"/>
      <c r="T419" s="41"/>
      <c r="U419" s="41"/>
    </row>
    <row r="420" spans="1:21" ht="18.75" x14ac:dyDescent="0.3">
      <c r="A420" s="45"/>
      <c r="B420" s="41"/>
      <c r="C420" s="42"/>
      <c r="D420" s="42"/>
      <c r="E420" s="42"/>
      <c r="F420" s="42"/>
      <c r="G420" s="40"/>
      <c r="H420" s="40"/>
      <c r="I420" s="40"/>
      <c r="J420" s="50"/>
      <c r="K420" s="48"/>
      <c r="L420" s="48"/>
      <c r="M420" s="69"/>
      <c r="N420" s="69"/>
      <c r="O420" s="69"/>
      <c r="P420" s="69"/>
      <c r="Q420" s="41"/>
      <c r="R420" s="41"/>
      <c r="S420" s="41"/>
      <c r="T420" s="41"/>
      <c r="U420" s="41"/>
    </row>
    <row r="421" spans="1:21" ht="18.75" x14ac:dyDescent="0.3">
      <c r="A421" s="45"/>
      <c r="B421" s="41"/>
      <c r="C421" s="42"/>
      <c r="D421" s="42"/>
      <c r="E421" s="42"/>
      <c r="F421" s="42"/>
      <c r="G421" s="40"/>
      <c r="H421" s="40"/>
      <c r="I421" s="40"/>
      <c r="J421" s="50"/>
      <c r="K421" s="48"/>
      <c r="L421" s="48"/>
      <c r="M421" s="69"/>
      <c r="N421" s="69"/>
      <c r="O421" s="69"/>
      <c r="P421" s="69"/>
      <c r="Q421" s="41"/>
      <c r="R421" s="41"/>
      <c r="S421" s="41"/>
      <c r="T421" s="41"/>
      <c r="U421" s="41"/>
    </row>
    <row r="422" spans="1:21" ht="18.75" x14ac:dyDescent="0.3">
      <c r="A422" s="45"/>
      <c r="B422" s="41"/>
      <c r="C422" s="42"/>
      <c r="D422" s="42"/>
      <c r="E422" s="42"/>
      <c r="F422" s="42"/>
      <c r="G422" s="40"/>
      <c r="H422" s="40"/>
      <c r="I422" s="40"/>
      <c r="J422" s="50"/>
      <c r="K422" s="48"/>
      <c r="L422" s="48"/>
      <c r="M422" s="69"/>
      <c r="N422" s="69"/>
      <c r="O422" s="69"/>
      <c r="P422" s="69"/>
      <c r="Q422" s="41"/>
      <c r="R422" s="41"/>
      <c r="S422" s="41"/>
      <c r="T422" s="41"/>
      <c r="U422" s="41"/>
    </row>
    <row r="423" spans="1:21" ht="18.75" x14ac:dyDescent="0.3">
      <c r="A423" s="45"/>
      <c r="B423" s="41"/>
      <c r="C423" s="42"/>
      <c r="D423" s="42"/>
      <c r="E423" s="42"/>
      <c r="F423" s="42"/>
      <c r="G423" s="40"/>
      <c r="H423" s="40"/>
      <c r="I423" s="40"/>
      <c r="J423" s="50"/>
      <c r="K423" s="48"/>
      <c r="L423" s="48"/>
      <c r="M423" s="69"/>
      <c r="N423" s="69"/>
      <c r="O423" s="69"/>
      <c r="P423" s="69"/>
      <c r="Q423" s="41"/>
      <c r="R423" s="41"/>
      <c r="S423" s="41"/>
      <c r="T423" s="41"/>
      <c r="U423" s="41"/>
    </row>
    <row r="424" spans="1:21" ht="18.75" x14ac:dyDescent="0.3">
      <c r="A424" s="45"/>
      <c r="B424" s="41"/>
      <c r="C424" s="42"/>
      <c r="D424" s="42"/>
      <c r="E424" s="42"/>
      <c r="F424" s="42"/>
      <c r="G424" s="40"/>
      <c r="H424" s="40"/>
      <c r="I424" s="40"/>
      <c r="J424" s="50"/>
      <c r="K424" s="48"/>
      <c r="L424" s="48"/>
      <c r="M424" s="69"/>
      <c r="N424" s="69"/>
      <c r="O424" s="69"/>
      <c r="P424" s="69"/>
      <c r="Q424" s="41"/>
      <c r="R424" s="41"/>
      <c r="S424" s="41"/>
      <c r="T424" s="41"/>
      <c r="U424" s="41"/>
    </row>
    <row r="425" spans="1:21" ht="18.75" x14ac:dyDescent="0.3">
      <c r="A425" s="45"/>
      <c r="B425" s="41"/>
      <c r="C425" s="42"/>
      <c r="D425" s="42"/>
      <c r="E425" s="42"/>
      <c r="F425" s="42"/>
      <c r="G425" s="40"/>
      <c r="H425" s="40"/>
      <c r="I425" s="40"/>
      <c r="J425" s="50"/>
      <c r="K425" s="48"/>
      <c r="L425" s="48"/>
      <c r="M425" s="69"/>
      <c r="N425" s="69"/>
      <c r="O425" s="69"/>
      <c r="P425" s="69"/>
      <c r="Q425" s="41"/>
      <c r="R425" s="41"/>
      <c r="S425" s="41"/>
      <c r="T425" s="41"/>
      <c r="U425" s="41"/>
    </row>
    <row r="426" spans="1:21" ht="18.75" x14ac:dyDescent="0.3">
      <c r="A426" s="45"/>
      <c r="B426" s="41"/>
      <c r="C426" s="42"/>
      <c r="D426" s="42"/>
      <c r="E426" s="42"/>
      <c r="F426" s="42"/>
      <c r="G426" s="40"/>
      <c r="H426" s="40"/>
      <c r="I426" s="40"/>
      <c r="J426" s="50"/>
      <c r="K426" s="48"/>
      <c r="L426" s="48"/>
      <c r="M426" s="69"/>
      <c r="N426" s="69"/>
      <c r="O426" s="69"/>
      <c r="P426" s="69"/>
      <c r="Q426" s="41"/>
      <c r="R426" s="41"/>
      <c r="S426" s="41"/>
      <c r="T426" s="41"/>
      <c r="U426" s="41"/>
    </row>
    <row r="427" spans="1:21" ht="18.75" x14ac:dyDescent="0.3">
      <c r="A427" s="45"/>
      <c r="B427" s="41"/>
      <c r="C427" s="42"/>
      <c r="D427" s="42"/>
      <c r="E427" s="42"/>
      <c r="F427" s="42"/>
      <c r="G427" s="40"/>
      <c r="H427" s="40"/>
      <c r="I427" s="40"/>
      <c r="J427" s="50"/>
      <c r="K427" s="48"/>
      <c r="L427" s="48"/>
      <c r="M427" s="69"/>
      <c r="N427" s="69"/>
      <c r="O427" s="69"/>
      <c r="P427" s="69"/>
      <c r="Q427" s="41"/>
      <c r="R427" s="41"/>
      <c r="S427" s="41"/>
      <c r="T427" s="41"/>
      <c r="U427" s="41"/>
    </row>
    <row r="428" spans="1:21" ht="18.75" x14ac:dyDescent="0.3">
      <c r="A428" s="45"/>
      <c r="B428" s="41"/>
      <c r="C428" s="42"/>
      <c r="D428" s="42"/>
      <c r="E428" s="42"/>
      <c r="F428" s="42"/>
      <c r="G428" s="40"/>
      <c r="H428" s="40"/>
      <c r="I428" s="40"/>
      <c r="J428" s="50"/>
      <c r="K428" s="48"/>
      <c r="L428" s="48"/>
      <c r="M428" s="69"/>
      <c r="N428" s="69"/>
      <c r="O428" s="69"/>
      <c r="P428" s="69"/>
      <c r="Q428" s="41"/>
      <c r="R428" s="41"/>
      <c r="S428" s="41"/>
      <c r="T428" s="41"/>
      <c r="U428" s="41"/>
    </row>
    <row r="429" spans="1:21" ht="18.75" x14ac:dyDescent="0.3">
      <c r="A429" s="45"/>
      <c r="B429" s="41"/>
      <c r="C429" s="42"/>
      <c r="D429" s="42"/>
      <c r="E429" s="42"/>
      <c r="F429" s="42"/>
      <c r="G429" s="40"/>
      <c r="H429" s="40"/>
      <c r="I429" s="40"/>
      <c r="J429" s="50"/>
      <c r="K429" s="48"/>
      <c r="L429" s="48"/>
      <c r="M429" s="69"/>
      <c r="N429" s="69"/>
      <c r="O429" s="69"/>
      <c r="P429" s="69"/>
      <c r="Q429" s="41"/>
      <c r="R429" s="41"/>
      <c r="S429" s="41"/>
      <c r="T429" s="41"/>
      <c r="U429" s="41"/>
    </row>
    <row r="430" spans="1:21" ht="18.75" x14ac:dyDescent="0.3">
      <c r="A430" s="45"/>
      <c r="B430" s="41"/>
      <c r="C430" s="42"/>
      <c r="D430" s="42"/>
      <c r="E430" s="42"/>
      <c r="F430" s="42"/>
      <c r="G430" s="40"/>
      <c r="H430" s="40"/>
      <c r="I430" s="40"/>
      <c r="J430" s="50"/>
      <c r="K430" s="48"/>
      <c r="L430" s="48"/>
      <c r="M430" s="69"/>
      <c r="N430" s="69"/>
      <c r="O430" s="69"/>
      <c r="P430" s="69"/>
      <c r="Q430" s="41"/>
      <c r="R430" s="41"/>
      <c r="S430" s="41"/>
      <c r="T430" s="41"/>
      <c r="U430" s="41"/>
    </row>
    <row r="431" spans="1:21" ht="18.75" x14ac:dyDescent="0.3">
      <c r="A431" s="45"/>
      <c r="B431" s="41"/>
      <c r="C431" s="42"/>
      <c r="D431" s="42"/>
      <c r="E431" s="42"/>
      <c r="F431" s="42"/>
      <c r="G431" s="40"/>
      <c r="H431" s="40"/>
      <c r="I431" s="40"/>
      <c r="J431" s="50"/>
      <c r="K431" s="48"/>
      <c r="L431" s="48"/>
      <c r="M431" s="69"/>
      <c r="N431" s="69"/>
      <c r="O431" s="69"/>
      <c r="P431" s="69"/>
      <c r="Q431" s="41"/>
      <c r="R431" s="41"/>
      <c r="S431" s="41"/>
      <c r="T431" s="41"/>
      <c r="U431" s="41"/>
    </row>
    <row r="432" spans="1:21" ht="18.75" x14ac:dyDescent="0.3">
      <c r="A432" s="45"/>
      <c r="B432" s="41"/>
      <c r="C432" s="42"/>
      <c r="D432" s="42"/>
      <c r="E432" s="42"/>
      <c r="F432" s="42"/>
      <c r="G432" s="40"/>
      <c r="H432" s="40"/>
      <c r="I432" s="40"/>
      <c r="J432" s="50"/>
      <c r="K432" s="48"/>
      <c r="L432" s="48"/>
      <c r="M432" s="69"/>
      <c r="N432" s="69"/>
      <c r="O432" s="69"/>
      <c r="P432" s="69"/>
      <c r="Q432" s="41"/>
      <c r="R432" s="41"/>
      <c r="S432" s="41"/>
      <c r="T432" s="41"/>
      <c r="U432" s="41"/>
    </row>
    <row r="433" spans="1:21" ht="18.75" x14ac:dyDescent="0.3">
      <c r="A433" s="45"/>
      <c r="B433" s="41"/>
      <c r="C433" s="42"/>
      <c r="D433" s="42"/>
      <c r="E433" s="42"/>
      <c r="F433" s="42"/>
      <c r="G433" s="40"/>
      <c r="H433" s="40"/>
      <c r="I433" s="40"/>
      <c r="J433" s="50"/>
      <c r="K433" s="48"/>
      <c r="L433" s="48"/>
      <c r="M433" s="69"/>
      <c r="N433" s="69"/>
      <c r="O433" s="69"/>
      <c r="P433" s="69"/>
      <c r="Q433" s="41"/>
      <c r="R433" s="41"/>
      <c r="S433" s="41"/>
      <c r="T433" s="41"/>
      <c r="U433" s="41"/>
    </row>
    <row r="434" spans="1:21" ht="18.75" x14ac:dyDescent="0.3">
      <c r="A434" s="45"/>
      <c r="B434" s="41"/>
      <c r="C434" s="42"/>
      <c r="D434" s="42"/>
      <c r="E434" s="42"/>
      <c r="F434" s="42"/>
      <c r="G434" s="40"/>
      <c r="H434" s="40"/>
      <c r="I434" s="40"/>
      <c r="J434" s="50"/>
      <c r="K434" s="48"/>
      <c r="L434" s="48"/>
      <c r="M434" s="69"/>
      <c r="N434" s="69"/>
      <c r="O434" s="69"/>
      <c r="P434" s="69"/>
      <c r="Q434" s="41"/>
      <c r="R434" s="41"/>
      <c r="S434" s="41"/>
      <c r="T434" s="41"/>
      <c r="U434" s="41"/>
    </row>
    <row r="435" spans="1:21" ht="18.75" x14ac:dyDescent="0.3">
      <c r="A435" s="45"/>
      <c r="B435" s="41"/>
      <c r="C435" s="42"/>
      <c r="D435" s="42"/>
      <c r="E435" s="42"/>
      <c r="F435" s="42"/>
      <c r="G435" s="40"/>
      <c r="H435" s="40"/>
      <c r="I435" s="40"/>
      <c r="J435" s="50"/>
      <c r="K435" s="48"/>
      <c r="L435" s="48"/>
      <c r="M435" s="69"/>
      <c r="N435" s="69"/>
      <c r="O435" s="69"/>
      <c r="P435" s="69"/>
      <c r="Q435" s="41"/>
      <c r="R435" s="41"/>
      <c r="S435" s="41"/>
      <c r="T435" s="41"/>
      <c r="U435" s="41"/>
    </row>
    <row r="436" spans="1:21" ht="18.75" x14ac:dyDescent="0.3">
      <c r="A436" s="45"/>
      <c r="B436" s="41"/>
      <c r="C436" s="42"/>
      <c r="D436" s="42"/>
      <c r="E436" s="42"/>
      <c r="F436" s="42"/>
      <c r="G436" s="40"/>
      <c r="H436" s="40"/>
      <c r="I436" s="40"/>
      <c r="J436" s="50"/>
      <c r="K436" s="48"/>
      <c r="L436" s="48"/>
      <c r="M436" s="69"/>
      <c r="N436" s="69"/>
      <c r="O436" s="69"/>
      <c r="P436" s="69"/>
      <c r="Q436" s="41"/>
      <c r="R436" s="41"/>
      <c r="S436" s="41"/>
      <c r="T436" s="41"/>
      <c r="U436" s="41"/>
    </row>
    <row r="437" spans="1:21" ht="18.75" x14ac:dyDescent="0.3">
      <c r="A437" s="45"/>
      <c r="B437" s="41"/>
      <c r="C437" s="42"/>
      <c r="D437" s="42"/>
      <c r="E437" s="42"/>
      <c r="F437" s="42"/>
      <c r="G437" s="40"/>
      <c r="H437" s="40"/>
      <c r="I437" s="40"/>
      <c r="J437" s="50"/>
      <c r="K437" s="48"/>
      <c r="L437" s="48"/>
      <c r="M437" s="69"/>
      <c r="N437" s="69"/>
      <c r="O437" s="69"/>
      <c r="P437" s="69"/>
      <c r="Q437" s="41"/>
      <c r="R437" s="41"/>
      <c r="S437" s="41"/>
      <c r="T437" s="41"/>
      <c r="U437" s="41"/>
    </row>
    <row r="438" spans="1:21" ht="18.75" x14ac:dyDescent="0.3">
      <c r="A438" s="45"/>
      <c r="B438" s="41"/>
      <c r="C438" s="42"/>
      <c r="D438" s="42"/>
      <c r="E438" s="42"/>
      <c r="F438" s="42"/>
      <c r="G438" s="40"/>
      <c r="H438" s="40"/>
      <c r="I438" s="40"/>
      <c r="J438" s="50"/>
      <c r="K438" s="48"/>
      <c r="L438" s="48"/>
      <c r="M438" s="69"/>
      <c r="N438" s="69"/>
      <c r="O438" s="69"/>
      <c r="P438" s="69"/>
      <c r="Q438" s="41"/>
      <c r="R438" s="41"/>
      <c r="S438" s="41"/>
      <c r="T438" s="41"/>
      <c r="U438" s="41"/>
    </row>
    <row r="439" spans="1:21" ht="18.75" x14ac:dyDescent="0.3">
      <c r="A439" s="45"/>
      <c r="B439" s="41"/>
      <c r="C439" s="42"/>
      <c r="D439" s="42"/>
      <c r="E439" s="42"/>
      <c r="F439" s="42"/>
      <c r="G439" s="40"/>
      <c r="H439" s="40"/>
      <c r="I439" s="40"/>
      <c r="J439" s="50"/>
      <c r="K439" s="48"/>
      <c r="L439" s="48"/>
      <c r="M439" s="69"/>
      <c r="N439" s="69"/>
      <c r="O439" s="69"/>
      <c r="P439" s="69"/>
      <c r="Q439" s="41"/>
      <c r="R439" s="41"/>
      <c r="S439" s="41"/>
      <c r="T439" s="41"/>
      <c r="U439" s="41"/>
    </row>
    <row r="440" spans="1:21" ht="18.75" x14ac:dyDescent="0.3">
      <c r="A440" s="45"/>
      <c r="B440" s="41"/>
      <c r="C440" s="42"/>
      <c r="D440" s="42"/>
      <c r="E440" s="42"/>
      <c r="F440" s="42"/>
      <c r="G440" s="40"/>
      <c r="H440" s="40"/>
      <c r="I440" s="40"/>
      <c r="J440" s="50"/>
      <c r="K440" s="48"/>
      <c r="L440" s="48"/>
      <c r="M440" s="69"/>
      <c r="N440" s="69"/>
      <c r="O440" s="69"/>
      <c r="P440" s="69"/>
      <c r="Q440" s="41"/>
      <c r="R440" s="41"/>
      <c r="S440" s="41"/>
      <c r="T440" s="41"/>
      <c r="U440" s="41"/>
    </row>
    <row r="441" spans="1:21" ht="18.75" x14ac:dyDescent="0.3">
      <c r="A441" s="45"/>
      <c r="B441" s="41"/>
      <c r="C441" s="42"/>
      <c r="D441" s="42"/>
      <c r="E441" s="42"/>
      <c r="F441" s="42"/>
      <c r="G441" s="40"/>
      <c r="H441" s="40"/>
      <c r="I441" s="40"/>
      <c r="J441" s="50"/>
      <c r="K441" s="48"/>
      <c r="L441" s="48"/>
      <c r="M441" s="69"/>
      <c r="N441" s="69"/>
      <c r="O441" s="69"/>
      <c r="P441" s="69"/>
      <c r="Q441" s="41"/>
      <c r="R441" s="41"/>
      <c r="S441" s="41"/>
      <c r="T441" s="41"/>
      <c r="U441" s="41"/>
    </row>
    <row r="442" spans="1:21" ht="18.75" x14ac:dyDescent="0.3">
      <c r="A442" s="45"/>
      <c r="B442" s="41"/>
      <c r="C442" s="42"/>
      <c r="D442" s="42"/>
      <c r="E442" s="42"/>
      <c r="F442" s="42"/>
      <c r="G442" s="40"/>
      <c r="H442" s="40"/>
      <c r="I442" s="40"/>
      <c r="J442" s="50"/>
      <c r="K442" s="48"/>
      <c r="L442" s="48"/>
      <c r="M442" s="69"/>
      <c r="N442" s="69"/>
      <c r="O442" s="69"/>
      <c r="P442" s="69"/>
      <c r="Q442" s="41"/>
      <c r="R442" s="41"/>
      <c r="S442" s="41"/>
      <c r="T442" s="41"/>
      <c r="U442" s="41"/>
    </row>
    <row r="443" spans="1:21" ht="18.75" x14ac:dyDescent="0.3">
      <c r="A443" s="45"/>
      <c r="B443" s="41"/>
      <c r="C443" s="42"/>
      <c r="D443" s="42"/>
      <c r="E443" s="42"/>
      <c r="F443" s="42"/>
      <c r="G443" s="40"/>
      <c r="H443" s="40"/>
      <c r="I443" s="40"/>
      <c r="J443" s="50"/>
      <c r="K443" s="48"/>
      <c r="L443" s="48"/>
      <c r="M443" s="69"/>
      <c r="N443" s="69"/>
      <c r="O443" s="69"/>
      <c r="P443" s="69"/>
      <c r="Q443" s="41"/>
      <c r="R443" s="41"/>
      <c r="S443" s="41"/>
      <c r="T443" s="41"/>
      <c r="U443" s="41"/>
    </row>
    <row r="444" spans="1:21" ht="18.75" x14ac:dyDescent="0.3">
      <c r="A444" s="45"/>
      <c r="B444" s="41"/>
      <c r="C444" s="42"/>
      <c r="D444" s="42"/>
      <c r="E444" s="42"/>
      <c r="F444" s="42"/>
      <c r="G444" s="40"/>
      <c r="H444" s="40"/>
      <c r="I444" s="40"/>
      <c r="J444" s="50"/>
      <c r="K444" s="48"/>
      <c r="L444" s="48"/>
      <c r="M444" s="69"/>
      <c r="N444" s="69"/>
      <c r="O444" s="69"/>
      <c r="P444" s="69"/>
      <c r="Q444" s="41"/>
      <c r="R444" s="41"/>
      <c r="S444" s="41"/>
      <c r="T444" s="41"/>
      <c r="U444" s="41"/>
    </row>
    <row r="445" spans="1:21" ht="18.75" x14ac:dyDescent="0.3">
      <c r="A445" s="45"/>
      <c r="B445" s="41"/>
      <c r="C445" s="42"/>
      <c r="D445" s="42"/>
      <c r="E445" s="42"/>
      <c r="F445" s="42"/>
      <c r="G445" s="40"/>
      <c r="H445" s="40"/>
      <c r="I445" s="40"/>
      <c r="J445" s="50"/>
      <c r="K445" s="48"/>
      <c r="L445" s="48"/>
      <c r="M445" s="69"/>
      <c r="N445" s="69"/>
      <c r="O445" s="69"/>
      <c r="P445" s="69"/>
      <c r="Q445" s="41"/>
      <c r="R445" s="41"/>
      <c r="S445" s="41"/>
      <c r="T445" s="41"/>
      <c r="U445" s="41"/>
    </row>
    <row r="446" spans="1:21" ht="18.75" x14ac:dyDescent="0.3">
      <c r="A446" s="45"/>
      <c r="B446" s="41"/>
      <c r="C446" s="42"/>
      <c r="D446" s="42"/>
      <c r="E446" s="42"/>
      <c r="F446" s="42"/>
      <c r="G446" s="40"/>
      <c r="H446" s="40"/>
      <c r="I446" s="40"/>
      <c r="J446" s="50"/>
      <c r="K446" s="48"/>
      <c r="L446" s="48"/>
      <c r="M446" s="69"/>
      <c r="N446" s="69"/>
      <c r="O446" s="69"/>
      <c r="P446" s="69"/>
      <c r="Q446" s="41"/>
      <c r="R446" s="41"/>
      <c r="S446" s="41"/>
      <c r="T446" s="41"/>
      <c r="U446" s="41"/>
    </row>
    <row r="447" spans="1:21" ht="18.75" x14ac:dyDescent="0.3">
      <c r="A447" s="45"/>
      <c r="B447" s="41"/>
      <c r="C447" s="42"/>
      <c r="D447" s="42"/>
      <c r="E447" s="42"/>
      <c r="F447" s="42"/>
      <c r="G447" s="40"/>
      <c r="H447" s="40"/>
      <c r="I447" s="40"/>
      <c r="J447" s="50"/>
      <c r="K447" s="48"/>
      <c r="L447" s="48"/>
      <c r="M447" s="69"/>
      <c r="N447" s="69"/>
      <c r="O447" s="69"/>
      <c r="P447" s="69"/>
      <c r="Q447" s="41"/>
      <c r="R447" s="41"/>
      <c r="S447" s="41"/>
      <c r="T447" s="41"/>
      <c r="U447" s="41"/>
    </row>
    <row r="448" spans="1:21" ht="18.75" x14ac:dyDescent="0.3">
      <c r="A448" s="45"/>
      <c r="B448" s="41"/>
      <c r="C448" s="42"/>
      <c r="D448" s="42"/>
      <c r="E448" s="42"/>
      <c r="F448" s="42"/>
      <c r="G448" s="40"/>
      <c r="H448" s="40"/>
      <c r="I448" s="40"/>
      <c r="J448" s="50"/>
      <c r="K448" s="48"/>
      <c r="L448" s="48"/>
      <c r="M448" s="69"/>
      <c r="N448" s="69"/>
      <c r="O448" s="69"/>
      <c r="P448" s="69"/>
      <c r="Q448" s="41"/>
      <c r="R448" s="41"/>
      <c r="S448" s="41"/>
      <c r="T448" s="41"/>
      <c r="U448" s="41"/>
    </row>
    <row r="449" spans="1:21" ht="18.75" x14ac:dyDescent="0.3">
      <c r="A449" s="45"/>
      <c r="B449" s="41"/>
      <c r="C449" s="42"/>
      <c r="D449" s="42"/>
      <c r="E449" s="42"/>
      <c r="F449" s="42"/>
      <c r="G449" s="40"/>
      <c r="H449" s="40"/>
      <c r="I449" s="40"/>
      <c r="J449" s="50"/>
      <c r="K449" s="48"/>
      <c r="L449" s="48"/>
      <c r="M449" s="69"/>
      <c r="N449" s="69"/>
      <c r="O449" s="69"/>
      <c r="P449" s="69"/>
      <c r="Q449" s="41"/>
      <c r="R449" s="41"/>
      <c r="S449" s="41"/>
      <c r="T449" s="41"/>
      <c r="U449" s="41"/>
    </row>
    <row r="450" spans="1:21" ht="18.75" x14ac:dyDescent="0.3">
      <c r="A450" s="45"/>
      <c r="B450" s="41"/>
      <c r="C450" s="42"/>
      <c r="D450" s="42"/>
      <c r="E450" s="42"/>
      <c r="F450" s="42"/>
      <c r="G450" s="40"/>
      <c r="H450" s="40"/>
      <c r="I450" s="40"/>
      <c r="J450" s="50"/>
      <c r="K450" s="48"/>
      <c r="L450" s="48"/>
      <c r="M450" s="69"/>
      <c r="N450" s="69"/>
      <c r="O450" s="69"/>
      <c r="P450" s="69"/>
      <c r="Q450" s="41"/>
      <c r="R450" s="41"/>
      <c r="S450" s="41"/>
      <c r="T450" s="41"/>
      <c r="U450" s="41"/>
    </row>
    <row r="451" spans="1:21" ht="18.75" x14ac:dyDescent="0.3">
      <c r="A451" s="45"/>
      <c r="B451" s="41"/>
      <c r="C451" s="42"/>
      <c r="D451" s="42"/>
      <c r="E451" s="42"/>
      <c r="F451" s="42"/>
      <c r="G451" s="40"/>
      <c r="H451" s="40"/>
      <c r="I451" s="40"/>
      <c r="J451" s="50"/>
      <c r="K451" s="48"/>
      <c r="L451" s="48"/>
      <c r="M451" s="69"/>
      <c r="N451" s="69"/>
      <c r="O451" s="69"/>
      <c r="P451" s="69"/>
      <c r="Q451" s="41"/>
      <c r="R451" s="41"/>
      <c r="S451" s="41"/>
      <c r="T451" s="41"/>
      <c r="U451" s="41"/>
    </row>
    <row r="452" spans="1:21" ht="18.75" x14ac:dyDescent="0.3">
      <c r="A452" s="45"/>
      <c r="B452" s="41"/>
      <c r="C452" s="42"/>
      <c r="D452" s="42"/>
      <c r="E452" s="42"/>
      <c r="F452" s="42"/>
      <c r="G452" s="40"/>
      <c r="H452" s="40"/>
      <c r="I452" s="40"/>
      <c r="J452" s="50"/>
      <c r="K452" s="48"/>
      <c r="L452" s="48"/>
      <c r="M452" s="69"/>
      <c r="N452" s="69"/>
      <c r="O452" s="69"/>
      <c r="P452" s="69"/>
      <c r="Q452" s="41"/>
      <c r="R452" s="41"/>
      <c r="S452" s="41"/>
      <c r="T452" s="41"/>
      <c r="U452" s="41"/>
    </row>
    <row r="453" spans="1:21" ht="18.75" x14ac:dyDescent="0.3">
      <c r="A453" s="45"/>
      <c r="B453" s="41"/>
      <c r="C453" s="42"/>
      <c r="D453" s="42"/>
      <c r="E453" s="42"/>
      <c r="F453" s="42"/>
      <c r="G453" s="40"/>
      <c r="H453" s="40"/>
      <c r="I453" s="40"/>
      <c r="J453" s="50"/>
      <c r="K453" s="48"/>
      <c r="L453" s="48"/>
      <c r="M453" s="69"/>
      <c r="N453" s="69"/>
      <c r="O453" s="69"/>
      <c r="P453" s="69"/>
      <c r="Q453" s="41"/>
      <c r="R453" s="41"/>
      <c r="S453" s="41"/>
      <c r="T453" s="41"/>
      <c r="U453" s="41"/>
    </row>
    <row r="454" spans="1:21" ht="18.75" x14ac:dyDescent="0.3">
      <c r="A454" s="45"/>
      <c r="B454" s="41"/>
      <c r="C454" s="42"/>
      <c r="D454" s="42"/>
      <c r="E454" s="42"/>
      <c r="F454" s="42"/>
      <c r="G454" s="40"/>
      <c r="H454" s="40"/>
      <c r="I454" s="40"/>
      <c r="J454" s="50"/>
      <c r="K454" s="48"/>
      <c r="L454" s="48"/>
      <c r="M454" s="69"/>
      <c r="N454" s="69"/>
      <c r="O454" s="69"/>
      <c r="P454" s="69"/>
      <c r="Q454" s="41"/>
      <c r="R454" s="41"/>
      <c r="S454" s="41"/>
      <c r="T454" s="41"/>
      <c r="U454" s="41"/>
    </row>
    <row r="455" spans="1:21" ht="18.75" x14ac:dyDescent="0.3">
      <c r="A455" s="45"/>
      <c r="B455" s="41"/>
      <c r="C455" s="42"/>
      <c r="D455" s="42"/>
      <c r="E455" s="42"/>
      <c r="F455" s="42"/>
      <c r="G455" s="40"/>
      <c r="H455" s="40"/>
      <c r="I455" s="40"/>
      <c r="J455" s="50"/>
      <c r="K455" s="48"/>
      <c r="L455" s="48"/>
      <c r="M455" s="69"/>
      <c r="N455" s="69"/>
      <c r="O455" s="69"/>
      <c r="P455" s="69"/>
      <c r="Q455" s="41"/>
      <c r="R455" s="41"/>
      <c r="S455" s="41"/>
      <c r="T455" s="41"/>
      <c r="U455" s="41"/>
    </row>
    <row r="456" spans="1:21" ht="18.75" x14ac:dyDescent="0.3">
      <c r="A456" s="45"/>
      <c r="B456" s="41"/>
      <c r="C456" s="42"/>
      <c r="D456" s="42"/>
      <c r="E456" s="42"/>
      <c r="F456" s="42"/>
      <c r="G456" s="40"/>
      <c r="H456" s="40"/>
      <c r="I456" s="40"/>
      <c r="J456" s="50"/>
      <c r="K456" s="48"/>
      <c r="L456" s="48"/>
      <c r="M456" s="69"/>
      <c r="N456" s="69"/>
      <c r="O456" s="69"/>
      <c r="P456" s="69"/>
      <c r="Q456" s="41"/>
      <c r="R456" s="41"/>
      <c r="S456" s="41"/>
      <c r="T456" s="41"/>
      <c r="U456" s="41"/>
    </row>
    <row r="457" spans="1:21" ht="18.75" x14ac:dyDescent="0.3">
      <c r="A457" s="45"/>
      <c r="B457" s="41"/>
      <c r="C457" s="42"/>
      <c r="D457" s="42"/>
      <c r="E457" s="42"/>
      <c r="F457" s="42"/>
      <c r="G457" s="40"/>
      <c r="H457" s="40"/>
      <c r="I457" s="40"/>
      <c r="J457" s="50"/>
      <c r="K457" s="48"/>
      <c r="L457" s="48"/>
      <c r="M457" s="69"/>
      <c r="N457" s="69"/>
      <c r="O457" s="69"/>
      <c r="P457" s="69"/>
      <c r="Q457" s="41"/>
      <c r="R457" s="41"/>
      <c r="S457" s="41"/>
      <c r="T457" s="41"/>
      <c r="U457" s="41"/>
    </row>
    <row r="458" spans="1:21" ht="18.75" x14ac:dyDescent="0.3">
      <c r="A458" s="45"/>
      <c r="B458" s="41"/>
      <c r="C458" s="42"/>
      <c r="D458" s="42"/>
      <c r="E458" s="42"/>
      <c r="F458" s="42"/>
      <c r="G458" s="40"/>
      <c r="H458" s="40"/>
      <c r="I458" s="40"/>
      <c r="J458" s="50"/>
      <c r="K458" s="48"/>
      <c r="L458" s="48"/>
      <c r="M458" s="69"/>
      <c r="N458" s="69"/>
      <c r="O458" s="69"/>
      <c r="P458" s="69"/>
      <c r="Q458" s="41"/>
      <c r="R458" s="41"/>
      <c r="S458" s="41"/>
      <c r="T458" s="41"/>
      <c r="U458" s="41"/>
    </row>
    <row r="459" spans="1:21" ht="18.75" x14ac:dyDescent="0.3">
      <c r="A459" s="45"/>
      <c r="B459" s="41"/>
      <c r="C459" s="42"/>
      <c r="D459" s="42"/>
      <c r="E459" s="42"/>
      <c r="F459" s="42"/>
      <c r="G459" s="40"/>
      <c r="H459" s="40"/>
      <c r="I459" s="40"/>
      <c r="J459" s="50"/>
      <c r="K459" s="48"/>
      <c r="L459" s="48"/>
      <c r="M459" s="69"/>
      <c r="N459" s="69"/>
      <c r="O459" s="69"/>
      <c r="P459" s="69"/>
      <c r="Q459" s="41"/>
      <c r="R459" s="41"/>
      <c r="S459" s="41"/>
      <c r="T459" s="41"/>
      <c r="U459" s="41"/>
    </row>
    <row r="460" spans="1:21" ht="18.75" x14ac:dyDescent="0.3">
      <c r="A460" s="45"/>
      <c r="B460" s="41"/>
      <c r="C460" s="42"/>
      <c r="D460" s="42"/>
      <c r="E460" s="42"/>
      <c r="F460" s="42"/>
      <c r="G460" s="40"/>
      <c r="H460" s="40"/>
      <c r="I460" s="40"/>
      <c r="J460" s="50"/>
      <c r="K460" s="48"/>
      <c r="L460" s="48"/>
      <c r="M460" s="69"/>
      <c r="N460" s="69"/>
      <c r="O460" s="69"/>
      <c r="P460" s="69"/>
      <c r="Q460" s="41"/>
      <c r="R460" s="41"/>
      <c r="S460" s="41"/>
      <c r="T460" s="41"/>
      <c r="U460" s="41"/>
    </row>
    <row r="461" spans="1:21" ht="18.75" x14ac:dyDescent="0.3">
      <c r="A461" s="45"/>
      <c r="B461" s="41"/>
      <c r="C461" s="42"/>
      <c r="D461" s="42"/>
      <c r="E461" s="42"/>
      <c r="F461" s="42"/>
      <c r="G461" s="40"/>
      <c r="H461" s="40"/>
      <c r="I461" s="40"/>
      <c r="J461" s="50"/>
      <c r="K461" s="48"/>
      <c r="L461" s="48"/>
      <c r="M461" s="69"/>
      <c r="N461" s="69"/>
      <c r="O461" s="69"/>
      <c r="P461" s="69"/>
      <c r="Q461" s="41"/>
      <c r="R461" s="41"/>
      <c r="S461" s="41"/>
      <c r="T461" s="41"/>
      <c r="U461" s="41"/>
    </row>
    <row r="462" spans="1:21" ht="18.75" x14ac:dyDescent="0.3">
      <c r="A462" s="45"/>
      <c r="B462" s="41"/>
      <c r="C462" s="42"/>
      <c r="D462" s="42"/>
      <c r="E462" s="42"/>
      <c r="F462" s="42"/>
      <c r="G462" s="40"/>
      <c r="H462" s="40"/>
      <c r="I462" s="40"/>
      <c r="J462" s="50"/>
      <c r="K462" s="48"/>
      <c r="L462" s="48"/>
      <c r="M462" s="69"/>
      <c r="N462" s="69"/>
      <c r="O462" s="69"/>
      <c r="P462" s="69"/>
      <c r="Q462" s="41"/>
      <c r="R462" s="41"/>
      <c r="S462" s="41"/>
      <c r="T462" s="41"/>
      <c r="U462" s="41"/>
    </row>
    <row r="463" spans="1:21" ht="18.75" x14ac:dyDescent="0.3">
      <c r="A463" s="45"/>
      <c r="B463" s="41"/>
      <c r="C463" s="42"/>
      <c r="D463" s="42"/>
      <c r="E463" s="42"/>
      <c r="F463" s="42"/>
      <c r="G463" s="40"/>
      <c r="H463" s="40"/>
      <c r="I463" s="40"/>
      <c r="J463" s="50"/>
      <c r="K463" s="48"/>
      <c r="L463" s="48"/>
      <c r="M463" s="69"/>
      <c r="N463" s="69"/>
      <c r="O463" s="69"/>
      <c r="P463" s="69"/>
      <c r="Q463" s="41"/>
      <c r="R463" s="41"/>
      <c r="S463" s="41"/>
      <c r="T463" s="41"/>
      <c r="U463" s="41"/>
    </row>
    <row r="464" spans="1:21" ht="18.75" x14ac:dyDescent="0.3">
      <c r="A464" s="45"/>
      <c r="B464" s="41"/>
      <c r="C464" s="42"/>
      <c r="D464" s="42"/>
      <c r="E464" s="42"/>
      <c r="F464" s="42"/>
      <c r="G464" s="40"/>
      <c r="H464" s="40"/>
      <c r="I464" s="40"/>
      <c r="J464" s="50"/>
      <c r="K464" s="48"/>
      <c r="L464" s="48"/>
      <c r="M464" s="69"/>
      <c r="N464" s="69"/>
      <c r="O464" s="69"/>
      <c r="P464" s="69"/>
      <c r="Q464" s="41"/>
      <c r="R464" s="41"/>
      <c r="S464" s="41"/>
      <c r="T464" s="41"/>
      <c r="U464" s="41"/>
    </row>
    <row r="465" spans="1:21" ht="18.75" x14ac:dyDescent="0.3">
      <c r="A465" s="45"/>
      <c r="B465" s="41"/>
      <c r="C465" s="42"/>
      <c r="D465" s="42"/>
      <c r="E465" s="42"/>
      <c r="F465" s="42"/>
      <c r="G465" s="40"/>
      <c r="H465" s="40"/>
      <c r="I465" s="40"/>
      <c r="J465" s="50"/>
      <c r="K465" s="48"/>
      <c r="L465" s="48"/>
      <c r="M465" s="69"/>
      <c r="N465" s="69"/>
      <c r="O465" s="69"/>
      <c r="P465" s="69"/>
      <c r="Q465" s="41"/>
      <c r="R465" s="41"/>
      <c r="S465" s="41"/>
      <c r="T465" s="41"/>
      <c r="U465" s="41"/>
    </row>
    <row r="466" spans="1:21" ht="18.75" x14ac:dyDescent="0.3">
      <c r="A466" s="45"/>
      <c r="B466" s="41"/>
      <c r="C466" s="42"/>
      <c r="D466" s="42"/>
      <c r="E466" s="42"/>
      <c r="F466" s="42"/>
      <c r="G466" s="40"/>
      <c r="H466" s="40"/>
      <c r="I466" s="40"/>
      <c r="J466" s="50"/>
      <c r="K466" s="48"/>
      <c r="L466" s="48"/>
      <c r="M466" s="69"/>
      <c r="N466" s="69"/>
      <c r="O466" s="69"/>
      <c r="P466" s="69"/>
      <c r="Q466" s="41"/>
      <c r="R466" s="41"/>
      <c r="S466" s="41"/>
      <c r="T466" s="41"/>
      <c r="U466" s="41"/>
    </row>
    <row r="467" spans="1:21" ht="18.75" x14ac:dyDescent="0.3">
      <c r="A467" s="45"/>
      <c r="B467" s="41"/>
      <c r="C467" s="42"/>
      <c r="D467" s="42"/>
      <c r="E467" s="42"/>
      <c r="F467" s="42"/>
      <c r="G467" s="40"/>
      <c r="H467" s="40"/>
      <c r="I467" s="40"/>
      <c r="J467" s="50"/>
      <c r="K467" s="48"/>
      <c r="L467" s="48"/>
      <c r="M467" s="69"/>
      <c r="N467" s="69"/>
      <c r="O467" s="69"/>
      <c r="P467" s="69"/>
      <c r="Q467" s="41"/>
      <c r="R467" s="41"/>
      <c r="S467" s="41"/>
      <c r="T467" s="41"/>
      <c r="U467" s="41"/>
    </row>
    <row r="468" spans="1:21" ht="18.75" x14ac:dyDescent="0.3">
      <c r="A468" s="45"/>
      <c r="B468" s="41"/>
      <c r="C468" s="42"/>
      <c r="D468" s="42"/>
      <c r="E468" s="42"/>
      <c r="F468" s="42"/>
      <c r="G468" s="40"/>
      <c r="H468" s="40"/>
      <c r="I468" s="40"/>
      <c r="J468" s="50"/>
      <c r="K468" s="48"/>
      <c r="L468" s="48"/>
      <c r="M468" s="69"/>
      <c r="N468" s="69"/>
      <c r="O468" s="69"/>
      <c r="P468" s="69"/>
      <c r="Q468" s="41"/>
      <c r="R468" s="41"/>
      <c r="S468" s="41"/>
      <c r="T468" s="41"/>
      <c r="U468" s="41"/>
    </row>
    <row r="469" spans="1:21" ht="18.75" x14ac:dyDescent="0.3">
      <c r="A469" s="45"/>
      <c r="B469" s="41"/>
      <c r="C469" s="42"/>
      <c r="D469" s="42"/>
      <c r="E469" s="42"/>
      <c r="F469" s="42"/>
      <c r="G469" s="40"/>
      <c r="H469" s="40"/>
      <c r="I469" s="40"/>
      <c r="J469" s="50"/>
      <c r="K469" s="48"/>
      <c r="L469" s="48"/>
      <c r="M469" s="69"/>
      <c r="N469" s="69"/>
      <c r="O469" s="69"/>
      <c r="P469" s="69"/>
      <c r="Q469" s="41"/>
      <c r="R469" s="41"/>
      <c r="S469" s="41"/>
      <c r="T469" s="41"/>
      <c r="U469" s="41"/>
    </row>
    <row r="470" spans="1:21" ht="18.75" x14ac:dyDescent="0.3">
      <c r="A470" s="45"/>
      <c r="B470" s="41"/>
      <c r="C470" s="42"/>
      <c r="D470" s="42"/>
      <c r="E470" s="42"/>
      <c r="F470" s="42"/>
      <c r="G470" s="40"/>
      <c r="H470" s="40"/>
      <c r="I470" s="40"/>
      <c r="J470" s="50"/>
      <c r="K470" s="48"/>
      <c r="L470" s="48"/>
      <c r="M470" s="69"/>
      <c r="N470" s="69"/>
      <c r="O470" s="69"/>
      <c r="P470" s="69"/>
      <c r="Q470" s="41"/>
      <c r="R470" s="41"/>
      <c r="S470" s="41"/>
      <c r="T470" s="41"/>
      <c r="U470" s="41"/>
    </row>
    <row r="471" spans="1:21" ht="18.75" x14ac:dyDescent="0.3">
      <c r="A471" s="45"/>
      <c r="B471" s="41"/>
      <c r="C471" s="42"/>
      <c r="D471" s="42"/>
      <c r="E471" s="42"/>
      <c r="F471" s="42"/>
      <c r="G471" s="40"/>
      <c r="H471" s="40"/>
      <c r="I471" s="40"/>
      <c r="J471" s="50"/>
      <c r="K471" s="48"/>
      <c r="L471" s="48"/>
      <c r="M471" s="69"/>
      <c r="N471" s="69"/>
      <c r="O471" s="69"/>
      <c r="P471" s="69"/>
      <c r="Q471" s="41"/>
      <c r="R471" s="41"/>
      <c r="S471" s="41"/>
      <c r="T471" s="41"/>
      <c r="U471" s="41"/>
    </row>
    <row r="472" spans="1:21" ht="18.75" x14ac:dyDescent="0.3">
      <c r="A472" s="45"/>
      <c r="B472" s="41"/>
      <c r="C472" s="42"/>
      <c r="D472" s="42"/>
      <c r="E472" s="42"/>
      <c r="F472" s="42"/>
      <c r="G472" s="40"/>
      <c r="H472" s="40"/>
      <c r="I472" s="40"/>
      <c r="J472" s="50"/>
      <c r="K472" s="48"/>
      <c r="L472" s="48"/>
      <c r="M472" s="69"/>
      <c r="N472" s="69"/>
      <c r="O472" s="69"/>
      <c r="P472" s="69"/>
      <c r="Q472" s="41"/>
      <c r="R472" s="41"/>
      <c r="S472" s="41"/>
      <c r="T472" s="41"/>
      <c r="U472" s="41"/>
    </row>
    <row r="473" spans="1:21" ht="18.75" x14ac:dyDescent="0.3">
      <c r="A473" s="45"/>
      <c r="B473" s="41"/>
      <c r="C473" s="42"/>
      <c r="D473" s="42"/>
      <c r="E473" s="42"/>
      <c r="F473" s="42"/>
      <c r="G473" s="40"/>
      <c r="H473" s="40"/>
      <c r="I473" s="40"/>
      <c r="J473" s="50"/>
      <c r="K473" s="48"/>
      <c r="L473" s="48"/>
      <c r="M473" s="69"/>
      <c r="N473" s="69"/>
      <c r="O473" s="69"/>
      <c r="P473" s="69"/>
      <c r="Q473" s="41"/>
      <c r="R473" s="41"/>
      <c r="S473" s="41"/>
      <c r="T473" s="41"/>
      <c r="U473" s="41"/>
    </row>
    <row r="474" spans="1:21" ht="18.75" x14ac:dyDescent="0.3">
      <c r="A474" s="45"/>
      <c r="B474" s="41"/>
      <c r="C474" s="42"/>
      <c r="D474" s="42"/>
      <c r="E474" s="42"/>
      <c r="F474" s="42"/>
      <c r="G474" s="40"/>
      <c r="H474" s="40"/>
      <c r="I474" s="40"/>
      <c r="J474" s="50"/>
      <c r="K474" s="48"/>
      <c r="L474" s="48"/>
      <c r="M474" s="69"/>
      <c r="N474" s="69"/>
      <c r="O474" s="69"/>
      <c r="P474" s="69"/>
      <c r="Q474" s="41"/>
      <c r="R474" s="41"/>
      <c r="S474" s="41"/>
      <c r="T474" s="41"/>
      <c r="U474" s="41"/>
    </row>
    <row r="475" spans="1:21" ht="18.75" x14ac:dyDescent="0.3">
      <c r="A475" s="45"/>
      <c r="B475" s="41"/>
      <c r="C475" s="42"/>
      <c r="D475" s="42"/>
      <c r="E475" s="42"/>
      <c r="F475" s="42"/>
      <c r="G475" s="40"/>
      <c r="H475" s="40"/>
      <c r="I475" s="40"/>
      <c r="J475" s="50"/>
      <c r="K475" s="48"/>
      <c r="L475" s="48"/>
      <c r="M475" s="69"/>
      <c r="N475" s="69"/>
      <c r="O475" s="69"/>
      <c r="P475" s="69"/>
      <c r="Q475" s="41"/>
      <c r="R475" s="41"/>
      <c r="S475" s="41"/>
      <c r="T475" s="41"/>
      <c r="U475" s="41"/>
    </row>
    <row r="476" spans="1:21" ht="18.75" x14ac:dyDescent="0.3">
      <c r="A476" s="45"/>
      <c r="B476" s="41"/>
      <c r="C476" s="42"/>
      <c r="D476" s="42"/>
      <c r="E476" s="42"/>
      <c r="F476" s="42"/>
      <c r="G476" s="40"/>
      <c r="H476" s="40"/>
      <c r="I476" s="40"/>
      <c r="J476" s="50"/>
      <c r="K476" s="48"/>
      <c r="L476" s="48"/>
      <c r="M476" s="69"/>
      <c r="N476" s="69"/>
      <c r="O476" s="69"/>
      <c r="P476" s="69"/>
      <c r="Q476" s="41"/>
      <c r="R476" s="41"/>
      <c r="S476" s="41"/>
      <c r="T476" s="41"/>
      <c r="U476" s="41"/>
    </row>
    <row r="477" spans="1:21" ht="18.75" x14ac:dyDescent="0.3">
      <c r="A477" s="45"/>
      <c r="B477" s="41"/>
      <c r="C477" s="42"/>
      <c r="D477" s="42"/>
      <c r="E477" s="42"/>
      <c r="F477" s="42"/>
      <c r="G477" s="40"/>
      <c r="H477" s="40"/>
      <c r="I477" s="40"/>
      <c r="J477" s="50"/>
      <c r="K477" s="48"/>
      <c r="L477" s="48"/>
      <c r="M477" s="69"/>
      <c r="N477" s="69"/>
      <c r="O477" s="69"/>
      <c r="P477" s="69"/>
      <c r="Q477" s="41"/>
      <c r="R477" s="41"/>
      <c r="S477" s="41"/>
      <c r="T477" s="41"/>
      <c r="U477" s="41"/>
    </row>
    <row r="478" spans="1:21" ht="18.75" x14ac:dyDescent="0.3">
      <c r="A478" s="45"/>
      <c r="B478" s="41"/>
      <c r="C478" s="42"/>
      <c r="D478" s="42"/>
      <c r="E478" s="42"/>
      <c r="F478" s="42"/>
      <c r="G478" s="40"/>
      <c r="H478" s="40"/>
      <c r="I478" s="40"/>
      <c r="J478" s="50"/>
      <c r="K478" s="48"/>
      <c r="L478" s="48"/>
      <c r="M478" s="69"/>
      <c r="N478" s="69"/>
      <c r="O478" s="69"/>
      <c r="P478" s="69"/>
      <c r="Q478" s="41"/>
      <c r="R478" s="41"/>
      <c r="S478" s="41"/>
      <c r="T478" s="41"/>
      <c r="U478" s="41"/>
    </row>
    <row r="479" spans="1:21" ht="18.75" x14ac:dyDescent="0.3">
      <c r="A479" s="45"/>
      <c r="B479" s="41"/>
      <c r="C479" s="42"/>
      <c r="D479" s="42"/>
      <c r="E479" s="42"/>
      <c r="F479" s="42"/>
      <c r="G479" s="40"/>
      <c r="H479" s="40"/>
      <c r="I479" s="40"/>
      <c r="J479" s="50"/>
      <c r="K479" s="48"/>
      <c r="L479" s="48"/>
      <c r="M479" s="69"/>
      <c r="N479" s="69"/>
      <c r="O479" s="69"/>
      <c r="P479" s="69"/>
      <c r="Q479" s="41"/>
      <c r="R479" s="41"/>
      <c r="S479" s="41"/>
      <c r="T479" s="41"/>
      <c r="U479" s="41"/>
    </row>
    <row r="480" spans="1:21" ht="18.75" x14ac:dyDescent="0.3">
      <c r="A480" s="45"/>
      <c r="B480" s="41"/>
      <c r="C480" s="42"/>
      <c r="D480" s="42"/>
      <c r="E480" s="42"/>
      <c r="F480" s="42"/>
      <c r="G480" s="40"/>
      <c r="H480" s="40"/>
      <c r="I480" s="40"/>
      <c r="J480" s="50"/>
      <c r="K480" s="48"/>
      <c r="L480" s="48"/>
      <c r="M480" s="69"/>
      <c r="N480" s="69"/>
      <c r="O480" s="69"/>
      <c r="P480" s="69"/>
      <c r="Q480" s="41"/>
      <c r="R480" s="41"/>
      <c r="S480" s="41"/>
      <c r="T480" s="41"/>
      <c r="U480" s="41"/>
    </row>
    <row r="481" spans="1:21" ht="18.75" x14ac:dyDescent="0.3">
      <c r="A481" s="45"/>
      <c r="B481" s="41"/>
      <c r="C481" s="42"/>
      <c r="D481" s="42"/>
      <c r="E481" s="42"/>
      <c r="F481" s="42"/>
      <c r="G481" s="40"/>
      <c r="H481" s="40"/>
      <c r="I481" s="40"/>
      <c r="J481" s="50"/>
      <c r="K481" s="48"/>
      <c r="L481" s="48"/>
      <c r="M481" s="69"/>
      <c r="N481" s="69"/>
      <c r="O481" s="69"/>
      <c r="P481" s="69"/>
      <c r="Q481" s="41"/>
      <c r="R481" s="41"/>
      <c r="S481" s="41"/>
      <c r="T481" s="41"/>
      <c r="U481" s="41"/>
    </row>
    <row r="482" spans="1:21" ht="18.75" x14ac:dyDescent="0.3">
      <c r="A482" s="45"/>
      <c r="B482" s="41"/>
      <c r="C482" s="42"/>
      <c r="D482" s="42"/>
      <c r="E482" s="42"/>
      <c r="F482" s="42"/>
      <c r="G482" s="40"/>
      <c r="H482" s="40"/>
      <c r="I482" s="40"/>
      <c r="J482" s="50"/>
      <c r="K482" s="48"/>
      <c r="L482" s="48"/>
      <c r="M482" s="69"/>
      <c r="N482" s="69"/>
      <c r="O482" s="69"/>
      <c r="P482" s="69"/>
      <c r="Q482" s="41"/>
      <c r="R482" s="41"/>
      <c r="S482" s="41"/>
      <c r="T482" s="41"/>
      <c r="U482" s="41"/>
    </row>
    <row r="483" spans="1:21" ht="18.75" x14ac:dyDescent="0.3">
      <c r="A483" s="45"/>
      <c r="B483" s="41"/>
      <c r="C483" s="42"/>
      <c r="D483" s="42"/>
      <c r="E483" s="42"/>
      <c r="F483" s="42"/>
      <c r="G483" s="40"/>
      <c r="H483" s="40"/>
      <c r="I483" s="40"/>
      <c r="J483" s="50"/>
      <c r="K483" s="48"/>
      <c r="L483" s="48"/>
      <c r="M483" s="69"/>
      <c r="N483" s="69"/>
      <c r="O483" s="69"/>
      <c r="P483" s="69"/>
      <c r="Q483" s="41"/>
      <c r="R483" s="41"/>
      <c r="S483" s="41"/>
      <c r="T483" s="41"/>
      <c r="U483" s="41"/>
    </row>
    <row r="484" spans="1:21" ht="18.75" x14ac:dyDescent="0.3">
      <c r="A484" s="45"/>
      <c r="B484" s="41"/>
      <c r="C484" s="42"/>
      <c r="D484" s="42"/>
      <c r="E484" s="42"/>
      <c r="F484" s="42"/>
      <c r="G484" s="40"/>
      <c r="H484" s="40"/>
      <c r="I484" s="40"/>
      <c r="J484" s="50"/>
      <c r="K484" s="48"/>
      <c r="L484" s="48"/>
      <c r="M484" s="69"/>
      <c r="N484" s="69"/>
      <c r="O484" s="69"/>
      <c r="P484" s="69"/>
      <c r="Q484" s="41"/>
      <c r="R484" s="41"/>
      <c r="S484" s="41"/>
      <c r="T484" s="41"/>
      <c r="U484" s="41"/>
    </row>
    <row r="485" spans="1:21" ht="18.75" x14ac:dyDescent="0.3">
      <c r="A485" s="45"/>
      <c r="B485" s="41"/>
      <c r="C485" s="42"/>
      <c r="D485" s="42"/>
      <c r="E485" s="42"/>
      <c r="F485" s="42"/>
      <c r="G485" s="40"/>
      <c r="H485" s="40"/>
      <c r="I485" s="40"/>
      <c r="J485" s="50"/>
      <c r="K485" s="48"/>
      <c r="L485" s="48"/>
      <c r="M485" s="69"/>
      <c r="N485" s="69"/>
      <c r="O485" s="69"/>
      <c r="P485" s="69"/>
      <c r="Q485" s="41"/>
      <c r="R485" s="41"/>
      <c r="S485" s="41"/>
      <c r="T485" s="41"/>
      <c r="U485" s="41"/>
    </row>
    <row r="486" spans="1:21" ht="18.75" x14ac:dyDescent="0.3">
      <c r="A486" s="45"/>
      <c r="B486" s="41"/>
      <c r="C486" s="42"/>
      <c r="D486" s="42"/>
      <c r="E486" s="42"/>
      <c r="F486" s="42"/>
      <c r="G486" s="40"/>
      <c r="H486" s="40"/>
      <c r="I486" s="40"/>
      <c r="J486" s="50"/>
      <c r="K486" s="48"/>
      <c r="L486" s="48"/>
      <c r="M486" s="69"/>
      <c r="N486" s="69"/>
      <c r="O486" s="69"/>
      <c r="P486" s="69"/>
      <c r="Q486" s="41"/>
      <c r="R486" s="41"/>
      <c r="S486" s="41"/>
      <c r="T486" s="41"/>
      <c r="U486" s="41"/>
    </row>
    <row r="487" spans="1:21" ht="18.75" x14ac:dyDescent="0.3">
      <c r="A487" s="45"/>
      <c r="B487" s="41"/>
      <c r="C487" s="42"/>
      <c r="D487" s="42"/>
      <c r="E487" s="42"/>
      <c r="F487" s="42"/>
      <c r="G487" s="40"/>
      <c r="H487" s="40"/>
      <c r="I487" s="40"/>
      <c r="J487" s="50"/>
      <c r="K487" s="48"/>
      <c r="L487" s="48"/>
      <c r="M487" s="69"/>
      <c r="N487" s="69"/>
      <c r="O487" s="69"/>
      <c r="P487" s="69"/>
      <c r="Q487" s="41"/>
      <c r="R487" s="41"/>
      <c r="S487" s="41"/>
      <c r="T487" s="41"/>
      <c r="U487" s="41"/>
    </row>
    <row r="488" spans="1:21" ht="18.75" x14ac:dyDescent="0.3">
      <c r="A488" s="45"/>
      <c r="B488" s="41"/>
      <c r="C488" s="42"/>
      <c r="D488" s="42"/>
      <c r="E488" s="42"/>
      <c r="F488" s="42"/>
      <c r="G488" s="40"/>
      <c r="H488" s="40"/>
      <c r="I488" s="40"/>
      <c r="J488" s="50"/>
      <c r="K488" s="48"/>
      <c r="L488" s="48"/>
      <c r="M488" s="69"/>
      <c r="N488" s="69"/>
      <c r="O488" s="69"/>
      <c r="P488" s="69"/>
      <c r="Q488" s="41"/>
      <c r="R488" s="41"/>
      <c r="S488" s="41"/>
      <c r="T488" s="41"/>
      <c r="U488" s="41"/>
    </row>
    <row r="489" spans="1:21" ht="18.75" x14ac:dyDescent="0.3">
      <c r="A489" s="45"/>
      <c r="B489" s="41"/>
      <c r="C489" s="42"/>
      <c r="D489" s="42"/>
      <c r="E489" s="42"/>
      <c r="F489" s="42"/>
      <c r="G489" s="40"/>
      <c r="H489" s="40"/>
      <c r="I489" s="40"/>
      <c r="J489" s="50"/>
      <c r="K489" s="48"/>
      <c r="L489" s="48"/>
      <c r="M489" s="69"/>
      <c r="N489" s="69"/>
      <c r="O489" s="69"/>
      <c r="P489" s="69"/>
      <c r="Q489" s="41"/>
      <c r="R489" s="41"/>
      <c r="S489" s="41"/>
      <c r="T489" s="41"/>
      <c r="U489" s="41"/>
    </row>
    <row r="490" spans="1:21" ht="18.75" x14ac:dyDescent="0.3">
      <c r="A490" s="45"/>
      <c r="B490" s="41"/>
      <c r="C490" s="42"/>
      <c r="D490" s="42"/>
      <c r="E490" s="42"/>
      <c r="F490" s="42"/>
      <c r="G490" s="40"/>
      <c r="H490" s="40"/>
      <c r="I490" s="40"/>
      <c r="J490" s="50"/>
      <c r="K490" s="48"/>
      <c r="L490" s="48"/>
      <c r="M490" s="69"/>
      <c r="N490" s="69"/>
      <c r="O490" s="69"/>
      <c r="P490" s="69"/>
      <c r="Q490" s="41"/>
      <c r="R490" s="41"/>
      <c r="S490" s="41"/>
      <c r="T490" s="41"/>
      <c r="U490" s="41"/>
    </row>
    <row r="491" spans="1:21" ht="18.75" x14ac:dyDescent="0.3">
      <c r="A491" s="45"/>
      <c r="B491" s="41"/>
      <c r="C491" s="42"/>
      <c r="D491" s="42"/>
      <c r="E491" s="42"/>
      <c r="F491" s="42"/>
      <c r="G491" s="40"/>
      <c r="H491" s="40"/>
      <c r="I491" s="40"/>
      <c r="J491" s="50"/>
      <c r="K491" s="48"/>
      <c r="L491" s="48"/>
      <c r="M491" s="69"/>
      <c r="N491" s="69"/>
      <c r="O491" s="69"/>
      <c r="P491" s="69"/>
      <c r="Q491" s="41"/>
      <c r="R491" s="41"/>
      <c r="S491" s="41"/>
      <c r="T491" s="41"/>
      <c r="U491" s="41"/>
    </row>
    <row r="492" spans="1:21" ht="18.75" x14ac:dyDescent="0.3">
      <c r="A492" s="45"/>
      <c r="B492" s="41"/>
      <c r="C492" s="42"/>
      <c r="D492" s="42"/>
      <c r="E492" s="42"/>
      <c r="F492" s="42"/>
      <c r="G492" s="40"/>
      <c r="H492" s="40"/>
      <c r="I492" s="40"/>
      <c r="J492" s="50"/>
      <c r="K492" s="48"/>
      <c r="L492" s="48"/>
      <c r="M492" s="69"/>
      <c r="N492" s="69"/>
      <c r="O492" s="69"/>
      <c r="P492" s="69"/>
      <c r="Q492" s="41"/>
      <c r="R492" s="41"/>
      <c r="S492" s="41"/>
      <c r="T492" s="41"/>
      <c r="U492" s="41"/>
    </row>
    <row r="493" spans="1:21" ht="18.75" x14ac:dyDescent="0.3">
      <c r="A493" s="45"/>
      <c r="B493" s="41"/>
      <c r="C493" s="42"/>
      <c r="D493" s="42"/>
      <c r="E493" s="42"/>
      <c r="F493" s="42"/>
      <c r="G493" s="40"/>
      <c r="H493" s="40"/>
      <c r="I493" s="40"/>
      <c r="J493" s="50"/>
      <c r="K493" s="48"/>
      <c r="L493" s="48"/>
      <c r="M493" s="69"/>
      <c r="N493" s="69"/>
      <c r="O493" s="69"/>
      <c r="P493" s="69"/>
      <c r="Q493" s="41"/>
      <c r="R493" s="41"/>
      <c r="S493" s="41"/>
      <c r="T493" s="41"/>
      <c r="U493" s="41"/>
    </row>
    <row r="494" spans="1:21" ht="18.75" x14ac:dyDescent="0.3">
      <c r="A494" s="45"/>
      <c r="B494" s="41"/>
      <c r="C494" s="42"/>
      <c r="D494" s="42"/>
      <c r="E494" s="42"/>
      <c r="F494" s="42"/>
      <c r="G494" s="40"/>
      <c r="H494" s="40"/>
      <c r="I494" s="40"/>
      <c r="J494" s="50"/>
      <c r="K494" s="48"/>
      <c r="L494" s="48"/>
      <c r="M494" s="69"/>
      <c r="N494" s="69"/>
      <c r="O494" s="69"/>
      <c r="P494" s="69"/>
      <c r="Q494" s="41"/>
      <c r="R494" s="41"/>
      <c r="S494" s="41"/>
      <c r="T494" s="41"/>
      <c r="U494" s="41"/>
    </row>
    <row r="495" spans="1:21" ht="18.75" x14ac:dyDescent="0.3">
      <c r="A495" s="45"/>
      <c r="B495" s="41"/>
      <c r="C495" s="42"/>
      <c r="D495" s="42"/>
      <c r="E495" s="42"/>
      <c r="F495" s="42"/>
      <c r="G495" s="40"/>
      <c r="H495" s="40"/>
      <c r="I495" s="40"/>
      <c r="J495" s="50"/>
      <c r="K495" s="48"/>
      <c r="L495" s="48"/>
      <c r="M495" s="69"/>
      <c r="N495" s="69"/>
      <c r="O495" s="69"/>
      <c r="P495" s="69"/>
      <c r="Q495" s="41"/>
      <c r="R495" s="41"/>
      <c r="S495" s="41"/>
      <c r="T495" s="41"/>
      <c r="U495" s="41"/>
    </row>
    <row r="496" spans="1:21" ht="18.75" x14ac:dyDescent="0.3">
      <c r="A496" s="45"/>
      <c r="B496" s="41"/>
      <c r="C496" s="42"/>
      <c r="D496" s="42"/>
      <c r="E496" s="42"/>
      <c r="F496" s="42"/>
      <c r="G496" s="40"/>
      <c r="H496" s="40"/>
      <c r="I496" s="40"/>
      <c r="J496" s="50"/>
      <c r="K496" s="48"/>
      <c r="L496" s="48"/>
      <c r="M496" s="69"/>
      <c r="N496" s="69"/>
      <c r="O496" s="69"/>
      <c r="P496" s="69"/>
      <c r="Q496" s="41"/>
      <c r="R496" s="41"/>
      <c r="S496" s="41"/>
      <c r="T496" s="41"/>
      <c r="U496" s="41"/>
    </row>
    <row r="497" spans="1:21" ht="18.75" x14ac:dyDescent="0.3">
      <c r="A497" s="45"/>
      <c r="B497" s="41"/>
      <c r="C497" s="42"/>
      <c r="D497" s="42"/>
      <c r="E497" s="42"/>
      <c r="F497" s="42"/>
      <c r="G497" s="40"/>
      <c r="H497" s="40"/>
      <c r="I497" s="40"/>
      <c r="J497" s="50"/>
      <c r="K497" s="48"/>
      <c r="L497" s="48"/>
      <c r="M497" s="69"/>
      <c r="N497" s="69"/>
      <c r="O497" s="69"/>
      <c r="P497" s="69"/>
      <c r="Q497" s="41"/>
      <c r="R497" s="41"/>
      <c r="S497" s="41"/>
      <c r="T497" s="41"/>
      <c r="U497" s="41"/>
    </row>
    <row r="498" spans="1:21" ht="18.75" x14ac:dyDescent="0.3">
      <c r="A498" s="45"/>
      <c r="B498" s="41"/>
      <c r="C498" s="42"/>
      <c r="D498" s="42"/>
      <c r="E498" s="42"/>
      <c r="F498" s="42"/>
      <c r="G498" s="40"/>
      <c r="H498" s="40"/>
      <c r="I498" s="40"/>
      <c r="J498" s="50"/>
      <c r="K498" s="48"/>
      <c r="L498" s="48"/>
      <c r="M498" s="69"/>
      <c r="N498" s="69"/>
      <c r="O498" s="69"/>
      <c r="P498" s="69"/>
      <c r="Q498" s="41"/>
      <c r="R498" s="41"/>
      <c r="S498" s="41"/>
      <c r="T498" s="41"/>
      <c r="U498" s="41"/>
    </row>
    <row r="499" spans="1:21" ht="18.75" x14ac:dyDescent="0.3">
      <c r="A499" s="45"/>
      <c r="B499" s="41"/>
      <c r="C499" s="42"/>
      <c r="D499" s="42"/>
      <c r="E499" s="42"/>
      <c r="F499" s="42"/>
      <c r="G499" s="40"/>
      <c r="H499" s="40"/>
      <c r="I499" s="40"/>
      <c r="J499" s="50"/>
      <c r="K499" s="48"/>
      <c r="L499" s="48"/>
      <c r="M499" s="69"/>
      <c r="N499" s="69"/>
      <c r="O499" s="69"/>
      <c r="P499" s="69"/>
      <c r="Q499" s="41"/>
      <c r="R499" s="41"/>
      <c r="S499" s="41"/>
      <c r="T499" s="41"/>
      <c r="U499" s="41"/>
    </row>
    <row r="500" spans="1:21" ht="18.75" x14ac:dyDescent="0.3">
      <c r="A500" s="45"/>
      <c r="B500" s="41"/>
      <c r="C500" s="42"/>
      <c r="D500" s="42"/>
      <c r="E500" s="42"/>
      <c r="F500" s="42"/>
      <c r="G500" s="40"/>
      <c r="H500" s="40"/>
      <c r="I500" s="40"/>
      <c r="J500" s="50"/>
      <c r="K500" s="48"/>
      <c r="L500" s="48"/>
      <c r="M500" s="69"/>
      <c r="N500" s="69"/>
      <c r="O500" s="69"/>
      <c r="P500" s="69"/>
      <c r="Q500" s="41"/>
      <c r="R500" s="41"/>
      <c r="S500" s="41"/>
      <c r="T500" s="41"/>
      <c r="U500" s="41"/>
    </row>
    <row r="501" spans="1:21" ht="18.75" x14ac:dyDescent="0.3">
      <c r="A501" s="45"/>
      <c r="B501" s="41"/>
      <c r="C501" s="42"/>
      <c r="D501" s="42"/>
      <c r="E501" s="42"/>
      <c r="F501" s="42"/>
      <c r="G501" s="40"/>
      <c r="H501" s="40"/>
      <c r="I501" s="40"/>
      <c r="J501" s="50"/>
      <c r="K501" s="48"/>
      <c r="L501" s="48"/>
      <c r="M501" s="69"/>
      <c r="N501" s="69"/>
      <c r="O501" s="69"/>
      <c r="P501" s="69"/>
      <c r="Q501" s="41"/>
      <c r="R501" s="41"/>
      <c r="S501" s="41"/>
      <c r="T501" s="41"/>
      <c r="U501" s="41"/>
    </row>
    <row r="502" spans="1:21" ht="18.75" x14ac:dyDescent="0.3">
      <c r="A502" s="45"/>
      <c r="B502" s="41"/>
      <c r="C502" s="42"/>
      <c r="D502" s="42"/>
      <c r="E502" s="42"/>
      <c r="F502" s="42"/>
      <c r="G502" s="40"/>
      <c r="H502" s="40"/>
      <c r="I502" s="40"/>
      <c r="J502" s="50"/>
      <c r="K502" s="48"/>
      <c r="L502" s="48"/>
      <c r="M502" s="69"/>
      <c r="N502" s="69"/>
      <c r="O502" s="69"/>
      <c r="P502" s="69"/>
      <c r="Q502" s="41"/>
      <c r="R502" s="41"/>
      <c r="S502" s="41"/>
      <c r="T502" s="41"/>
      <c r="U502" s="41"/>
    </row>
    <row r="503" spans="1:21" ht="18.75" x14ac:dyDescent="0.3">
      <c r="A503" s="45"/>
      <c r="B503" s="41"/>
      <c r="C503" s="42"/>
      <c r="D503" s="42"/>
      <c r="E503" s="42"/>
      <c r="F503" s="42"/>
      <c r="G503" s="40"/>
      <c r="H503" s="40"/>
      <c r="I503" s="40"/>
      <c r="J503" s="50"/>
      <c r="K503" s="48"/>
      <c r="L503" s="48"/>
      <c r="M503" s="69"/>
      <c r="N503" s="69"/>
      <c r="O503" s="69"/>
      <c r="P503" s="69"/>
      <c r="Q503" s="41"/>
      <c r="R503" s="41"/>
      <c r="S503" s="41"/>
      <c r="T503" s="41"/>
      <c r="U503" s="41"/>
    </row>
    <row r="504" spans="1:21" ht="18.75" x14ac:dyDescent="0.3">
      <c r="A504" s="45"/>
      <c r="B504" s="41"/>
      <c r="C504" s="42"/>
      <c r="D504" s="42"/>
      <c r="E504" s="42"/>
      <c r="F504" s="42"/>
      <c r="G504" s="40"/>
      <c r="H504" s="40"/>
      <c r="I504" s="40"/>
      <c r="J504" s="50"/>
      <c r="K504" s="48"/>
      <c r="L504" s="48"/>
      <c r="M504" s="69"/>
      <c r="N504" s="69"/>
      <c r="O504" s="69"/>
      <c r="P504" s="69"/>
      <c r="Q504" s="41"/>
      <c r="R504" s="41"/>
      <c r="S504" s="41"/>
      <c r="T504" s="41"/>
      <c r="U504" s="41"/>
    </row>
    <row r="505" spans="1:21" ht="18.75" x14ac:dyDescent="0.3">
      <c r="A505" s="45"/>
      <c r="B505" s="41"/>
      <c r="C505" s="42"/>
      <c r="D505" s="42"/>
      <c r="E505" s="42"/>
      <c r="F505" s="42"/>
      <c r="G505" s="40"/>
      <c r="H505" s="40"/>
      <c r="I505" s="40"/>
      <c r="J505" s="50"/>
      <c r="K505" s="48"/>
      <c r="L505" s="48"/>
      <c r="M505" s="69"/>
      <c r="N505" s="69"/>
      <c r="O505" s="69"/>
      <c r="P505" s="69"/>
      <c r="Q505" s="41"/>
      <c r="R505" s="41"/>
      <c r="S505" s="41"/>
      <c r="T505" s="41"/>
      <c r="U505" s="41"/>
    </row>
    <row r="506" spans="1:21" ht="18.75" x14ac:dyDescent="0.3">
      <c r="A506" s="45"/>
      <c r="B506" s="41"/>
      <c r="C506" s="42"/>
      <c r="D506" s="42"/>
      <c r="E506" s="42"/>
      <c r="F506" s="42"/>
      <c r="G506" s="40"/>
      <c r="H506" s="40"/>
      <c r="I506" s="40"/>
      <c r="J506" s="50"/>
      <c r="K506" s="48"/>
      <c r="L506" s="48"/>
      <c r="M506" s="69"/>
      <c r="N506" s="69"/>
      <c r="O506" s="69"/>
      <c r="P506" s="69"/>
      <c r="Q506" s="41"/>
      <c r="R506" s="41"/>
      <c r="S506" s="41"/>
      <c r="T506" s="41"/>
      <c r="U506" s="41"/>
    </row>
    <row r="507" spans="1:21" ht="18.75" x14ac:dyDescent="0.3">
      <c r="A507" s="45"/>
      <c r="B507" s="41"/>
      <c r="C507" s="42"/>
      <c r="D507" s="42"/>
      <c r="E507" s="42"/>
      <c r="F507" s="42"/>
      <c r="G507" s="40"/>
      <c r="H507" s="40"/>
      <c r="I507" s="40"/>
      <c r="J507" s="50"/>
      <c r="K507" s="48"/>
      <c r="L507" s="48"/>
      <c r="M507" s="69"/>
      <c r="N507" s="69"/>
      <c r="O507" s="69"/>
      <c r="P507" s="69"/>
      <c r="Q507" s="41"/>
      <c r="R507" s="41"/>
      <c r="S507" s="41"/>
      <c r="T507" s="41"/>
      <c r="U507" s="41"/>
    </row>
    <row r="508" spans="1:21" ht="18.75" x14ac:dyDescent="0.3">
      <c r="A508" s="45"/>
      <c r="B508" s="41"/>
      <c r="C508" s="42"/>
      <c r="D508" s="42"/>
      <c r="E508" s="42"/>
      <c r="F508" s="42"/>
      <c r="G508" s="40"/>
      <c r="H508" s="40"/>
      <c r="I508" s="40"/>
      <c r="J508" s="50"/>
      <c r="K508" s="48"/>
      <c r="L508" s="48"/>
      <c r="M508" s="69"/>
      <c r="N508" s="69"/>
      <c r="O508" s="69"/>
      <c r="P508" s="69"/>
      <c r="Q508" s="41"/>
      <c r="R508" s="41"/>
      <c r="S508" s="41"/>
      <c r="T508" s="41"/>
      <c r="U508" s="41"/>
    </row>
    <row r="509" spans="1:21" ht="18.75" x14ac:dyDescent="0.3">
      <c r="A509" s="45"/>
      <c r="B509" s="41"/>
      <c r="C509" s="42"/>
      <c r="D509" s="42"/>
      <c r="E509" s="42"/>
      <c r="F509" s="42"/>
      <c r="G509" s="40"/>
      <c r="H509" s="40"/>
      <c r="I509" s="40"/>
      <c r="J509" s="50"/>
      <c r="K509" s="48"/>
      <c r="L509" s="48"/>
      <c r="M509" s="69"/>
      <c r="N509" s="69"/>
      <c r="O509" s="69"/>
      <c r="P509" s="69"/>
      <c r="Q509" s="41"/>
      <c r="R509" s="41"/>
      <c r="S509" s="41"/>
      <c r="T509" s="41"/>
      <c r="U509" s="41"/>
    </row>
    <row r="510" spans="1:21" ht="18.75" x14ac:dyDescent="0.3">
      <c r="A510" s="45"/>
      <c r="B510" s="41"/>
      <c r="C510" s="42"/>
      <c r="D510" s="42"/>
      <c r="E510" s="42"/>
      <c r="F510" s="42"/>
      <c r="G510" s="40"/>
      <c r="H510" s="40"/>
      <c r="I510" s="40"/>
      <c r="J510" s="50"/>
      <c r="K510" s="48"/>
      <c r="L510" s="48"/>
      <c r="M510" s="69"/>
      <c r="N510" s="69"/>
      <c r="O510" s="69"/>
      <c r="P510" s="69"/>
      <c r="Q510" s="41"/>
      <c r="R510" s="41"/>
      <c r="S510" s="41"/>
      <c r="T510" s="41"/>
      <c r="U510" s="41"/>
    </row>
    <row r="511" spans="1:21" ht="18.75" x14ac:dyDescent="0.3">
      <c r="A511" s="45"/>
      <c r="B511" s="41"/>
      <c r="C511" s="42"/>
      <c r="D511" s="42"/>
      <c r="E511" s="42"/>
      <c r="F511" s="42"/>
      <c r="G511" s="40"/>
      <c r="H511" s="40"/>
      <c r="I511" s="40"/>
      <c r="J511" s="50"/>
      <c r="K511" s="48"/>
      <c r="L511" s="48"/>
      <c r="M511" s="69"/>
      <c r="N511" s="69"/>
      <c r="O511" s="69"/>
      <c r="P511" s="69"/>
      <c r="Q511" s="41"/>
      <c r="R511" s="41"/>
      <c r="S511" s="41"/>
      <c r="T511" s="41"/>
      <c r="U511" s="41"/>
    </row>
    <row r="512" spans="1:21" ht="18.75" x14ac:dyDescent="0.3">
      <c r="A512" s="45"/>
      <c r="B512" s="41"/>
      <c r="C512" s="42"/>
      <c r="D512" s="42"/>
      <c r="E512" s="42"/>
      <c r="F512" s="42"/>
      <c r="G512" s="40"/>
      <c r="H512" s="40"/>
      <c r="I512" s="40"/>
      <c r="J512" s="50"/>
      <c r="K512" s="48"/>
      <c r="L512" s="48"/>
      <c r="M512" s="69"/>
      <c r="N512" s="69"/>
      <c r="O512" s="69"/>
      <c r="P512" s="69"/>
      <c r="Q512" s="41"/>
      <c r="R512" s="41"/>
      <c r="S512" s="41"/>
      <c r="T512" s="41"/>
      <c r="U512" s="41"/>
    </row>
    <row r="513" spans="1:21" ht="18.75" x14ac:dyDescent="0.3">
      <c r="A513" s="45"/>
      <c r="B513" s="41"/>
      <c r="C513" s="42"/>
      <c r="D513" s="42"/>
      <c r="E513" s="42"/>
      <c r="F513" s="42"/>
      <c r="G513" s="40"/>
      <c r="H513" s="40"/>
      <c r="I513" s="40"/>
      <c r="J513" s="50"/>
      <c r="K513" s="48"/>
      <c r="L513" s="48"/>
      <c r="M513" s="69"/>
      <c r="N513" s="69"/>
      <c r="O513" s="69"/>
      <c r="P513" s="69"/>
      <c r="Q513" s="41"/>
      <c r="R513" s="41"/>
      <c r="S513" s="41"/>
      <c r="T513" s="41"/>
      <c r="U513" s="41"/>
    </row>
    <row r="514" spans="1:21" ht="18.75" x14ac:dyDescent="0.3">
      <c r="A514" s="45"/>
      <c r="B514" s="41"/>
      <c r="C514" s="42"/>
      <c r="D514" s="42"/>
      <c r="E514" s="42"/>
      <c r="F514" s="42"/>
      <c r="G514" s="40"/>
      <c r="H514" s="40"/>
      <c r="I514" s="40"/>
      <c r="J514" s="50"/>
      <c r="K514" s="48"/>
      <c r="L514" s="48"/>
      <c r="M514" s="69"/>
      <c r="N514" s="69"/>
      <c r="O514" s="69"/>
      <c r="P514" s="69"/>
      <c r="Q514" s="41"/>
      <c r="R514" s="41"/>
      <c r="S514" s="41"/>
      <c r="T514" s="41"/>
      <c r="U514" s="41"/>
    </row>
    <row r="515" spans="1:21" ht="18.75" x14ac:dyDescent="0.3">
      <c r="A515" s="45"/>
      <c r="B515" s="41"/>
      <c r="C515" s="42"/>
      <c r="D515" s="42"/>
      <c r="E515" s="42"/>
      <c r="F515" s="42"/>
      <c r="G515" s="40"/>
      <c r="H515" s="40"/>
      <c r="I515" s="40"/>
      <c r="J515" s="50"/>
      <c r="K515" s="48"/>
      <c r="L515" s="48"/>
      <c r="M515" s="69"/>
      <c r="N515" s="69"/>
      <c r="O515" s="69"/>
      <c r="P515" s="69"/>
      <c r="Q515" s="41"/>
      <c r="R515" s="41"/>
      <c r="S515" s="41"/>
      <c r="T515" s="41"/>
      <c r="U515" s="41"/>
    </row>
    <row r="516" spans="1:21" ht="18.75" x14ac:dyDescent="0.3">
      <c r="A516" s="45"/>
      <c r="B516" s="41"/>
      <c r="C516" s="42"/>
      <c r="D516" s="42"/>
      <c r="E516" s="42"/>
      <c r="F516" s="42"/>
      <c r="G516" s="40"/>
      <c r="H516" s="40"/>
      <c r="I516" s="40"/>
      <c r="J516" s="50"/>
      <c r="K516" s="48"/>
      <c r="L516" s="48"/>
      <c r="M516" s="69"/>
      <c r="N516" s="69"/>
      <c r="O516" s="69"/>
      <c r="P516" s="69"/>
      <c r="Q516" s="41"/>
      <c r="R516" s="41"/>
      <c r="S516" s="41"/>
      <c r="T516" s="41"/>
      <c r="U516" s="41"/>
    </row>
    <row r="517" spans="1:21" ht="18.75" x14ac:dyDescent="0.3">
      <c r="A517" s="45"/>
      <c r="B517" s="41"/>
      <c r="C517" s="42"/>
      <c r="D517" s="42"/>
      <c r="E517" s="42"/>
      <c r="F517" s="42"/>
      <c r="G517" s="40"/>
      <c r="H517" s="40"/>
      <c r="I517" s="40"/>
      <c r="J517" s="50"/>
      <c r="K517" s="48"/>
      <c r="L517" s="48"/>
      <c r="M517" s="69"/>
      <c r="N517" s="69"/>
      <c r="O517" s="69"/>
      <c r="P517" s="69"/>
      <c r="Q517" s="41"/>
      <c r="R517" s="41"/>
      <c r="S517" s="41"/>
      <c r="T517" s="41"/>
      <c r="U517" s="41"/>
    </row>
    <row r="518" spans="1:21" ht="18.75" x14ac:dyDescent="0.3">
      <c r="A518" s="45"/>
      <c r="B518" s="41"/>
      <c r="C518" s="42"/>
      <c r="D518" s="42"/>
      <c r="E518" s="42"/>
      <c r="F518" s="42"/>
      <c r="G518" s="40"/>
      <c r="H518" s="40"/>
      <c r="I518" s="40"/>
      <c r="J518" s="50"/>
      <c r="K518" s="48"/>
      <c r="L518" s="48"/>
      <c r="M518" s="69"/>
      <c r="N518" s="69"/>
      <c r="O518" s="69"/>
      <c r="P518" s="69"/>
      <c r="Q518" s="41"/>
      <c r="R518" s="41"/>
      <c r="S518" s="41"/>
      <c r="T518" s="41"/>
      <c r="U518" s="41"/>
    </row>
    <row r="519" spans="1:21" ht="18.75" x14ac:dyDescent="0.3">
      <c r="A519" s="45"/>
      <c r="B519" s="41"/>
      <c r="C519" s="42"/>
      <c r="D519" s="42"/>
      <c r="E519" s="42"/>
      <c r="F519" s="42"/>
      <c r="G519" s="40"/>
      <c r="H519" s="40"/>
      <c r="I519" s="40"/>
      <c r="J519" s="50"/>
      <c r="K519" s="48"/>
      <c r="L519" s="48"/>
      <c r="M519" s="69"/>
      <c r="N519" s="69"/>
      <c r="O519" s="69"/>
      <c r="P519" s="69"/>
      <c r="Q519" s="41"/>
      <c r="R519" s="41"/>
      <c r="S519" s="41"/>
      <c r="T519" s="41"/>
      <c r="U519" s="41"/>
    </row>
    <row r="520" spans="1:21" ht="18.75" x14ac:dyDescent="0.3">
      <c r="A520" s="45"/>
      <c r="B520" s="41"/>
      <c r="C520" s="42"/>
      <c r="D520" s="42"/>
      <c r="E520" s="42"/>
      <c r="F520" s="42"/>
      <c r="G520" s="40"/>
      <c r="H520" s="40"/>
      <c r="I520" s="40"/>
      <c r="J520" s="50"/>
      <c r="K520" s="48"/>
      <c r="L520" s="48"/>
      <c r="M520" s="69"/>
      <c r="N520" s="69"/>
      <c r="O520" s="69"/>
      <c r="P520" s="69"/>
      <c r="Q520" s="41"/>
      <c r="R520" s="41"/>
      <c r="S520" s="41"/>
      <c r="T520" s="41"/>
      <c r="U520" s="41"/>
    </row>
    <row r="521" spans="1:21" ht="18.75" x14ac:dyDescent="0.3">
      <c r="A521" s="45"/>
      <c r="B521" s="41"/>
      <c r="C521" s="42"/>
      <c r="D521" s="42"/>
      <c r="E521" s="42"/>
      <c r="F521" s="42"/>
      <c r="G521" s="40"/>
      <c r="H521" s="40"/>
      <c r="I521" s="40"/>
      <c r="J521" s="50"/>
      <c r="K521" s="48"/>
      <c r="L521" s="48"/>
      <c r="M521" s="69"/>
      <c r="N521" s="69"/>
      <c r="O521" s="69"/>
      <c r="P521" s="69"/>
      <c r="Q521" s="41"/>
      <c r="R521" s="41"/>
      <c r="S521" s="41"/>
      <c r="T521" s="41"/>
      <c r="U521" s="41"/>
    </row>
    <row r="522" spans="1:21" ht="18.75" x14ac:dyDescent="0.3">
      <c r="A522" s="45"/>
      <c r="B522" s="41"/>
      <c r="C522" s="42"/>
      <c r="D522" s="42"/>
      <c r="E522" s="42"/>
      <c r="F522" s="42"/>
      <c r="G522" s="40"/>
      <c r="H522" s="40"/>
      <c r="I522" s="40"/>
      <c r="J522" s="50"/>
      <c r="K522" s="48"/>
      <c r="L522" s="48"/>
      <c r="M522" s="69"/>
      <c r="N522" s="69"/>
      <c r="O522" s="69"/>
      <c r="P522" s="69"/>
      <c r="Q522" s="41"/>
      <c r="R522" s="41"/>
      <c r="S522" s="41"/>
      <c r="T522" s="41"/>
      <c r="U522" s="41"/>
    </row>
    <row r="523" spans="1:21" ht="18.75" x14ac:dyDescent="0.3">
      <c r="A523" s="45"/>
      <c r="B523" s="41"/>
      <c r="C523" s="42"/>
      <c r="D523" s="42"/>
      <c r="E523" s="42"/>
      <c r="F523" s="42"/>
      <c r="G523" s="40"/>
      <c r="H523" s="40"/>
      <c r="I523" s="40"/>
      <c r="J523" s="50"/>
      <c r="K523" s="48"/>
      <c r="L523" s="48"/>
      <c r="M523" s="69"/>
      <c r="N523" s="69"/>
      <c r="O523" s="69"/>
      <c r="P523" s="69"/>
      <c r="Q523" s="41"/>
      <c r="R523" s="41"/>
      <c r="S523" s="41"/>
      <c r="T523" s="41"/>
      <c r="U523" s="41"/>
    </row>
    <row r="524" spans="1:21" ht="18.75" x14ac:dyDescent="0.3">
      <c r="A524" s="45"/>
      <c r="B524" s="41"/>
      <c r="C524" s="42"/>
      <c r="D524" s="42"/>
      <c r="E524" s="42"/>
      <c r="F524" s="42"/>
      <c r="G524" s="40"/>
      <c r="H524" s="40"/>
      <c r="I524" s="40"/>
      <c r="J524" s="50"/>
      <c r="K524" s="48"/>
      <c r="L524" s="48"/>
      <c r="M524" s="69"/>
      <c r="N524" s="69"/>
      <c r="O524" s="69"/>
      <c r="P524" s="69"/>
      <c r="Q524" s="41"/>
      <c r="R524" s="41"/>
      <c r="S524" s="41"/>
      <c r="T524" s="41"/>
      <c r="U524" s="41"/>
    </row>
    <row r="525" spans="1:21" ht="18.75" x14ac:dyDescent="0.3">
      <c r="A525" s="45"/>
      <c r="B525" s="41"/>
      <c r="C525" s="42"/>
      <c r="D525" s="42"/>
      <c r="E525" s="42"/>
      <c r="F525" s="42"/>
      <c r="G525" s="40"/>
      <c r="H525" s="40"/>
      <c r="I525" s="40"/>
      <c r="J525" s="50"/>
      <c r="K525" s="48"/>
      <c r="L525" s="48"/>
      <c r="M525" s="69"/>
      <c r="N525" s="69"/>
      <c r="O525" s="69"/>
      <c r="P525" s="69"/>
      <c r="Q525" s="41"/>
      <c r="R525" s="41"/>
      <c r="S525" s="41"/>
      <c r="T525" s="41"/>
      <c r="U525" s="41"/>
    </row>
    <row r="526" spans="1:21" ht="18.75" x14ac:dyDescent="0.3">
      <c r="A526" s="45"/>
      <c r="B526" s="41"/>
      <c r="C526" s="42"/>
      <c r="D526" s="42"/>
      <c r="E526" s="42"/>
      <c r="F526" s="42"/>
      <c r="G526" s="40"/>
      <c r="H526" s="40"/>
      <c r="I526" s="40"/>
      <c r="J526" s="50"/>
      <c r="K526" s="48"/>
      <c r="L526" s="48"/>
      <c r="M526" s="69"/>
      <c r="N526" s="69"/>
      <c r="O526" s="69"/>
      <c r="P526" s="69"/>
      <c r="Q526" s="41"/>
      <c r="R526" s="41"/>
      <c r="S526" s="41"/>
      <c r="T526" s="41"/>
      <c r="U526" s="41"/>
    </row>
    <row r="527" spans="1:21" ht="18.75" x14ac:dyDescent="0.3">
      <c r="A527" s="45"/>
      <c r="B527" s="41"/>
      <c r="C527" s="42"/>
      <c r="D527" s="42"/>
      <c r="E527" s="42"/>
      <c r="F527" s="42"/>
      <c r="G527" s="40"/>
      <c r="H527" s="40"/>
      <c r="I527" s="40"/>
      <c r="J527" s="50"/>
      <c r="K527" s="48"/>
      <c r="L527" s="48"/>
      <c r="M527" s="69"/>
      <c r="N527" s="69"/>
      <c r="O527" s="69"/>
      <c r="P527" s="69"/>
      <c r="Q527" s="41"/>
      <c r="R527" s="41"/>
      <c r="S527" s="41"/>
      <c r="T527" s="41"/>
      <c r="U527" s="41"/>
    </row>
    <row r="528" spans="1:21" ht="18.75" x14ac:dyDescent="0.3">
      <c r="A528" s="45"/>
      <c r="B528" s="41"/>
      <c r="C528" s="42"/>
      <c r="D528" s="42"/>
      <c r="E528" s="42"/>
      <c r="F528" s="42"/>
      <c r="G528" s="40"/>
      <c r="H528" s="40"/>
      <c r="I528" s="40"/>
      <c r="J528" s="50"/>
      <c r="K528" s="48"/>
      <c r="L528" s="48"/>
      <c r="M528" s="69"/>
      <c r="N528" s="69"/>
      <c r="O528" s="69"/>
      <c r="P528" s="69"/>
      <c r="Q528" s="41"/>
      <c r="R528" s="41"/>
      <c r="S528" s="41"/>
      <c r="T528" s="41"/>
      <c r="U528" s="41"/>
    </row>
    <row r="529" spans="1:21" ht="18.75" x14ac:dyDescent="0.3">
      <c r="A529" s="45"/>
      <c r="B529" s="41"/>
      <c r="C529" s="42"/>
      <c r="D529" s="42"/>
      <c r="E529" s="42"/>
      <c r="F529" s="42"/>
      <c r="G529" s="40"/>
      <c r="H529" s="40"/>
      <c r="I529" s="40"/>
      <c r="J529" s="50"/>
      <c r="K529" s="48"/>
      <c r="L529" s="48"/>
      <c r="M529" s="69"/>
      <c r="N529" s="69"/>
      <c r="O529" s="69"/>
      <c r="P529" s="69"/>
      <c r="Q529" s="41"/>
      <c r="R529" s="41"/>
      <c r="S529" s="41"/>
      <c r="T529" s="41"/>
      <c r="U529" s="41"/>
    </row>
    <row r="530" spans="1:21" ht="18.75" x14ac:dyDescent="0.3">
      <c r="A530" s="45"/>
      <c r="B530" s="41"/>
      <c r="C530" s="42"/>
      <c r="D530" s="42"/>
      <c r="E530" s="42"/>
      <c r="F530" s="42"/>
      <c r="G530" s="40"/>
      <c r="H530" s="40"/>
      <c r="I530" s="40"/>
      <c r="J530" s="50"/>
      <c r="K530" s="48"/>
      <c r="L530" s="48"/>
      <c r="M530" s="69"/>
      <c r="N530" s="69"/>
      <c r="O530" s="69"/>
      <c r="P530" s="69"/>
      <c r="Q530" s="41"/>
      <c r="R530" s="41"/>
      <c r="S530" s="41"/>
      <c r="T530" s="41"/>
      <c r="U530" s="41"/>
    </row>
    <row r="531" spans="1:21" ht="18.75" x14ac:dyDescent="0.3">
      <c r="A531" s="45"/>
      <c r="B531" s="41"/>
      <c r="C531" s="42"/>
      <c r="D531" s="42"/>
      <c r="E531" s="42"/>
      <c r="F531" s="42"/>
      <c r="G531" s="40"/>
      <c r="H531" s="40"/>
      <c r="I531" s="40"/>
      <c r="J531" s="50"/>
      <c r="K531" s="48"/>
      <c r="L531" s="48"/>
      <c r="M531" s="69"/>
      <c r="N531" s="69"/>
      <c r="O531" s="69"/>
      <c r="P531" s="69"/>
      <c r="Q531" s="41"/>
      <c r="R531" s="41"/>
      <c r="S531" s="41"/>
      <c r="T531" s="41"/>
      <c r="U531" s="41"/>
    </row>
    <row r="532" spans="1:21" ht="18.75" x14ac:dyDescent="0.3">
      <c r="A532" s="45"/>
      <c r="B532" s="41"/>
      <c r="C532" s="42"/>
      <c r="D532" s="42"/>
      <c r="E532" s="42"/>
      <c r="F532" s="42"/>
      <c r="G532" s="40"/>
      <c r="H532" s="40"/>
      <c r="I532" s="40"/>
      <c r="J532" s="50"/>
      <c r="K532" s="48"/>
      <c r="L532" s="48"/>
      <c r="M532" s="69"/>
      <c r="N532" s="69"/>
      <c r="O532" s="69"/>
      <c r="P532" s="69"/>
      <c r="Q532" s="41"/>
      <c r="R532" s="41"/>
      <c r="S532" s="41"/>
      <c r="T532" s="41"/>
      <c r="U532" s="41"/>
    </row>
    <row r="533" spans="1:21" ht="18.75" x14ac:dyDescent="0.3">
      <c r="A533" s="45"/>
      <c r="B533" s="41"/>
      <c r="C533" s="42"/>
      <c r="D533" s="42"/>
      <c r="E533" s="42"/>
      <c r="F533" s="42"/>
      <c r="G533" s="40"/>
      <c r="H533" s="40"/>
      <c r="I533" s="40"/>
      <c r="J533" s="50"/>
      <c r="K533" s="48"/>
      <c r="L533" s="48"/>
      <c r="M533" s="69"/>
      <c r="N533" s="69"/>
      <c r="O533" s="69"/>
      <c r="P533" s="69"/>
      <c r="Q533" s="41"/>
      <c r="R533" s="41"/>
      <c r="S533" s="41"/>
      <c r="T533" s="41"/>
      <c r="U533" s="41"/>
    </row>
    <row r="534" spans="1:21" ht="18.75" x14ac:dyDescent="0.3">
      <c r="A534" s="45"/>
      <c r="B534" s="41"/>
      <c r="C534" s="42"/>
      <c r="D534" s="42"/>
      <c r="E534" s="42"/>
      <c r="F534" s="42"/>
      <c r="G534" s="40"/>
      <c r="H534" s="40"/>
      <c r="I534" s="40"/>
      <c r="J534" s="50"/>
      <c r="K534" s="48"/>
      <c r="L534" s="48"/>
      <c r="M534" s="69"/>
      <c r="N534" s="69"/>
      <c r="O534" s="69"/>
      <c r="P534" s="69"/>
      <c r="Q534" s="41"/>
      <c r="R534" s="41"/>
      <c r="S534" s="41"/>
      <c r="T534" s="41"/>
      <c r="U534" s="41"/>
    </row>
    <row r="535" spans="1:21" ht="18.75" x14ac:dyDescent="0.3">
      <c r="A535" s="45"/>
      <c r="B535" s="41"/>
      <c r="C535" s="42"/>
      <c r="D535" s="42"/>
      <c r="E535" s="42"/>
      <c r="F535" s="42"/>
      <c r="G535" s="40"/>
      <c r="H535" s="40"/>
      <c r="I535" s="40"/>
      <c r="J535" s="50"/>
      <c r="K535" s="48"/>
      <c r="L535" s="48"/>
      <c r="M535" s="69"/>
      <c r="N535" s="69"/>
      <c r="O535" s="69"/>
      <c r="P535" s="69"/>
      <c r="Q535" s="41"/>
      <c r="R535" s="41"/>
      <c r="S535" s="41"/>
      <c r="T535" s="41"/>
      <c r="U535" s="41"/>
    </row>
    <row r="536" spans="1:21" ht="18.75" x14ac:dyDescent="0.3">
      <c r="A536" s="45"/>
      <c r="B536" s="41"/>
      <c r="C536" s="42"/>
      <c r="D536" s="42"/>
      <c r="E536" s="42"/>
      <c r="F536" s="42"/>
      <c r="G536" s="40"/>
      <c r="H536" s="40"/>
      <c r="I536" s="40"/>
      <c r="J536" s="50"/>
      <c r="K536" s="48"/>
      <c r="L536" s="48"/>
      <c r="M536" s="69"/>
      <c r="N536" s="69"/>
      <c r="O536" s="69"/>
      <c r="P536" s="69"/>
      <c r="Q536" s="41"/>
      <c r="R536" s="41"/>
      <c r="S536" s="41"/>
      <c r="T536" s="41"/>
      <c r="U536" s="41"/>
    </row>
    <row r="537" spans="1:21" ht="18.75" x14ac:dyDescent="0.3">
      <c r="A537" s="45"/>
      <c r="B537" s="41"/>
      <c r="C537" s="42"/>
      <c r="D537" s="42"/>
      <c r="E537" s="42"/>
      <c r="F537" s="42"/>
      <c r="G537" s="40"/>
      <c r="H537" s="40"/>
      <c r="I537" s="40"/>
      <c r="J537" s="50"/>
      <c r="K537" s="48"/>
      <c r="L537" s="48"/>
      <c r="M537" s="69"/>
      <c r="N537" s="69"/>
      <c r="O537" s="69"/>
      <c r="P537" s="69"/>
      <c r="Q537" s="41"/>
      <c r="R537" s="41"/>
      <c r="S537" s="41"/>
      <c r="T537" s="41"/>
      <c r="U537" s="41"/>
    </row>
    <row r="538" spans="1:21" ht="18.75" x14ac:dyDescent="0.3">
      <c r="A538" s="45"/>
      <c r="B538" s="41"/>
      <c r="C538" s="42"/>
      <c r="D538" s="42"/>
      <c r="E538" s="42"/>
      <c r="F538" s="42"/>
      <c r="G538" s="40"/>
      <c r="H538" s="40"/>
      <c r="I538" s="40"/>
      <c r="J538" s="50"/>
      <c r="K538" s="48"/>
      <c r="L538" s="48"/>
      <c r="M538" s="69"/>
      <c r="N538" s="69"/>
      <c r="O538" s="69"/>
      <c r="P538" s="69"/>
      <c r="Q538" s="41"/>
      <c r="R538" s="41"/>
      <c r="S538" s="41"/>
      <c r="T538" s="41"/>
      <c r="U538" s="41"/>
    </row>
    <row r="539" spans="1:21" ht="18.75" x14ac:dyDescent="0.3">
      <c r="A539" s="45"/>
      <c r="B539" s="41"/>
      <c r="C539" s="42"/>
      <c r="D539" s="42"/>
      <c r="E539" s="42"/>
      <c r="F539" s="42"/>
      <c r="G539" s="40"/>
      <c r="H539" s="40"/>
      <c r="I539" s="40"/>
      <c r="J539" s="50"/>
      <c r="K539" s="48"/>
      <c r="L539" s="48"/>
      <c r="M539" s="69"/>
      <c r="N539" s="69"/>
      <c r="O539" s="69"/>
      <c r="P539" s="69"/>
      <c r="Q539" s="41"/>
      <c r="R539" s="41"/>
      <c r="S539" s="41"/>
      <c r="T539" s="41"/>
      <c r="U539" s="41"/>
    </row>
    <row r="540" spans="1:21" ht="18.75" x14ac:dyDescent="0.3">
      <c r="A540" s="45"/>
      <c r="B540" s="41"/>
      <c r="C540" s="42"/>
      <c r="D540" s="42"/>
      <c r="E540" s="42"/>
      <c r="F540" s="42"/>
      <c r="G540" s="40"/>
      <c r="H540" s="40"/>
      <c r="I540" s="40"/>
      <c r="J540" s="50"/>
      <c r="K540" s="48"/>
      <c r="L540" s="48"/>
      <c r="M540" s="69"/>
      <c r="N540" s="69"/>
      <c r="O540" s="69"/>
      <c r="P540" s="69"/>
      <c r="Q540" s="41"/>
      <c r="R540" s="41"/>
      <c r="S540" s="41"/>
      <c r="T540" s="41"/>
      <c r="U540" s="41"/>
    </row>
    <row r="541" spans="1:21" ht="18.75" x14ac:dyDescent="0.3">
      <c r="A541" s="45"/>
      <c r="B541" s="41"/>
      <c r="C541" s="42"/>
      <c r="D541" s="42"/>
      <c r="E541" s="42"/>
      <c r="F541" s="42"/>
      <c r="G541" s="40"/>
      <c r="H541" s="40"/>
      <c r="I541" s="40"/>
      <c r="J541" s="50"/>
      <c r="K541" s="48"/>
      <c r="L541" s="48"/>
      <c r="M541" s="69"/>
      <c r="N541" s="69"/>
      <c r="O541" s="69"/>
      <c r="P541" s="69"/>
      <c r="Q541" s="41"/>
      <c r="R541" s="41"/>
      <c r="S541" s="41"/>
      <c r="T541" s="41"/>
      <c r="U541" s="41"/>
    </row>
    <row r="542" spans="1:21" ht="18.75" x14ac:dyDescent="0.3">
      <c r="A542" s="45"/>
      <c r="B542" s="41"/>
      <c r="C542" s="42"/>
      <c r="D542" s="42"/>
      <c r="E542" s="42"/>
      <c r="F542" s="42"/>
      <c r="G542" s="40"/>
      <c r="H542" s="40"/>
      <c r="I542" s="40"/>
      <c r="J542" s="50"/>
      <c r="K542" s="48"/>
      <c r="L542" s="48"/>
      <c r="M542" s="69"/>
      <c r="N542" s="69"/>
      <c r="O542" s="69"/>
      <c r="P542" s="69"/>
      <c r="Q542" s="41"/>
      <c r="R542" s="41"/>
      <c r="S542" s="41"/>
      <c r="T542" s="41"/>
      <c r="U542" s="41"/>
    </row>
    <row r="543" spans="1:21" ht="18.75" x14ac:dyDescent="0.3">
      <c r="A543" s="45"/>
      <c r="B543" s="41"/>
      <c r="C543" s="42"/>
      <c r="D543" s="42"/>
      <c r="E543" s="42"/>
      <c r="F543" s="42"/>
      <c r="G543" s="40"/>
      <c r="H543" s="40"/>
      <c r="I543" s="40"/>
      <c r="J543" s="50"/>
      <c r="K543" s="48"/>
      <c r="L543" s="48"/>
      <c r="M543" s="69"/>
      <c r="N543" s="69"/>
      <c r="O543" s="69"/>
      <c r="P543" s="69"/>
      <c r="Q543" s="41"/>
      <c r="R543" s="41"/>
      <c r="S543" s="41"/>
      <c r="T543" s="41"/>
      <c r="U543" s="41"/>
    </row>
    <row r="544" spans="1:21" ht="18.75" x14ac:dyDescent="0.3">
      <c r="A544" s="45"/>
      <c r="B544" s="41"/>
      <c r="C544" s="42"/>
      <c r="D544" s="42"/>
      <c r="E544" s="42"/>
      <c r="F544" s="42"/>
      <c r="G544" s="40"/>
      <c r="H544" s="40"/>
      <c r="I544" s="40"/>
      <c r="J544" s="50"/>
      <c r="K544" s="48"/>
      <c r="L544" s="48"/>
      <c r="M544" s="69"/>
      <c r="N544" s="69"/>
      <c r="O544" s="69"/>
      <c r="P544" s="69"/>
      <c r="Q544" s="41"/>
      <c r="R544" s="41"/>
      <c r="S544" s="41"/>
      <c r="T544" s="41"/>
      <c r="U544" s="41"/>
    </row>
    <row r="545" spans="1:21" ht="18.75" x14ac:dyDescent="0.3">
      <c r="A545" s="45"/>
      <c r="B545" s="41"/>
      <c r="C545" s="42"/>
      <c r="D545" s="42"/>
      <c r="E545" s="42"/>
      <c r="F545" s="42"/>
      <c r="G545" s="40"/>
      <c r="H545" s="40"/>
      <c r="I545" s="40"/>
      <c r="J545" s="50"/>
      <c r="K545" s="48"/>
      <c r="L545" s="48"/>
      <c r="M545" s="69"/>
      <c r="N545" s="69"/>
      <c r="O545" s="69"/>
      <c r="P545" s="69"/>
      <c r="Q545" s="41"/>
      <c r="R545" s="41"/>
      <c r="S545" s="41"/>
      <c r="T545" s="41"/>
      <c r="U545" s="41"/>
    </row>
    <row r="546" spans="1:21" ht="18.75" x14ac:dyDescent="0.3">
      <c r="A546" s="45"/>
      <c r="B546" s="41"/>
      <c r="C546" s="42"/>
      <c r="D546" s="42"/>
      <c r="E546" s="42"/>
      <c r="F546" s="42"/>
      <c r="G546" s="40"/>
      <c r="H546" s="40"/>
      <c r="I546" s="40"/>
      <c r="J546" s="50"/>
      <c r="K546" s="48"/>
      <c r="L546" s="48"/>
      <c r="M546" s="69"/>
      <c r="N546" s="69"/>
      <c r="O546" s="69"/>
      <c r="P546" s="69"/>
      <c r="Q546" s="41"/>
      <c r="R546" s="41"/>
      <c r="S546" s="41"/>
      <c r="T546" s="41"/>
      <c r="U546" s="41"/>
    </row>
    <row r="547" spans="1:21" ht="18.75" x14ac:dyDescent="0.3">
      <c r="A547" s="45"/>
      <c r="B547" s="41"/>
      <c r="C547" s="42"/>
      <c r="D547" s="42"/>
      <c r="E547" s="42"/>
      <c r="F547" s="42"/>
      <c r="G547" s="40"/>
      <c r="H547" s="40"/>
      <c r="I547" s="40"/>
      <c r="J547" s="50"/>
      <c r="K547" s="48"/>
      <c r="L547" s="48"/>
      <c r="M547" s="69"/>
      <c r="N547" s="69"/>
      <c r="O547" s="69"/>
      <c r="P547" s="69"/>
      <c r="Q547" s="41"/>
      <c r="R547" s="41"/>
      <c r="S547" s="41"/>
      <c r="T547" s="41"/>
      <c r="U547" s="41"/>
    </row>
    <row r="548" spans="1:21" ht="18.75" x14ac:dyDescent="0.3">
      <c r="A548" s="45"/>
      <c r="B548" s="41"/>
      <c r="C548" s="42"/>
      <c r="D548" s="42"/>
      <c r="E548" s="42"/>
      <c r="F548" s="42"/>
      <c r="G548" s="40"/>
      <c r="H548" s="40"/>
      <c r="I548" s="40"/>
      <c r="J548" s="50"/>
      <c r="K548" s="48"/>
      <c r="L548" s="48"/>
      <c r="M548" s="69"/>
      <c r="N548" s="69"/>
      <c r="O548" s="69"/>
      <c r="P548" s="69"/>
      <c r="Q548" s="41"/>
      <c r="R548" s="41"/>
      <c r="S548" s="41"/>
      <c r="T548" s="41"/>
      <c r="U548" s="41"/>
    </row>
    <row r="549" spans="1:21" ht="18.75" x14ac:dyDescent="0.3">
      <c r="A549" s="45"/>
      <c r="B549" s="41"/>
      <c r="C549" s="42"/>
      <c r="D549" s="42"/>
      <c r="E549" s="42"/>
      <c r="F549" s="42"/>
      <c r="G549" s="40"/>
      <c r="H549" s="40"/>
      <c r="I549" s="40"/>
      <c r="J549" s="50"/>
      <c r="K549" s="48"/>
      <c r="L549" s="48"/>
      <c r="M549" s="69"/>
      <c r="N549" s="69"/>
      <c r="O549" s="69"/>
      <c r="P549" s="69"/>
      <c r="Q549" s="41"/>
      <c r="R549" s="41"/>
      <c r="S549" s="41"/>
      <c r="T549" s="41"/>
      <c r="U549" s="41"/>
    </row>
    <row r="550" spans="1:21" ht="18.75" x14ac:dyDescent="0.3">
      <c r="A550" s="45"/>
      <c r="B550" s="41"/>
      <c r="C550" s="42"/>
      <c r="D550" s="42"/>
      <c r="E550" s="42"/>
      <c r="F550" s="42"/>
      <c r="G550" s="40"/>
      <c r="H550" s="40"/>
      <c r="I550" s="40"/>
      <c r="J550" s="50"/>
      <c r="K550" s="48"/>
      <c r="L550" s="48"/>
      <c r="M550" s="69"/>
      <c r="N550" s="69"/>
      <c r="O550" s="69"/>
      <c r="P550" s="69"/>
      <c r="Q550" s="41"/>
      <c r="R550" s="41"/>
      <c r="S550" s="41"/>
      <c r="T550" s="41"/>
      <c r="U550" s="41"/>
    </row>
    <row r="551" spans="1:21" ht="18.75" x14ac:dyDescent="0.3">
      <c r="A551" s="45"/>
      <c r="B551" s="41"/>
      <c r="C551" s="42"/>
      <c r="D551" s="42"/>
      <c r="E551" s="42"/>
      <c r="F551" s="42"/>
      <c r="G551" s="40"/>
      <c r="H551" s="40"/>
      <c r="I551" s="40"/>
      <c r="J551" s="50"/>
      <c r="K551" s="48"/>
      <c r="L551" s="48"/>
      <c r="M551" s="69"/>
      <c r="N551" s="69"/>
      <c r="O551" s="69"/>
      <c r="P551" s="69"/>
      <c r="Q551" s="41"/>
      <c r="R551" s="41"/>
      <c r="S551" s="41"/>
      <c r="T551" s="41"/>
      <c r="U551" s="41"/>
    </row>
    <row r="552" spans="1:21" ht="18.75" x14ac:dyDescent="0.3">
      <c r="A552" s="45"/>
      <c r="B552" s="41"/>
      <c r="C552" s="42"/>
      <c r="D552" s="42"/>
      <c r="E552" s="42"/>
      <c r="F552" s="42"/>
      <c r="G552" s="40"/>
      <c r="H552" s="40"/>
      <c r="I552" s="40"/>
      <c r="J552" s="50"/>
      <c r="K552" s="48"/>
      <c r="L552" s="48"/>
      <c r="M552" s="69"/>
      <c r="N552" s="69"/>
      <c r="O552" s="69"/>
      <c r="P552" s="69"/>
      <c r="Q552" s="41"/>
      <c r="R552" s="41"/>
      <c r="S552" s="41"/>
      <c r="T552" s="41"/>
      <c r="U552" s="41"/>
    </row>
    <row r="553" spans="1:21" ht="18.75" x14ac:dyDescent="0.3">
      <c r="A553" s="45"/>
      <c r="B553" s="41"/>
      <c r="C553" s="42"/>
      <c r="D553" s="42"/>
      <c r="E553" s="42"/>
      <c r="F553" s="42"/>
      <c r="G553" s="40"/>
      <c r="H553" s="40"/>
      <c r="I553" s="40"/>
      <c r="J553" s="50"/>
      <c r="K553" s="48"/>
      <c r="L553" s="48"/>
      <c r="M553" s="69"/>
      <c r="N553" s="69"/>
      <c r="O553" s="69"/>
      <c r="P553" s="69"/>
      <c r="Q553" s="41"/>
      <c r="R553" s="41"/>
      <c r="S553" s="41"/>
      <c r="T553" s="41"/>
      <c r="U553" s="41"/>
    </row>
    <row r="554" spans="1:21" ht="18.75" x14ac:dyDescent="0.3">
      <c r="A554" s="45"/>
      <c r="B554" s="41"/>
      <c r="C554" s="42"/>
      <c r="D554" s="42"/>
      <c r="E554" s="42"/>
      <c r="F554" s="42"/>
      <c r="G554" s="40"/>
      <c r="H554" s="40"/>
      <c r="I554" s="40"/>
      <c r="J554" s="50"/>
      <c r="K554" s="48"/>
      <c r="L554" s="48"/>
      <c r="M554" s="69"/>
      <c r="N554" s="69"/>
      <c r="O554" s="69"/>
      <c r="P554" s="69"/>
      <c r="Q554" s="41"/>
      <c r="R554" s="41"/>
      <c r="S554" s="41"/>
      <c r="T554" s="41"/>
      <c r="U554" s="41"/>
    </row>
    <row r="555" spans="1:21" ht="18.75" x14ac:dyDescent="0.3">
      <c r="A555" s="45"/>
      <c r="B555" s="41"/>
      <c r="C555" s="42"/>
      <c r="D555" s="42"/>
      <c r="E555" s="42"/>
      <c r="F555" s="42"/>
      <c r="G555" s="40"/>
      <c r="H555" s="40"/>
      <c r="I555" s="40"/>
      <c r="J555" s="50"/>
      <c r="K555" s="48"/>
      <c r="L555" s="48"/>
      <c r="M555" s="69"/>
      <c r="N555" s="69"/>
      <c r="O555" s="69"/>
      <c r="P555" s="69"/>
      <c r="Q555" s="41"/>
      <c r="R555" s="41"/>
      <c r="S555" s="41"/>
      <c r="T555" s="41"/>
      <c r="U555" s="41"/>
    </row>
    <row r="556" spans="1:21" ht="18.75" x14ac:dyDescent="0.3">
      <c r="A556" s="45"/>
      <c r="B556" s="41"/>
      <c r="C556" s="42"/>
      <c r="D556" s="42"/>
      <c r="E556" s="42"/>
      <c r="F556" s="42"/>
      <c r="G556" s="40"/>
      <c r="H556" s="40"/>
      <c r="I556" s="40"/>
      <c r="J556" s="50"/>
      <c r="K556" s="48"/>
      <c r="L556" s="48"/>
      <c r="M556" s="69"/>
      <c r="N556" s="69"/>
      <c r="O556" s="69"/>
      <c r="P556" s="69"/>
      <c r="Q556" s="41"/>
      <c r="R556" s="41"/>
      <c r="S556" s="41"/>
      <c r="T556" s="41"/>
      <c r="U556" s="41"/>
    </row>
    <row r="557" spans="1:21" ht="18.75" x14ac:dyDescent="0.3">
      <c r="A557" s="45"/>
      <c r="B557" s="41"/>
      <c r="C557" s="42"/>
      <c r="D557" s="42"/>
      <c r="E557" s="42"/>
      <c r="F557" s="42"/>
      <c r="G557" s="40"/>
      <c r="H557" s="40"/>
      <c r="I557" s="40"/>
      <c r="J557" s="50"/>
      <c r="K557" s="48"/>
      <c r="L557" s="48"/>
      <c r="M557" s="69"/>
      <c r="N557" s="69"/>
      <c r="O557" s="69"/>
      <c r="P557" s="69"/>
      <c r="Q557" s="41"/>
      <c r="R557" s="41"/>
      <c r="S557" s="41"/>
      <c r="T557" s="41"/>
      <c r="U557" s="41"/>
    </row>
    <row r="558" spans="1:21" ht="18.75" x14ac:dyDescent="0.3">
      <c r="A558" s="45"/>
      <c r="B558" s="41"/>
      <c r="C558" s="42"/>
      <c r="D558" s="42"/>
      <c r="E558" s="42"/>
      <c r="F558" s="42"/>
      <c r="G558" s="40"/>
      <c r="H558" s="40"/>
      <c r="I558" s="40"/>
      <c r="J558" s="50"/>
      <c r="K558" s="48"/>
      <c r="L558" s="48"/>
      <c r="M558" s="69"/>
      <c r="N558" s="69"/>
      <c r="O558" s="69"/>
      <c r="P558" s="69"/>
      <c r="Q558" s="41"/>
      <c r="R558" s="41"/>
      <c r="S558" s="41"/>
      <c r="T558" s="41"/>
      <c r="U558" s="41"/>
    </row>
    <row r="559" spans="1:21" ht="18.75" x14ac:dyDescent="0.3">
      <c r="A559" s="45"/>
      <c r="B559" s="41"/>
      <c r="C559" s="42"/>
      <c r="D559" s="42"/>
      <c r="E559" s="42"/>
      <c r="F559" s="42"/>
      <c r="G559" s="40"/>
      <c r="H559" s="40"/>
      <c r="I559" s="40"/>
      <c r="J559" s="50"/>
      <c r="K559" s="48"/>
      <c r="L559" s="48"/>
      <c r="M559" s="69"/>
      <c r="N559" s="69"/>
      <c r="O559" s="69"/>
      <c r="P559" s="69"/>
      <c r="Q559" s="41"/>
      <c r="R559" s="41"/>
      <c r="S559" s="41"/>
      <c r="T559" s="41"/>
      <c r="U559" s="41"/>
    </row>
    <row r="560" spans="1:21" ht="18.75" x14ac:dyDescent="0.3">
      <c r="A560" s="45"/>
      <c r="B560" s="41"/>
      <c r="C560" s="42"/>
      <c r="D560" s="42"/>
      <c r="E560" s="42"/>
      <c r="F560" s="42"/>
      <c r="G560" s="40"/>
      <c r="H560" s="40"/>
      <c r="I560" s="40"/>
      <c r="J560" s="50"/>
      <c r="K560" s="48"/>
      <c r="L560" s="48"/>
      <c r="M560" s="69"/>
      <c r="N560" s="69"/>
      <c r="O560" s="69"/>
      <c r="P560" s="69"/>
      <c r="Q560" s="41"/>
      <c r="R560" s="41"/>
      <c r="S560" s="41"/>
      <c r="T560" s="41"/>
      <c r="U560" s="41"/>
    </row>
    <row r="561" spans="1:21" ht="18.75" x14ac:dyDescent="0.3">
      <c r="A561" s="45"/>
      <c r="B561" s="41"/>
      <c r="C561" s="42"/>
      <c r="D561" s="42"/>
      <c r="E561" s="42"/>
      <c r="F561" s="42"/>
      <c r="G561" s="40"/>
      <c r="H561" s="40"/>
      <c r="I561" s="40"/>
      <c r="J561" s="50"/>
      <c r="K561" s="48"/>
      <c r="L561" s="48"/>
      <c r="M561" s="69"/>
      <c r="N561" s="69"/>
      <c r="O561" s="69"/>
      <c r="P561" s="69"/>
      <c r="Q561" s="41"/>
      <c r="R561" s="41"/>
      <c r="S561" s="41"/>
      <c r="T561" s="41"/>
      <c r="U561" s="41"/>
    </row>
    <row r="562" spans="1:21" ht="18.75" x14ac:dyDescent="0.3">
      <c r="A562" s="45"/>
      <c r="B562" s="41"/>
      <c r="C562" s="42"/>
      <c r="D562" s="42"/>
      <c r="E562" s="42"/>
      <c r="F562" s="42"/>
      <c r="G562" s="40"/>
      <c r="H562" s="40"/>
      <c r="I562" s="40"/>
      <c r="J562" s="50"/>
      <c r="K562" s="48"/>
      <c r="L562" s="48"/>
      <c r="M562" s="69"/>
      <c r="N562" s="69"/>
      <c r="O562" s="69"/>
      <c r="P562" s="69"/>
      <c r="Q562" s="41"/>
      <c r="R562" s="41"/>
      <c r="S562" s="41"/>
      <c r="T562" s="41"/>
      <c r="U562" s="41"/>
    </row>
    <row r="563" spans="1:21" ht="18.75" x14ac:dyDescent="0.3">
      <c r="A563" s="45"/>
      <c r="B563" s="41"/>
      <c r="C563" s="42"/>
      <c r="D563" s="42"/>
      <c r="E563" s="42"/>
      <c r="F563" s="42"/>
      <c r="G563" s="40"/>
      <c r="H563" s="40"/>
      <c r="I563" s="40"/>
      <c r="J563" s="50"/>
      <c r="K563" s="48"/>
      <c r="L563" s="48"/>
      <c r="M563" s="69"/>
      <c r="N563" s="69"/>
      <c r="O563" s="69"/>
      <c r="P563" s="69"/>
      <c r="Q563" s="41"/>
      <c r="R563" s="41"/>
      <c r="S563" s="41"/>
      <c r="T563" s="41"/>
      <c r="U563" s="41"/>
    </row>
    <row r="564" spans="1:21" ht="18.75" x14ac:dyDescent="0.3">
      <c r="A564" s="45"/>
      <c r="B564" s="41"/>
      <c r="C564" s="42"/>
      <c r="D564" s="42"/>
      <c r="E564" s="42"/>
      <c r="F564" s="42"/>
      <c r="G564" s="40"/>
      <c r="H564" s="40"/>
      <c r="I564" s="40"/>
      <c r="J564" s="50"/>
      <c r="K564" s="48"/>
      <c r="L564" s="48"/>
      <c r="M564" s="69"/>
      <c r="N564" s="69"/>
      <c r="O564" s="69"/>
      <c r="P564" s="69"/>
      <c r="Q564" s="41"/>
      <c r="R564" s="41"/>
      <c r="S564" s="41"/>
      <c r="T564" s="41"/>
      <c r="U564" s="41"/>
    </row>
    <row r="565" spans="1:21" ht="18.75" x14ac:dyDescent="0.3">
      <c r="A565" s="45"/>
      <c r="B565" s="41"/>
      <c r="C565" s="42"/>
      <c r="D565" s="42"/>
      <c r="E565" s="42"/>
      <c r="F565" s="42"/>
      <c r="G565" s="40"/>
      <c r="H565" s="40"/>
      <c r="I565" s="40"/>
      <c r="J565" s="50"/>
      <c r="K565" s="48"/>
      <c r="L565" s="48"/>
      <c r="M565" s="69"/>
      <c r="N565" s="69"/>
      <c r="O565" s="69"/>
      <c r="P565" s="69"/>
      <c r="Q565" s="41"/>
      <c r="R565" s="41"/>
      <c r="S565" s="41"/>
      <c r="T565" s="41"/>
      <c r="U565" s="41"/>
    </row>
    <row r="566" spans="1:21" ht="18.75" x14ac:dyDescent="0.3">
      <c r="A566" s="45"/>
      <c r="B566" s="41"/>
      <c r="C566" s="42"/>
      <c r="D566" s="42"/>
      <c r="E566" s="42"/>
      <c r="F566" s="42"/>
      <c r="G566" s="40"/>
      <c r="H566" s="40"/>
      <c r="I566" s="40"/>
      <c r="J566" s="50"/>
      <c r="K566" s="48"/>
      <c r="L566" s="48"/>
      <c r="M566" s="69"/>
      <c r="N566" s="69"/>
      <c r="O566" s="69"/>
      <c r="P566" s="69"/>
      <c r="Q566" s="41"/>
      <c r="R566" s="41"/>
      <c r="S566" s="41"/>
      <c r="T566" s="41"/>
      <c r="U566" s="41"/>
    </row>
    <row r="567" spans="1:21" ht="18.75" x14ac:dyDescent="0.3">
      <c r="A567" s="45"/>
      <c r="B567" s="41"/>
      <c r="C567" s="42"/>
      <c r="D567" s="42"/>
      <c r="E567" s="42"/>
      <c r="F567" s="42"/>
      <c r="G567" s="40"/>
      <c r="H567" s="40"/>
      <c r="I567" s="40"/>
      <c r="J567" s="50"/>
      <c r="K567" s="48"/>
      <c r="L567" s="48"/>
      <c r="M567" s="69"/>
      <c r="N567" s="69"/>
      <c r="O567" s="69"/>
      <c r="P567" s="69"/>
      <c r="Q567" s="41"/>
      <c r="R567" s="41"/>
      <c r="S567" s="41"/>
      <c r="T567" s="41"/>
      <c r="U567" s="41"/>
    </row>
    <row r="568" spans="1:21" ht="18.75" x14ac:dyDescent="0.3">
      <c r="A568" s="45"/>
      <c r="B568" s="41"/>
      <c r="C568" s="42"/>
      <c r="D568" s="42"/>
      <c r="E568" s="42"/>
      <c r="F568" s="42"/>
      <c r="G568" s="40"/>
      <c r="H568" s="40"/>
      <c r="I568" s="40"/>
      <c r="J568" s="50"/>
      <c r="K568" s="48"/>
      <c r="L568" s="48"/>
      <c r="M568" s="69"/>
      <c r="N568" s="69"/>
      <c r="O568" s="69"/>
      <c r="P568" s="69"/>
      <c r="Q568" s="41"/>
      <c r="R568" s="41"/>
      <c r="S568" s="41"/>
      <c r="T568" s="41"/>
      <c r="U568" s="41"/>
    </row>
    <row r="569" spans="1:21" ht="18.75" x14ac:dyDescent="0.3">
      <c r="A569" s="45"/>
      <c r="B569" s="41"/>
      <c r="C569" s="42"/>
      <c r="D569" s="42"/>
      <c r="E569" s="42"/>
      <c r="F569" s="42"/>
      <c r="G569" s="40"/>
      <c r="H569" s="40"/>
      <c r="I569" s="40"/>
      <c r="J569" s="50"/>
      <c r="K569" s="48"/>
      <c r="L569" s="48"/>
      <c r="M569" s="69"/>
      <c r="N569" s="69"/>
      <c r="O569" s="69"/>
      <c r="P569" s="69"/>
      <c r="Q569" s="41"/>
      <c r="R569" s="41"/>
      <c r="S569" s="41"/>
      <c r="T569" s="41"/>
      <c r="U569" s="41"/>
    </row>
    <row r="570" spans="1:21" ht="18.75" x14ac:dyDescent="0.3">
      <c r="A570" s="45"/>
      <c r="B570" s="41"/>
      <c r="C570" s="42"/>
      <c r="D570" s="42"/>
      <c r="E570" s="42"/>
      <c r="F570" s="42"/>
      <c r="G570" s="40"/>
      <c r="H570" s="40"/>
      <c r="I570" s="40"/>
      <c r="J570" s="50"/>
      <c r="K570" s="48"/>
      <c r="L570" s="48"/>
      <c r="M570" s="69"/>
      <c r="N570" s="69"/>
      <c r="O570" s="69"/>
      <c r="P570" s="69"/>
      <c r="Q570" s="41"/>
      <c r="R570" s="41"/>
      <c r="S570" s="41"/>
      <c r="T570" s="41"/>
      <c r="U570" s="41"/>
    </row>
    <row r="571" spans="1:21" ht="18.75" x14ac:dyDescent="0.3">
      <c r="A571" s="45"/>
      <c r="B571" s="41"/>
      <c r="C571" s="42"/>
      <c r="D571" s="42"/>
      <c r="E571" s="42"/>
      <c r="F571" s="42"/>
      <c r="G571" s="40"/>
      <c r="H571" s="40"/>
      <c r="I571" s="40"/>
      <c r="J571" s="50"/>
      <c r="K571" s="48"/>
      <c r="L571" s="48"/>
      <c r="M571" s="69"/>
      <c r="N571" s="69"/>
      <c r="O571" s="69"/>
      <c r="P571" s="69"/>
      <c r="Q571" s="41"/>
      <c r="R571" s="41"/>
      <c r="S571" s="41"/>
      <c r="T571" s="41"/>
      <c r="U571" s="41"/>
    </row>
    <row r="572" spans="1:21" ht="18.75" x14ac:dyDescent="0.3">
      <c r="A572" s="45"/>
      <c r="B572" s="41"/>
      <c r="C572" s="42"/>
      <c r="D572" s="42"/>
      <c r="E572" s="42"/>
      <c r="F572" s="42"/>
      <c r="G572" s="40"/>
      <c r="H572" s="40"/>
      <c r="I572" s="40"/>
      <c r="J572" s="50"/>
      <c r="K572" s="48"/>
      <c r="L572" s="48"/>
      <c r="M572" s="69"/>
      <c r="N572" s="69"/>
      <c r="O572" s="69"/>
      <c r="P572" s="69"/>
      <c r="Q572" s="41"/>
      <c r="R572" s="41"/>
      <c r="S572" s="41"/>
      <c r="T572" s="41"/>
      <c r="U572" s="41"/>
    </row>
    <row r="573" spans="1:21" ht="18.75" x14ac:dyDescent="0.3">
      <c r="A573" s="45"/>
      <c r="B573" s="41"/>
      <c r="C573" s="42"/>
      <c r="D573" s="42"/>
      <c r="E573" s="42"/>
      <c r="F573" s="42"/>
      <c r="G573" s="40"/>
      <c r="H573" s="40"/>
      <c r="I573" s="40"/>
      <c r="J573" s="50"/>
      <c r="K573" s="48"/>
      <c r="L573" s="48"/>
      <c r="M573" s="69"/>
      <c r="N573" s="69"/>
      <c r="O573" s="69"/>
      <c r="P573" s="69"/>
      <c r="Q573" s="41"/>
      <c r="R573" s="41"/>
      <c r="S573" s="41"/>
      <c r="T573" s="41"/>
      <c r="U573" s="41"/>
    </row>
    <row r="574" spans="1:21" ht="18.75" x14ac:dyDescent="0.3">
      <c r="A574" s="45"/>
      <c r="B574" s="41"/>
      <c r="C574" s="42"/>
      <c r="D574" s="42"/>
      <c r="E574" s="42"/>
      <c r="F574" s="42"/>
      <c r="G574" s="40"/>
      <c r="H574" s="40"/>
      <c r="I574" s="40"/>
      <c r="J574" s="50"/>
      <c r="K574" s="48"/>
      <c r="L574" s="48"/>
      <c r="M574" s="69"/>
      <c r="N574" s="69"/>
      <c r="O574" s="69"/>
      <c r="P574" s="69"/>
      <c r="Q574" s="41"/>
      <c r="R574" s="41"/>
      <c r="S574" s="41"/>
      <c r="T574" s="41"/>
      <c r="U574" s="41"/>
    </row>
    <row r="575" spans="1:21" ht="18.75" x14ac:dyDescent="0.3">
      <c r="A575" s="45"/>
      <c r="B575" s="41"/>
      <c r="C575" s="42"/>
      <c r="D575" s="42"/>
      <c r="E575" s="42"/>
      <c r="F575" s="42"/>
      <c r="G575" s="40"/>
      <c r="H575" s="40"/>
      <c r="I575" s="40"/>
      <c r="J575" s="50"/>
      <c r="K575" s="48"/>
      <c r="L575" s="48"/>
      <c r="M575" s="69"/>
      <c r="N575" s="69"/>
      <c r="O575" s="69"/>
      <c r="P575" s="69"/>
      <c r="Q575" s="41"/>
      <c r="R575" s="41"/>
      <c r="S575" s="41"/>
      <c r="T575" s="41"/>
      <c r="U575" s="41"/>
    </row>
    <row r="576" spans="1:21" ht="18.75" x14ac:dyDescent="0.3">
      <c r="A576" s="45"/>
      <c r="B576" s="41"/>
      <c r="C576" s="42"/>
      <c r="D576" s="42"/>
      <c r="E576" s="42"/>
      <c r="F576" s="42"/>
      <c r="G576" s="40"/>
      <c r="H576" s="40"/>
      <c r="I576" s="40"/>
      <c r="J576" s="50"/>
      <c r="K576" s="48"/>
      <c r="L576" s="48"/>
      <c r="M576" s="69"/>
      <c r="N576" s="69"/>
      <c r="O576" s="69"/>
      <c r="P576" s="69"/>
      <c r="Q576" s="41"/>
      <c r="R576" s="41"/>
      <c r="S576" s="41"/>
      <c r="T576" s="41"/>
      <c r="U576" s="41"/>
    </row>
    <row r="577" spans="1:21" ht="18.75" x14ac:dyDescent="0.3">
      <c r="A577" s="45"/>
      <c r="B577" s="41"/>
      <c r="C577" s="42"/>
      <c r="D577" s="42"/>
      <c r="E577" s="42"/>
      <c r="F577" s="42"/>
      <c r="G577" s="40"/>
      <c r="H577" s="40"/>
      <c r="I577" s="40"/>
      <c r="J577" s="50"/>
      <c r="K577" s="48"/>
      <c r="L577" s="48"/>
      <c r="M577" s="69"/>
      <c r="N577" s="69"/>
      <c r="O577" s="69"/>
      <c r="P577" s="69"/>
      <c r="Q577" s="41"/>
      <c r="R577" s="41"/>
      <c r="S577" s="41"/>
      <c r="T577" s="41"/>
      <c r="U577" s="41"/>
    </row>
    <row r="578" spans="1:21" ht="18.75" x14ac:dyDescent="0.3">
      <c r="A578" s="45"/>
      <c r="B578" s="41"/>
      <c r="C578" s="42"/>
      <c r="D578" s="42"/>
      <c r="E578" s="42"/>
      <c r="F578" s="42"/>
      <c r="G578" s="40"/>
      <c r="H578" s="40"/>
      <c r="I578" s="40"/>
      <c r="J578" s="50"/>
      <c r="K578" s="48"/>
      <c r="L578" s="48"/>
      <c r="M578" s="69"/>
      <c r="N578" s="69"/>
      <c r="O578" s="69"/>
      <c r="P578" s="69"/>
      <c r="Q578" s="41"/>
      <c r="R578" s="41"/>
      <c r="S578" s="41"/>
      <c r="T578" s="41"/>
      <c r="U578" s="41"/>
    </row>
    <row r="579" spans="1:21" ht="18.75" x14ac:dyDescent="0.3">
      <c r="A579" s="45"/>
      <c r="B579" s="41"/>
      <c r="C579" s="42"/>
      <c r="D579" s="42"/>
      <c r="E579" s="42"/>
      <c r="F579" s="42"/>
      <c r="G579" s="40"/>
      <c r="H579" s="40"/>
      <c r="I579" s="40"/>
      <c r="J579" s="50"/>
      <c r="K579" s="48"/>
      <c r="L579" s="48"/>
      <c r="M579" s="69"/>
      <c r="N579" s="69"/>
      <c r="O579" s="69"/>
      <c r="P579" s="69"/>
      <c r="Q579" s="41"/>
      <c r="R579" s="41"/>
      <c r="S579" s="41"/>
      <c r="T579" s="41"/>
      <c r="U579" s="41"/>
    </row>
    <row r="580" spans="1:21" ht="18.75" x14ac:dyDescent="0.3">
      <c r="A580" s="45"/>
      <c r="B580" s="41"/>
      <c r="C580" s="42"/>
      <c r="D580" s="42"/>
      <c r="E580" s="42"/>
      <c r="F580" s="42"/>
      <c r="G580" s="40"/>
      <c r="H580" s="40"/>
      <c r="I580" s="40"/>
      <c r="J580" s="50"/>
      <c r="K580" s="48"/>
      <c r="L580" s="48"/>
      <c r="M580" s="69"/>
      <c r="N580" s="69"/>
      <c r="O580" s="69"/>
      <c r="P580" s="69"/>
      <c r="Q580" s="41"/>
      <c r="R580" s="41"/>
      <c r="S580" s="41"/>
      <c r="T580" s="41"/>
      <c r="U580" s="41"/>
    </row>
    <row r="581" spans="1:21" ht="18.75" x14ac:dyDescent="0.3">
      <c r="A581" s="45"/>
      <c r="B581" s="41"/>
      <c r="C581" s="42"/>
      <c r="D581" s="42"/>
      <c r="E581" s="42"/>
      <c r="F581" s="42"/>
      <c r="G581" s="40"/>
      <c r="H581" s="40"/>
      <c r="I581" s="40"/>
      <c r="J581" s="50"/>
      <c r="K581" s="48"/>
      <c r="L581" s="48"/>
      <c r="M581" s="69"/>
      <c r="N581" s="69"/>
      <c r="O581" s="69"/>
      <c r="P581" s="69"/>
      <c r="Q581" s="41"/>
      <c r="R581" s="41"/>
      <c r="S581" s="41"/>
      <c r="T581" s="41"/>
      <c r="U581" s="41"/>
    </row>
    <row r="582" spans="1:21" ht="18.75" x14ac:dyDescent="0.3">
      <c r="A582" s="45"/>
      <c r="B582" s="41"/>
      <c r="C582" s="42"/>
      <c r="D582" s="42"/>
      <c r="E582" s="42"/>
      <c r="F582" s="42"/>
      <c r="G582" s="40"/>
      <c r="H582" s="40"/>
      <c r="I582" s="40"/>
      <c r="J582" s="50"/>
      <c r="K582" s="48"/>
      <c r="L582" s="48"/>
      <c r="M582" s="69"/>
      <c r="N582" s="69"/>
      <c r="O582" s="69"/>
      <c r="P582" s="69"/>
      <c r="Q582" s="41"/>
      <c r="R582" s="41"/>
      <c r="S582" s="41"/>
      <c r="T582" s="41"/>
      <c r="U582" s="41"/>
    </row>
    <row r="583" spans="1:21" ht="18.75" x14ac:dyDescent="0.3">
      <c r="A583" s="45"/>
      <c r="B583" s="41"/>
      <c r="C583" s="42"/>
      <c r="D583" s="42"/>
      <c r="E583" s="42"/>
      <c r="F583" s="42"/>
      <c r="G583" s="40"/>
      <c r="H583" s="40"/>
      <c r="I583" s="40"/>
      <c r="J583" s="50"/>
      <c r="K583" s="48"/>
      <c r="L583" s="48"/>
      <c r="M583" s="69"/>
      <c r="N583" s="69"/>
      <c r="O583" s="69"/>
      <c r="P583" s="69"/>
      <c r="Q583" s="41"/>
      <c r="R583" s="41"/>
      <c r="S583" s="41"/>
      <c r="T583" s="41"/>
      <c r="U583" s="41"/>
    </row>
    <row r="584" spans="1:21" ht="18.75" x14ac:dyDescent="0.3">
      <c r="A584" s="45"/>
      <c r="B584" s="41"/>
      <c r="C584" s="42"/>
      <c r="D584" s="42"/>
      <c r="E584" s="42"/>
      <c r="F584" s="42"/>
      <c r="G584" s="40"/>
      <c r="H584" s="40"/>
      <c r="I584" s="40"/>
      <c r="J584" s="50"/>
      <c r="K584" s="48"/>
      <c r="L584" s="48"/>
      <c r="M584" s="69"/>
      <c r="N584" s="69"/>
      <c r="O584" s="69"/>
      <c r="P584" s="69"/>
      <c r="Q584" s="41"/>
      <c r="R584" s="41"/>
      <c r="S584" s="41"/>
      <c r="T584" s="41"/>
      <c r="U584" s="41"/>
    </row>
    <row r="585" spans="1:21" ht="18.75" x14ac:dyDescent="0.3">
      <c r="A585" s="45"/>
      <c r="B585" s="41"/>
      <c r="C585" s="42"/>
      <c r="D585" s="42"/>
      <c r="E585" s="42"/>
      <c r="F585" s="42"/>
      <c r="G585" s="40"/>
      <c r="H585" s="40"/>
      <c r="I585" s="40"/>
      <c r="J585" s="50"/>
      <c r="K585" s="48"/>
      <c r="L585" s="48"/>
      <c r="M585" s="69"/>
      <c r="N585" s="69"/>
      <c r="O585" s="69"/>
      <c r="P585" s="69"/>
      <c r="Q585" s="41"/>
      <c r="R585" s="41"/>
      <c r="S585" s="41"/>
      <c r="T585" s="41"/>
      <c r="U585" s="41"/>
    </row>
    <row r="586" spans="1:21" ht="18.75" x14ac:dyDescent="0.3">
      <c r="A586" s="45"/>
      <c r="B586" s="41"/>
      <c r="C586" s="42"/>
      <c r="D586" s="42"/>
      <c r="E586" s="42"/>
      <c r="F586" s="42"/>
      <c r="G586" s="40"/>
      <c r="H586" s="40"/>
      <c r="I586" s="40"/>
      <c r="J586" s="50"/>
      <c r="K586" s="48"/>
      <c r="L586" s="48"/>
      <c r="M586" s="69"/>
      <c r="N586" s="69"/>
      <c r="O586" s="69"/>
      <c r="P586" s="69"/>
      <c r="Q586" s="41"/>
      <c r="R586" s="41"/>
      <c r="S586" s="41"/>
      <c r="T586" s="41"/>
      <c r="U586" s="41"/>
    </row>
    <row r="587" spans="1:21" ht="18.75" x14ac:dyDescent="0.3">
      <c r="A587" s="45"/>
      <c r="B587" s="41"/>
      <c r="C587" s="42"/>
      <c r="D587" s="42"/>
      <c r="E587" s="42"/>
      <c r="F587" s="42"/>
      <c r="G587" s="40"/>
      <c r="H587" s="40"/>
      <c r="I587" s="40"/>
      <c r="J587" s="50"/>
      <c r="K587" s="48"/>
      <c r="L587" s="48"/>
      <c r="M587" s="69"/>
      <c r="N587" s="69"/>
      <c r="O587" s="69"/>
      <c r="P587" s="69"/>
      <c r="Q587" s="41"/>
      <c r="R587" s="41"/>
      <c r="S587" s="41"/>
      <c r="T587" s="41"/>
      <c r="U587" s="41"/>
    </row>
    <row r="588" spans="1:21" ht="18.75" x14ac:dyDescent="0.3">
      <c r="A588" s="45"/>
      <c r="B588" s="41"/>
      <c r="C588" s="42"/>
      <c r="D588" s="42"/>
      <c r="E588" s="42"/>
      <c r="F588" s="42"/>
      <c r="G588" s="40"/>
      <c r="H588" s="40"/>
      <c r="I588" s="40"/>
      <c r="J588" s="50"/>
      <c r="K588" s="48"/>
      <c r="L588" s="48"/>
      <c r="M588" s="69"/>
      <c r="N588" s="69"/>
      <c r="O588" s="69"/>
      <c r="P588" s="69"/>
      <c r="Q588" s="41"/>
      <c r="R588" s="41"/>
      <c r="S588" s="41"/>
      <c r="T588" s="41"/>
      <c r="U588" s="41"/>
    </row>
    <row r="589" spans="1:21" ht="18.75" x14ac:dyDescent="0.3">
      <c r="A589" s="45"/>
      <c r="B589" s="41"/>
      <c r="C589" s="42"/>
      <c r="D589" s="42"/>
      <c r="E589" s="42"/>
      <c r="F589" s="42"/>
      <c r="G589" s="40"/>
      <c r="H589" s="40"/>
      <c r="I589" s="40"/>
      <c r="J589" s="50"/>
      <c r="K589" s="48"/>
      <c r="L589" s="48"/>
      <c r="M589" s="69"/>
      <c r="N589" s="69"/>
      <c r="O589" s="69"/>
      <c r="P589" s="69"/>
      <c r="Q589" s="41"/>
      <c r="R589" s="41"/>
      <c r="S589" s="41"/>
      <c r="T589" s="41"/>
      <c r="U589" s="41"/>
    </row>
    <row r="590" spans="1:21" ht="18.75" x14ac:dyDescent="0.3">
      <c r="A590" s="45"/>
      <c r="B590" s="41"/>
      <c r="C590" s="42"/>
      <c r="D590" s="42"/>
      <c r="E590" s="42"/>
      <c r="F590" s="42"/>
      <c r="G590" s="40"/>
      <c r="H590" s="40"/>
      <c r="I590" s="40"/>
      <c r="J590" s="50"/>
      <c r="K590" s="48"/>
      <c r="L590" s="48"/>
      <c r="M590" s="69"/>
      <c r="N590" s="69"/>
      <c r="O590" s="69"/>
      <c r="P590" s="69"/>
      <c r="Q590" s="41"/>
      <c r="R590" s="41"/>
      <c r="S590" s="41"/>
      <c r="T590" s="41"/>
      <c r="U590" s="41"/>
    </row>
    <row r="591" spans="1:21" ht="18.75" x14ac:dyDescent="0.3">
      <c r="A591" s="45"/>
      <c r="B591" s="41"/>
      <c r="C591" s="42"/>
      <c r="D591" s="42"/>
      <c r="E591" s="42"/>
      <c r="F591" s="42"/>
      <c r="G591" s="40"/>
      <c r="H591" s="40"/>
      <c r="I591" s="40"/>
      <c r="J591" s="50"/>
      <c r="K591" s="48"/>
      <c r="L591" s="48"/>
      <c r="M591" s="69"/>
      <c r="N591" s="69"/>
      <c r="O591" s="69"/>
      <c r="P591" s="69"/>
      <c r="Q591" s="41"/>
      <c r="R591" s="41"/>
      <c r="S591" s="41"/>
      <c r="T591" s="41"/>
      <c r="U591" s="41"/>
    </row>
    <row r="592" spans="1:21" ht="18.75" x14ac:dyDescent="0.3">
      <c r="A592" s="45"/>
      <c r="B592" s="41"/>
      <c r="C592" s="42"/>
      <c r="D592" s="42"/>
      <c r="E592" s="42"/>
      <c r="F592" s="42"/>
      <c r="G592" s="40"/>
      <c r="H592" s="40"/>
      <c r="I592" s="40"/>
      <c r="J592" s="50"/>
      <c r="K592" s="48"/>
      <c r="L592" s="48"/>
      <c r="M592" s="69"/>
      <c r="N592" s="69"/>
      <c r="O592" s="69"/>
      <c r="P592" s="69"/>
      <c r="Q592" s="41"/>
      <c r="R592" s="41"/>
      <c r="S592" s="41"/>
      <c r="T592" s="41"/>
      <c r="U592" s="41"/>
    </row>
    <row r="593" spans="1:21" ht="18.75" x14ac:dyDescent="0.3">
      <c r="A593" s="45"/>
      <c r="B593" s="41"/>
      <c r="C593" s="42"/>
      <c r="D593" s="42"/>
      <c r="E593" s="42"/>
      <c r="F593" s="42"/>
      <c r="G593" s="40"/>
      <c r="H593" s="40"/>
      <c r="I593" s="40"/>
      <c r="J593" s="50"/>
      <c r="K593" s="48"/>
      <c r="L593" s="48"/>
      <c r="M593" s="69"/>
      <c r="N593" s="69"/>
      <c r="O593" s="69"/>
      <c r="P593" s="69"/>
      <c r="Q593" s="41"/>
      <c r="R593" s="41"/>
      <c r="S593" s="41"/>
      <c r="T593" s="41"/>
      <c r="U593" s="41"/>
    </row>
    <row r="594" spans="1:21" ht="18.75" x14ac:dyDescent="0.3">
      <c r="A594" s="45"/>
      <c r="B594" s="41"/>
      <c r="C594" s="42"/>
      <c r="D594" s="42"/>
      <c r="E594" s="42"/>
      <c r="F594" s="42"/>
      <c r="G594" s="40"/>
      <c r="H594" s="40"/>
      <c r="I594" s="40"/>
      <c r="J594" s="50"/>
      <c r="K594" s="48"/>
      <c r="L594" s="48"/>
      <c r="M594" s="69"/>
      <c r="N594" s="69"/>
      <c r="O594" s="69"/>
      <c r="P594" s="69"/>
      <c r="Q594" s="41"/>
      <c r="R594" s="41"/>
      <c r="S594" s="41"/>
      <c r="T594" s="41"/>
      <c r="U594" s="41"/>
    </row>
    <row r="595" spans="1:21" ht="18.75" x14ac:dyDescent="0.3">
      <c r="A595" s="45"/>
      <c r="B595" s="41"/>
      <c r="C595" s="42"/>
      <c r="D595" s="42"/>
      <c r="E595" s="42"/>
      <c r="F595" s="42"/>
      <c r="G595" s="40"/>
      <c r="H595" s="40"/>
      <c r="I595" s="40"/>
      <c r="J595" s="50"/>
      <c r="K595" s="48"/>
      <c r="L595" s="48"/>
      <c r="M595" s="69"/>
      <c r="N595" s="69"/>
      <c r="O595" s="69"/>
      <c r="P595" s="69"/>
      <c r="Q595" s="41"/>
      <c r="R595" s="41"/>
      <c r="S595" s="41"/>
      <c r="T595" s="41"/>
      <c r="U595" s="41"/>
    </row>
    <row r="596" spans="1:21" ht="18.75" x14ac:dyDescent="0.3">
      <c r="A596" s="45"/>
      <c r="B596" s="41"/>
      <c r="C596" s="42"/>
      <c r="D596" s="42"/>
      <c r="E596" s="42"/>
      <c r="F596" s="42"/>
      <c r="G596" s="40"/>
      <c r="H596" s="40"/>
      <c r="I596" s="40"/>
      <c r="J596" s="50"/>
      <c r="K596" s="48"/>
      <c r="L596" s="48"/>
      <c r="M596" s="69"/>
      <c r="N596" s="69"/>
      <c r="O596" s="69"/>
      <c r="P596" s="69"/>
      <c r="Q596" s="41"/>
      <c r="R596" s="41"/>
      <c r="S596" s="41"/>
      <c r="T596" s="41"/>
      <c r="U596" s="41"/>
    </row>
    <row r="597" spans="1:21" ht="18.75" x14ac:dyDescent="0.3">
      <c r="A597" s="45"/>
      <c r="B597" s="41"/>
      <c r="C597" s="42"/>
      <c r="D597" s="42"/>
      <c r="E597" s="42"/>
      <c r="F597" s="42"/>
      <c r="G597" s="40"/>
      <c r="H597" s="40"/>
      <c r="I597" s="40"/>
      <c r="J597" s="50"/>
      <c r="K597" s="48"/>
      <c r="L597" s="48"/>
      <c r="M597" s="69"/>
      <c r="N597" s="69"/>
      <c r="O597" s="69"/>
      <c r="P597" s="69"/>
      <c r="Q597" s="41"/>
      <c r="R597" s="41"/>
      <c r="S597" s="41"/>
      <c r="T597" s="41"/>
      <c r="U597" s="41"/>
    </row>
    <row r="598" spans="1:21" ht="18.75" x14ac:dyDescent="0.3">
      <c r="A598" s="45"/>
      <c r="B598" s="41"/>
      <c r="C598" s="42"/>
      <c r="D598" s="42"/>
      <c r="E598" s="42"/>
      <c r="F598" s="42"/>
      <c r="G598" s="40"/>
      <c r="H598" s="40"/>
      <c r="I598" s="40"/>
      <c r="J598" s="50"/>
      <c r="K598" s="48"/>
      <c r="L598" s="48"/>
      <c r="M598" s="69"/>
      <c r="N598" s="69"/>
      <c r="O598" s="69"/>
      <c r="P598" s="69"/>
      <c r="Q598" s="41"/>
      <c r="R598" s="41"/>
      <c r="S598" s="41"/>
      <c r="T598" s="41"/>
      <c r="U598" s="41"/>
    </row>
    <row r="599" spans="1:21" ht="18.75" x14ac:dyDescent="0.3">
      <c r="A599" s="45"/>
      <c r="B599" s="41"/>
      <c r="C599" s="42"/>
      <c r="D599" s="42"/>
      <c r="E599" s="42"/>
      <c r="F599" s="42"/>
      <c r="G599" s="40"/>
      <c r="H599" s="40"/>
      <c r="I599" s="40"/>
      <c r="J599" s="50"/>
      <c r="K599" s="48"/>
      <c r="L599" s="48"/>
      <c r="M599" s="69"/>
      <c r="N599" s="69"/>
      <c r="O599" s="69"/>
      <c r="P599" s="69"/>
      <c r="Q599" s="41"/>
      <c r="R599" s="41"/>
      <c r="S599" s="41"/>
      <c r="T599" s="41"/>
      <c r="U599" s="41"/>
    </row>
    <row r="600" spans="1:21" ht="18.75" x14ac:dyDescent="0.3">
      <c r="A600" s="45"/>
      <c r="B600" s="41"/>
      <c r="C600" s="42"/>
      <c r="D600" s="42"/>
      <c r="E600" s="42"/>
      <c r="F600" s="42"/>
      <c r="G600" s="40"/>
      <c r="H600" s="40"/>
      <c r="I600" s="40"/>
      <c r="J600" s="50"/>
      <c r="K600" s="48"/>
      <c r="L600" s="48"/>
      <c r="M600" s="69"/>
      <c r="N600" s="69"/>
      <c r="O600" s="69"/>
      <c r="P600" s="69"/>
      <c r="Q600" s="41"/>
      <c r="R600" s="41"/>
      <c r="S600" s="41"/>
      <c r="T600" s="41"/>
      <c r="U600" s="41"/>
    </row>
    <row r="601" spans="1:21" ht="18.75" x14ac:dyDescent="0.3">
      <c r="A601" s="45"/>
      <c r="B601" s="41"/>
      <c r="C601" s="42"/>
      <c r="D601" s="42"/>
      <c r="E601" s="42"/>
      <c r="F601" s="42"/>
      <c r="G601" s="40"/>
      <c r="H601" s="40"/>
      <c r="I601" s="40"/>
      <c r="J601" s="50"/>
      <c r="K601" s="48"/>
      <c r="L601" s="48"/>
      <c r="M601" s="69"/>
      <c r="N601" s="69"/>
      <c r="O601" s="69"/>
      <c r="P601" s="69"/>
      <c r="Q601" s="41"/>
      <c r="R601" s="41"/>
      <c r="S601" s="41"/>
      <c r="T601" s="41"/>
      <c r="U601" s="41"/>
    </row>
    <row r="602" spans="1:21" ht="18.75" x14ac:dyDescent="0.3">
      <c r="A602" s="45"/>
      <c r="B602" s="41"/>
      <c r="C602" s="42"/>
      <c r="D602" s="42"/>
      <c r="E602" s="42"/>
      <c r="F602" s="42"/>
      <c r="G602" s="40"/>
      <c r="H602" s="40"/>
      <c r="I602" s="40"/>
      <c r="J602" s="50"/>
      <c r="K602" s="48"/>
      <c r="L602" s="48"/>
      <c r="M602" s="69"/>
      <c r="N602" s="69"/>
      <c r="O602" s="69"/>
      <c r="P602" s="69"/>
      <c r="Q602" s="41"/>
      <c r="R602" s="41"/>
      <c r="S602" s="41"/>
      <c r="T602" s="41"/>
      <c r="U602" s="41"/>
    </row>
    <row r="603" spans="1:21" ht="18.75" x14ac:dyDescent="0.3">
      <c r="A603" s="45"/>
      <c r="B603" s="41"/>
      <c r="C603" s="42"/>
      <c r="D603" s="42"/>
      <c r="E603" s="42"/>
      <c r="F603" s="42"/>
      <c r="G603" s="40"/>
      <c r="H603" s="40"/>
      <c r="I603" s="40"/>
      <c r="J603" s="50"/>
      <c r="K603" s="48"/>
      <c r="L603" s="48"/>
      <c r="M603" s="69"/>
      <c r="N603" s="69"/>
      <c r="O603" s="69"/>
      <c r="P603" s="69"/>
      <c r="Q603" s="41"/>
      <c r="R603" s="41"/>
      <c r="S603" s="41"/>
      <c r="T603" s="41"/>
      <c r="U603" s="41"/>
    </row>
    <row r="604" spans="1:21" ht="18.75" x14ac:dyDescent="0.3">
      <c r="A604" s="45"/>
      <c r="B604" s="41"/>
      <c r="C604" s="42"/>
      <c r="D604" s="42"/>
      <c r="E604" s="42"/>
      <c r="F604" s="42"/>
      <c r="G604" s="40"/>
      <c r="H604" s="40"/>
      <c r="I604" s="40"/>
      <c r="J604" s="50"/>
      <c r="K604" s="48"/>
      <c r="L604" s="48"/>
      <c r="M604" s="69"/>
      <c r="N604" s="69"/>
      <c r="O604" s="69"/>
      <c r="P604" s="69"/>
      <c r="Q604" s="41"/>
      <c r="R604" s="41"/>
      <c r="S604" s="41"/>
      <c r="T604" s="41"/>
      <c r="U604" s="41"/>
    </row>
    <row r="605" spans="1:21" ht="18.75" x14ac:dyDescent="0.3">
      <c r="A605" s="45"/>
      <c r="B605" s="41"/>
      <c r="C605" s="42"/>
      <c r="D605" s="42"/>
      <c r="E605" s="42"/>
      <c r="F605" s="42"/>
      <c r="G605" s="40"/>
      <c r="H605" s="40"/>
      <c r="I605" s="40"/>
      <c r="J605" s="50"/>
      <c r="K605" s="48"/>
      <c r="L605" s="48"/>
      <c r="M605" s="69"/>
      <c r="N605" s="69"/>
      <c r="O605" s="69"/>
      <c r="P605" s="69"/>
      <c r="Q605" s="41"/>
      <c r="R605" s="41"/>
      <c r="S605" s="41"/>
      <c r="T605" s="41"/>
      <c r="U605" s="41"/>
    </row>
    <row r="606" spans="1:21" ht="18.75" x14ac:dyDescent="0.3">
      <c r="A606" s="45"/>
      <c r="B606" s="41"/>
      <c r="C606" s="42"/>
      <c r="D606" s="42"/>
      <c r="E606" s="42"/>
      <c r="F606" s="42"/>
      <c r="G606" s="40"/>
      <c r="H606" s="40"/>
      <c r="I606" s="40"/>
      <c r="J606" s="50"/>
      <c r="K606" s="48"/>
      <c r="L606" s="48"/>
      <c r="M606" s="69"/>
      <c r="N606" s="69"/>
      <c r="O606" s="69"/>
      <c r="P606" s="69"/>
      <c r="Q606" s="41"/>
      <c r="R606" s="41"/>
      <c r="S606" s="41"/>
      <c r="T606" s="41"/>
      <c r="U606" s="41"/>
    </row>
    <row r="607" spans="1:21" ht="18.75" x14ac:dyDescent="0.3">
      <c r="A607" s="45"/>
      <c r="B607" s="41"/>
      <c r="C607" s="42"/>
      <c r="D607" s="42"/>
      <c r="E607" s="42"/>
      <c r="F607" s="42"/>
      <c r="G607" s="40"/>
      <c r="H607" s="40"/>
      <c r="I607" s="40"/>
      <c r="J607" s="50"/>
      <c r="K607" s="48"/>
      <c r="L607" s="48"/>
      <c r="M607" s="69"/>
      <c r="N607" s="69"/>
      <c r="O607" s="69"/>
      <c r="P607" s="69"/>
      <c r="Q607" s="41"/>
      <c r="R607" s="41"/>
      <c r="S607" s="41"/>
      <c r="T607" s="41"/>
      <c r="U607" s="41"/>
    </row>
    <row r="608" spans="1:21" ht="18.75" x14ac:dyDescent="0.3">
      <c r="A608" s="45"/>
      <c r="B608" s="41"/>
      <c r="C608" s="42"/>
      <c r="D608" s="42"/>
      <c r="E608" s="42"/>
      <c r="F608" s="42"/>
      <c r="G608" s="40"/>
      <c r="H608" s="40"/>
      <c r="I608" s="40"/>
      <c r="J608" s="50"/>
      <c r="K608" s="48"/>
      <c r="L608" s="48"/>
      <c r="M608" s="69"/>
      <c r="N608" s="69"/>
      <c r="O608" s="69"/>
      <c r="P608" s="69"/>
      <c r="Q608" s="41"/>
      <c r="R608" s="41"/>
      <c r="S608" s="41"/>
      <c r="T608" s="41"/>
      <c r="U608" s="41"/>
    </row>
    <row r="609" spans="1:21" ht="18.75" x14ac:dyDescent="0.3">
      <c r="A609" s="45"/>
      <c r="B609" s="41"/>
      <c r="C609" s="42"/>
      <c r="D609" s="42"/>
      <c r="E609" s="42"/>
      <c r="F609" s="42"/>
      <c r="G609" s="40"/>
      <c r="H609" s="40"/>
      <c r="I609" s="40"/>
      <c r="J609" s="50"/>
      <c r="K609" s="48"/>
      <c r="L609" s="48"/>
      <c r="M609" s="69"/>
      <c r="N609" s="69"/>
      <c r="O609" s="69"/>
      <c r="P609" s="69"/>
      <c r="Q609" s="41"/>
      <c r="R609" s="41"/>
      <c r="S609" s="41"/>
      <c r="T609" s="41"/>
      <c r="U609" s="41"/>
    </row>
    <row r="610" spans="1:21" ht="18.75" x14ac:dyDescent="0.3">
      <c r="A610" s="45"/>
      <c r="B610" s="41"/>
      <c r="C610" s="42"/>
      <c r="D610" s="42"/>
      <c r="E610" s="42"/>
      <c r="F610" s="42"/>
      <c r="G610" s="40"/>
      <c r="H610" s="40"/>
      <c r="I610" s="40"/>
      <c r="J610" s="50"/>
      <c r="K610" s="48"/>
      <c r="L610" s="48"/>
      <c r="M610" s="69"/>
      <c r="N610" s="69"/>
      <c r="O610" s="69"/>
      <c r="P610" s="69"/>
      <c r="Q610" s="41"/>
      <c r="R610" s="41"/>
      <c r="S610" s="41"/>
      <c r="T610" s="41"/>
      <c r="U610" s="41"/>
    </row>
    <row r="611" spans="1:21" ht="18.75" x14ac:dyDescent="0.3">
      <c r="A611" s="45"/>
      <c r="B611" s="41"/>
      <c r="C611" s="42"/>
      <c r="D611" s="42"/>
      <c r="E611" s="42"/>
      <c r="F611" s="42"/>
      <c r="G611" s="40"/>
      <c r="H611" s="40"/>
      <c r="I611" s="40"/>
      <c r="J611" s="50"/>
      <c r="K611" s="48"/>
      <c r="L611" s="48"/>
      <c r="M611" s="69"/>
      <c r="N611" s="69"/>
      <c r="O611" s="69"/>
      <c r="P611" s="69"/>
      <c r="Q611" s="41"/>
      <c r="R611" s="41"/>
      <c r="S611" s="41"/>
      <c r="T611" s="41"/>
      <c r="U611" s="41"/>
    </row>
    <row r="612" spans="1:21" ht="18.75" x14ac:dyDescent="0.3">
      <c r="A612" s="45"/>
      <c r="B612" s="41"/>
      <c r="C612" s="42"/>
      <c r="D612" s="42"/>
      <c r="E612" s="42"/>
      <c r="F612" s="42"/>
      <c r="G612" s="40"/>
      <c r="H612" s="40"/>
      <c r="I612" s="40"/>
      <c r="J612" s="50"/>
      <c r="K612" s="48"/>
      <c r="L612" s="48"/>
      <c r="M612" s="69"/>
      <c r="N612" s="69"/>
      <c r="O612" s="69"/>
      <c r="P612" s="69"/>
      <c r="Q612" s="41"/>
      <c r="R612" s="41"/>
      <c r="S612" s="41"/>
      <c r="T612" s="41"/>
      <c r="U612" s="41"/>
    </row>
    <row r="613" spans="1:21" ht="18.75" x14ac:dyDescent="0.3">
      <c r="A613" s="45"/>
      <c r="B613" s="41"/>
      <c r="C613" s="42"/>
      <c r="D613" s="42"/>
      <c r="E613" s="42"/>
      <c r="F613" s="42"/>
      <c r="G613" s="40"/>
      <c r="H613" s="40"/>
      <c r="I613" s="40"/>
      <c r="J613" s="50"/>
      <c r="K613" s="48"/>
      <c r="L613" s="48"/>
      <c r="M613" s="69"/>
      <c r="N613" s="69"/>
      <c r="O613" s="69"/>
      <c r="P613" s="69"/>
      <c r="Q613" s="41"/>
      <c r="R613" s="41"/>
      <c r="S613" s="41"/>
      <c r="T613" s="41"/>
      <c r="U613" s="41"/>
    </row>
    <row r="614" spans="1:21" ht="18.75" x14ac:dyDescent="0.3">
      <c r="A614" s="45"/>
      <c r="B614" s="41"/>
      <c r="C614" s="42"/>
      <c r="D614" s="42"/>
      <c r="E614" s="42"/>
      <c r="F614" s="42"/>
      <c r="G614" s="40"/>
      <c r="H614" s="40"/>
      <c r="I614" s="40"/>
      <c r="J614" s="50"/>
      <c r="K614" s="48"/>
      <c r="L614" s="48"/>
      <c r="M614" s="69"/>
      <c r="N614" s="69"/>
      <c r="O614" s="69"/>
      <c r="P614" s="69"/>
      <c r="Q614" s="41"/>
      <c r="R614" s="41"/>
      <c r="S614" s="41"/>
      <c r="T614" s="41"/>
      <c r="U614" s="41"/>
    </row>
    <row r="615" spans="1:21" ht="18.75" x14ac:dyDescent="0.3">
      <c r="A615" s="45"/>
      <c r="B615" s="41"/>
      <c r="C615" s="42"/>
      <c r="D615" s="42"/>
      <c r="E615" s="42"/>
      <c r="F615" s="42"/>
      <c r="G615" s="40"/>
      <c r="H615" s="40"/>
      <c r="I615" s="40"/>
      <c r="J615" s="50"/>
      <c r="K615" s="48"/>
      <c r="L615" s="48"/>
      <c r="M615" s="69"/>
      <c r="N615" s="69"/>
      <c r="O615" s="69"/>
      <c r="P615" s="69"/>
      <c r="Q615" s="41"/>
      <c r="R615" s="41"/>
      <c r="S615" s="41"/>
      <c r="T615" s="41"/>
      <c r="U615" s="41"/>
    </row>
    <row r="616" spans="1:21" ht="18.75" x14ac:dyDescent="0.3">
      <c r="A616" s="45"/>
      <c r="B616" s="41"/>
      <c r="C616" s="42"/>
      <c r="D616" s="42"/>
      <c r="E616" s="42"/>
      <c r="F616" s="42"/>
      <c r="G616" s="40"/>
      <c r="H616" s="40"/>
      <c r="I616" s="40"/>
      <c r="J616" s="50"/>
      <c r="K616" s="48"/>
      <c r="L616" s="48"/>
      <c r="M616" s="69"/>
      <c r="N616" s="69"/>
      <c r="O616" s="69"/>
      <c r="P616" s="69"/>
      <c r="Q616" s="41"/>
      <c r="R616" s="41"/>
      <c r="S616" s="41"/>
      <c r="T616" s="41"/>
      <c r="U616" s="41"/>
    </row>
    <row r="617" spans="1:21" ht="18.75" x14ac:dyDescent="0.3">
      <c r="A617" s="45"/>
      <c r="B617" s="41"/>
      <c r="C617" s="42"/>
      <c r="D617" s="42"/>
      <c r="E617" s="42"/>
      <c r="F617" s="42"/>
      <c r="G617" s="40"/>
      <c r="H617" s="40"/>
      <c r="I617" s="40"/>
      <c r="J617" s="50"/>
      <c r="K617" s="48"/>
      <c r="L617" s="48"/>
      <c r="M617" s="69"/>
      <c r="N617" s="69"/>
      <c r="O617" s="69"/>
      <c r="P617" s="69"/>
      <c r="Q617" s="41"/>
      <c r="R617" s="41"/>
      <c r="S617" s="41"/>
      <c r="T617" s="41"/>
      <c r="U617" s="41"/>
    </row>
    <row r="618" spans="1:21" ht="18.75" x14ac:dyDescent="0.3">
      <c r="A618" s="45"/>
      <c r="B618" s="41"/>
      <c r="C618" s="42"/>
      <c r="D618" s="42"/>
      <c r="E618" s="42"/>
      <c r="F618" s="42"/>
      <c r="G618" s="40"/>
      <c r="H618" s="40"/>
      <c r="I618" s="40"/>
      <c r="J618" s="50"/>
      <c r="K618" s="48"/>
      <c r="L618" s="48"/>
      <c r="M618" s="69"/>
      <c r="N618" s="69"/>
      <c r="O618" s="69"/>
      <c r="P618" s="69"/>
      <c r="Q618" s="41"/>
      <c r="R618" s="41"/>
      <c r="S618" s="41"/>
      <c r="T618" s="41"/>
      <c r="U618" s="41"/>
    </row>
    <row r="619" spans="1:21" ht="18.75" x14ac:dyDescent="0.3">
      <c r="A619" s="45"/>
      <c r="B619" s="41"/>
      <c r="C619" s="42"/>
      <c r="D619" s="42"/>
      <c r="E619" s="42"/>
      <c r="F619" s="42"/>
      <c r="G619" s="40"/>
      <c r="H619" s="40"/>
      <c r="I619" s="40"/>
      <c r="J619" s="50"/>
      <c r="K619" s="48"/>
      <c r="L619" s="48"/>
      <c r="M619" s="69"/>
      <c r="N619" s="69"/>
      <c r="O619" s="69"/>
      <c r="P619" s="69"/>
      <c r="Q619" s="41"/>
      <c r="R619" s="41"/>
      <c r="S619" s="41"/>
      <c r="T619" s="41"/>
      <c r="U619" s="41"/>
    </row>
    <row r="620" spans="1:21" ht="18.75" x14ac:dyDescent="0.3">
      <c r="A620" s="45"/>
      <c r="B620" s="41"/>
      <c r="C620" s="42"/>
      <c r="D620" s="42"/>
      <c r="E620" s="42"/>
      <c r="F620" s="42"/>
      <c r="G620" s="40"/>
      <c r="H620" s="40"/>
      <c r="I620" s="40"/>
      <c r="J620" s="50"/>
      <c r="K620" s="48"/>
      <c r="L620" s="48"/>
      <c r="M620" s="69"/>
      <c r="N620" s="69"/>
      <c r="O620" s="69"/>
      <c r="P620" s="69"/>
      <c r="Q620" s="41"/>
      <c r="R620" s="41"/>
      <c r="S620" s="41"/>
      <c r="T620" s="41"/>
      <c r="U620" s="41"/>
    </row>
    <row r="621" spans="1:21" ht="18.75" x14ac:dyDescent="0.3">
      <c r="A621" s="45"/>
      <c r="B621" s="41"/>
      <c r="C621" s="42"/>
      <c r="D621" s="42"/>
      <c r="E621" s="42"/>
      <c r="F621" s="42"/>
      <c r="G621" s="40"/>
      <c r="H621" s="40"/>
      <c r="I621" s="40"/>
      <c r="J621" s="50"/>
      <c r="K621" s="48"/>
      <c r="L621" s="48"/>
      <c r="M621" s="69"/>
      <c r="N621" s="69"/>
      <c r="O621" s="69"/>
      <c r="P621" s="69"/>
      <c r="Q621" s="41"/>
      <c r="R621" s="41"/>
      <c r="S621" s="41"/>
      <c r="T621" s="41"/>
      <c r="U621" s="41"/>
    </row>
    <row r="622" spans="1:21" ht="18.75" x14ac:dyDescent="0.3">
      <c r="A622" s="45"/>
      <c r="B622" s="41"/>
      <c r="C622" s="42"/>
      <c r="D622" s="42"/>
      <c r="E622" s="42"/>
      <c r="F622" s="42"/>
      <c r="G622" s="40"/>
      <c r="H622" s="40"/>
      <c r="I622" s="40"/>
      <c r="J622" s="50"/>
      <c r="K622" s="48"/>
      <c r="L622" s="48"/>
      <c r="M622" s="69"/>
      <c r="N622" s="69"/>
      <c r="O622" s="69"/>
      <c r="P622" s="69"/>
      <c r="Q622" s="41"/>
      <c r="R622" s="41"/>
      <c r="S622" s="41"/>
      <c r="T622" s="41"/>
      <c r="U622" s="41"/>
    </row>
    <row r="623" spans="1:21" ht="18.75" x14ac:dyDescent="0.3">
      <c r="A623" s="45"/>
      <c r="B623" s="41"/>
      <c r="C623" s="42"/>
      <c r="D623" s="42"/>
      <c r="E623" s="42"/>
      <c r="F623" s="42"/>
      <c r="G623" s="40"/>
      <c r="H623" s="40"/>
      <c r="I623" s="40"/>
      <c r="J623" s="50"/>
      <c r="K623" s="48"/>
      <c r="L623" s="48"/>
      <c r="M623" s="69"/>
      <c r="N623" s="69"/>
      <c r="O623" s="69"/>
      <c r="P623" s="69"/>
      <c r="Q623" s="41"/>
      <c r="R623" s="41"/>
      <c r="S623" s="41"/>
      <c r="T623" s="41"/>
      <c r="U623" s="41"/>
    </row>
    <row r="624" spans="1:21" ht="18.75" x14ac:dyDescent="0.3">
      <c r="A624" s="45"/>
      <c r="B624" s="41"/>
      <c r="C624" s="42"/>
      <c r="D624" s="42"/>
      <c r="E624" s="42"/>
      <c r="F624" s="42"/>
      <c r="G624" s="40"/>
      <c r="H624" s="40"/>
      <c r="I624" s="40"/>
      <c r="J624" s="50"/>
      <c r="K624" s="48"/>
      <c r="L624" s="48"/>
      <c r="M624" s="69"/>
      <c r="N624" s="69"/>
      <c r="O624" s="69"/>
      <c r="P624" s="69"/>
      <c r="Q624" s="41"/>
      <c r="R624" s="41"/>
      <c r="S624" s="41"/>
      <c r="T624" s="41"/>
      <c r="U624" s="41"/>
    </row>
    <row r="625" spans="1:21" ht="18.75" x14ac:dyDescent="0.3">
      <c r="A625" s="45"/>
      <c r="B625" s="41"/>
      <c r="C625" s="42"/>
      <c r="D625" s="42"/>
      <c r="E625" s="42"/>
      <c r="F625" s="42"/>
      <c r="G625" s="40"/>
      <c r="H625" s="40"/>
      <c r="I625" s="40"/>
      <c r="J625" s="50"/>
      <c r="K625" s="48"/>
      <c r="L625" s="48"/>
      <c r="M625" s="69"/>
      <c r="N625" s="69"/>
      <c r="O625" s="69"/>
      <c r="P625" s="69"/>
      <c r="Q625" s="41"/>
      <c r="R625" s="41"/>
      <c r="S625" s="41"/>
      <c r="T625" s="41"/>
      <c r="U625" s="41"/>
    </row>
    <row r="626" spans="1:21" ht="18.75" x14ac:dyDescent="0.3">
      <c r="A626" s="45"/>
      <c r="B626" s="41"/>
      <c r="C626" s="42"/>
      <c r="D626" s="42"/>
      <c r="E626" s="42"/>
      <c r="F626" s="42"/>
      <c r="G626" s="40"/>
      <c r="H626" s="40"/>
      <c r="I626" s="40"/>
      <c r="J626" s="50"/>
      <c r="K626" s="48"/>
      <c r="L626" s="48"/>
      <c r="M626" s="69"/>
      <c r="N626" s="69"/>
      <c r="O626" s="69"/>
      <c r="P626" s="69"/>
      <c r="Q626" s="41"/>
      <c r="R626" s="41"/>
      <c r="S626" s="41"/>
      <c r="T626" s="41"/>
      <c r="U626" s="41"/>
    </row>
    <row r="627" spans="1:21" ht="18.75" x14ac:dyDescent="0.3">
      <c r="A627" s="45"/>
      <c r="B627" s="41"/>
      <c r="C627" s="42"/>
      <c r="D627" s="42"/>
      <c r="E627" s="42"/>
      <c r="F627" s="42"/>
      <c r="G627" s="40"/>
      <c r="H627" s="40"/>
      <c r="I627" s="40"/>
      <c r="J627" s="50"/>
      <c r="K627" s="48"/>
      <c r="L627" s="48"/>
      <c r="M627" s="69"/>
      <c r="N627" s="69"/>
      <c r="O627" s="69"/>
      <c r="P627" s="69"/>
      <c r="Q627" s="41"/>
      <c r="R627" s="41"/>
      <c r="S627" s="41"/>
      <c r="T627" s="41"/>
      <c r="U627" s="41"/>
    </row>
    <row r="628" spans="1:21" ht="18.75" x14ac:dyDescent="0.3">
      <c r="A628" s="45"/>
      <c r="B628" s="41"/>
      <c r="C628" s="42"/>
      <c r="D628" s="42"/>
      <c r="E628" s="42"/>
      <c r="F628" s="42"/>
      <c r="G628" s="40"/>
      <c r="H628" s="40"/>
      <c r="I628" s="40"/>
      <c r="J628" s="50"/>
      <c r="K628" s="48"/>
      <c r="L628" s="48"/>
      <c r="M628" s="69"/>
      <c r="N628" s="69"/>
      <c r="O628" s="69"/>
      <c r="P628" s="69"/>
      <c r="Q628" s="41"/>
      <c r="R628" s="41"/>
      <c r="S628" s="41"/>
      <c r="T628" s="41"/>
      <c r="U628" s="41"/>
    </row>
    <row r="629" spans="1:21" ht="18.75" x14ac:dyDescent="0.3">
      <c r="A629" s="45"/>
      <c r="B629" s="41"/>
      <c r="C629" s="42"/>
      <c r="D629" s="42"/>
      <c r="E629" s="42"/>
      <c r="F629" s="42"/>
      <c r="G629" s="40"/>
      <c r="H629" s="40"/>
      <c r="I629" s="40"/>
      <c r="J629" s="50"/>
      <c r="K629" s="48"/>
      <c r="L629" s="48"/>
      <c r="M629" s="69"/>
      <c r="N629" s="69"/>
      <c r="O629" s="69"/>
      <c r="P629" s="69"/>
      <c r="Q629" s="41"/>
      <c r="R629" s="41"/>
      <c r="S629" s="41"/>
      <c r="T629" s="41"/>
      <c r="U629" s="41"/>
    </row>
    <row r="630" spans="1:21" ht="18.75" x14ac:dyDescent="0.3">
      <c r="A630" s="45"/>
      <c r="B630" s="41"/>
      <c r="C630" s="42"/>
      <c r="D630" s="42"/>
      <c r="E630" s="42"/>
      <c r="F630" s="42"/>
      <c r="G630" s="40"/>
      <c r="H630" s="40"/>
      <c r="I630" s="40"/>
      <c r="J630" s="50"/>
      <c r="K630" s="48"/>
      <c r="L630" s="48"/>
      <c r="M630" s="69"/>
      <c r="N630" s="69"/>
      <c r="O630" s="69"/>
      <c r="P630" s="69"/>
      <c r="Q630" s="41"/>
      <c r="R630" s="41"/>
      <c r="S630" s="41"/>
      <c r="T630" s="41"/>
      <c r="U630" s="41"/>
    </row>
    <row r="631" spans="1:21" ht="18.75" x14ac:dyDescent="0.3">
      <c r="A631" s="45"/>
      <c r="B631" s="41"/>
      <c r="C631" s="42"/>
      <c r="D631" s="42"/>
      <c r="E631" s="42"/>
      <c r="F631" s="42"/>
      <c r="G631" s="40"/>
      <c r="H631" s="40"/>
      <c r="I631" s="40"/>
      <c r="J631" s="50"/>
      <c r="K631" s="48"/>
      <c r="L631" s="48"/>
      <c r="M631" s="69"/>
      <c r="N631" s="69"/>
      <c r="O631" s="69"/>
      <c r="P631" s="69"/>
      <c r="Q631" s="41"/>
      <c r="R631" s="41"/>
      <c r="S631" s="41"/>
      <c r="T631" s="41"/>
      <c r="U631" s="41"/>
    </row>
    <row r="632" spans="1:21" ht="18.75" x14ac:dyDescent="0.3">
      <c r="A632" s="45"/>
      <c r="B632" s="41"/>
      <c r="C632" s="42"/>
      <c r="D632" s="42"/>
      <c r="E632" s="42"/>
      <c r="F632" s="42"/>
      <c r="G632" s="40"/>
      <c r="H632" s="40"/>
      <c r="I632" s="40"/>
      <c r="J632" s="50"/>
      <c r="K632" s="48"/>
      <c r="L632" s="48"/>
      <c r="M632" s="69"/>
      <c r="N632" s="69"/>
      <c r="O632" s="69"/>
      <c r="P632" s="69"/>
      <c r="Q632" s="41"/>
      <c r="R632" s="41"/>
      <c r="S632" s="41"/>
      <c r="T632" s="41"/>
      <c r="U632" s="41"/>
    </row>
    <row r="633" spans="1:21" ht="18.75" x14ac:dyDescent="0.3">
      <c r="A633" s="45"/>
      <c r="B633" s="41"/>
      <c r="C633" s="42"/>
      <c r="D633" s="42"/>
      <c r="E633" s="42"/>
      <c r="F633" s="42"/>
      <c r="G633" s="40"/>
      <c r="H633" s="40"/>
      <c r="I633" s="40"/>
      <c r="J633" s="50"/>
      <c r="K633" s="48"/>
      <c r="L633" s="48"/>
      <c r="M633" s="69"/>
      <c r="N633" s="69"/>
      <c r="O633" s="69"/>
      <c r="P633" s="69"/>
      <c r="Q633" s="41"/>
      <c r="R633" s="41"/>
      <c r="S633" s="41"/>
      <c r="T633" s="41"/>
      <c r="U633" s="41"/>
    </row>
    <row r="634" spans="1:21" ht="18.75" x14ac:dyDescent="0.3">
      <c r="A634" s="45"/>
      <c r="B634" s="41"/>
      <c r="C634" s="42"/>
      <c r="D634" s="42"/>
      <c r="E634" s="42"/>
      <c r="F634" s="42"/>
      <c r="G634" s="40"/>
      <c r="H634" s="40"/>
      <c r="I634" s="40"/>
      <c r="J634" s="50"/>
      <c r="K634" s="48"/>
      <c r="L634" s="48"/>
      <c r="M634" s="69"/>
      <c r="N634" s="69"/>
      <c r="O634" s="69"/>
      <c r="P634" s="69"/>
      <c r="Q634" s="41"/>
      <c r="R634" s="41"/>
      <c r="S634" s="41"/>
      <c r="T634" s="41"/>
      <c r="U634" s="41"/>
    </row>
    <row r="635" spans="1:21" ht="18.75" x14ac:dyDescent="0.3">
      <c r="A635" s="45"/>
      <c r="B635" s="41"/>
      <c r="C635" s="42"/>
      <c r="D635" s="42"/>
      <c r="E635" s="42"/>
      <c r="F635" s="42"/>
      <c r="G635" s="40"/>
      <c r="H635" s="40"/>
      <c r="I635" s="40"/>
      <c r="J635" s="50"/>
      <c r="K635" s="48"/>
      <c r="L635" s="48"/>
      <c r="M635" s="69"/>
      <c r="N635" s="69"/>
      <c r="O635" s="69"/>
      <c r="P635" s="69"/>
      <c r="Q635" s="41"/>
      <c r="R635" s="41"/>
      <c r="S635" s="41"/>
      <c r="T635" s="41"/>
      <c r="U635" s="41"/>
    </row>
    <row r="636" spans="1:21" ht="18.75" x14ac:dyDescent="0.3">
      <c r="A636" s="45"/>
      <c r="B636" s="41"/>
      <c r="C636" s="42"/>
      <c r="D636" s="42"/>
      <c r="E636" s="42"/>
      <c r="F636" s="42"/>
      <c r="G636" s="40"/>
      <c r="H636" s="40"/>
      <c r="I636" s="40"/>
      <c r="J636" s="50"/>
      <c r="K636" s="48"/>
      <c r="L636" s="48"/>
      <c r="M636" s="69"/>
      <c r="N636" s="69"/>
      <c r="O636" s="69"/>
      <c r="P636" s="69"/>
      <c r="Q636" s="41"/>
      <c r="R636" s="41"/>
      <c r="S636" s="41"/>
      <c r="T636" s="41"/>
      <c r="U636" s="41"/>
    </row>
    <row r="637" spans="1:21" ht="18.75" x14ac:dyDescent="0.3">
      <c r="A637" s="45"/>
      <c r="B637" s="41"/>
      <c r="C637" s="42"/>
      <c r="D637" s="42"/>
      <c r="E637" s="42"/>
      <c r="F637" s="42"/>
      <c r="G637" s="40"/>
      <c r="H637" s="40"/>
      <c r="I637" s="40"/>
      <c r="J637" s="50"/>
      <c r="K637" s="48"/>
      <c r="L637" s="48"/>
      <c r="M637" s="69"/>
      <c r="N637" s="69"/>
      <c r="O637" s="69"/>
      <c r="P637" s="69"/>
      <c r="Q637" s="41"/>
      <c r="R637" s="41"/>
      <c r="S637" s="41"/>
      <c r="T637" s="41"/>
      <c r="U637" s="41"/>
    </row>
    <row r="638" spans="1:21" ht="18.75" x14ac:dyDescent="0.3">
      <c r="A638" s="45"/>
      <c r="B638" s="41"/>
      <c r="C638" s="42"/>
      <c r="D638" s="42"/>
      <c r="E638" s="42"/>
      <c r="F638" s="42"/>
      <c r="G638" s="40"/>
      <c r="H638" s="40"/>
      <c r="I638" s="40"/>
      <c r="J638" s="50"/>
      <c r="K638" s="48"/>
      <c r="L638" s="48"/>
      <c r="M638" s="69"/>
      <c r="N638" s="69"/>
      <c r="O638" s="69"/>
      <c r="P638" s="69"/>
      <c r="Q638" s="41"/>
      <c r="R638" s="41"/>
      <c r="S638" s="41"/>
      <c r="T638" s="41"/>
      <c r="U638" s="41"/>
    </row>
    <row r="639" spans="1:21" ht="18.75" x14ac:dyDescent="0.3">
      <c r="A639" s="45"/>
      <c r="B639" s="41"/>
      <c r="C639" s="42"/>
      <c r="D639" s="42"/>
      <c r="E639" s="42"/>
      <c r="F639" s="42"/>
      <c r="G639" s="40"/>
      <c r="H639" s="40"/>
      <c r="I639" s="40"/>
      <c r="J639" s="50"/>
      <c r="K639" s="48"/>
      <c r="L639" s="48"/>
      <c r="M639" s="69"/>
      <c r="N639" s="69"/>
      <c r="O639" s="69"/>
      <c r="P639" s="69"/>
      <c r="Q639" s="41"/>
      <c r="R639" s="41"/>
      <c r="S639" s="41"/>
      <c r="T639" s="41"/>
      <c r="U639" s="41"/>
    </row>
    <row r="640" spans="1:21" ht="18.75" x14ac:dyDescent="0.3">
      <c r="A640" s="45"/>
      <c r="B640" s="41"/>
      <c r="C640" s="42"/>
      <c r="D640" s="42"/>
      <c r="E640" s="42"/>
      <c r="F640" s="42"/>
      <c r="G640" s="40"/>
      <c r="H640" s="40"/>
      <c r="I640" s="40"/>
      <c r="J640" s="50"/>
      <c r="K640" s="48"/>
      <c r="L640" s="48"/>
      <c r="M640" s="69"/>
      <c r="N640" s="69"/>
      <c r="O640" s="69"/>
      <c r="P640" s="69"/>
      <c r="Q640" s="41"/>
      <c r="R640" s="41"/>
      <c r="S640" s="41"/>
      <c r="T640" s="41"/>
      <c r="U640" s="41"/>
    </row>
    <row r="641" spans="1:21" ht="18.75" x14ac:dyDescent="0.3">
      <c r="A641" s="45"/>
      <c r="B641" s="41"/>
      <c r="C641" s="42"/>
      <c r="D641" s="42"/>
      <c r="E641" s="42"/>
      <c r="F641" s="42"/>
      <c r="G641" s="40"/>
      <c r="H641" s="40"/>
      <c r="I641" s="40"/>
      <c r="J641" s="50"/>
      <c r="K641" s="48"/>
      <c r="L641" s="48"/>
      <c r="M641" s="69"/>
      <c r="N641" s="69"/>
      <c r="O641" s="69"/>
      <c r="P641" s="69"/>
      <c r="Q641" s="41"/>
      <c r="R641" s="41"/>
      <c r="S641" s="41"/>
      <c r="T641" s="41"/>
      <c r="U641" s="41"/>
    </row>
    <row r="642" spans="1:21" ht="18.75" x14ac:dyDescent="0.3">
      <c r="A642" s="45"/>
      <c r="B642" s="41"/>
      <c r="C642" s="42"/>
      <c r="D642" s="42"/>
      <c r="E642" s="42"/>
      <c r="F642" s="42"/>
      <c r="G642" s="40"/>
      <c r="H642" s="40"/>
      <c r="I642" s="40"/>
      <c r="J642" s="50"/>
      <c r="K642" s="48"/>
      <c r="L642" s="48"/>
      <c r="M642" s="69"/>
      <c r="N642" s="69"/>
      <c r="O642" s="69"/>
      <c r="P642" s="69"/>
      <c r="Q642" s="41"/>
      <c r="R642" s="41"/>
      <c r="S642" s="41"/>
      <c r="T642" s="41"/>
      <c r="U642" s="41"/>
    </row>
    <row r="643" spans="1:21" ht="18.75" x14ac:dyDescent="0.3">
      <c r="A643" s="45"/>
      <c r="B643" s="41"/>
      <c r="C643" s="42"/>
      <c r="D643" s="42"/>
      <c r="E643" s="42"/>
      <c r="F643" s="42"/>
      <c r="G643" s="40"/>
      <c r="H643" s="40"/>
      <c r="I643" s="40"/>
      <c r="J643" s="50"/>
      <c r="K643" s="48"/>
      <c r="L643" s="48"/>
      <c r="M643" s="69"/>
      <c r="N643" s="69"/>
      <c r="O643" s="69"/>
      <c r="P643" s="69"/>
      <c r="Q643" s="41"/>
      <c r="R643" s="41"/>
      <c r="S643" s="41"/>
      <c r="T643" s="41"/>
      <c r="U643" s="41"/>
    </row>
    <row r="644" spans="1:21" ht="18.75" x14ac:dyDescent="0.3">
      <c r="A644" s="45"/>
      <c r="B644" s="41"/>
      <c r="C644" s="42"/>
      <c r="D644" s="42"/>
      <c r="E644" s="42"/>
      <c r="F644" s="42"/>
      <c r="G644" s="40"/>
      <c r="H644" s="40"/>
      <c r="I644" s="40"/>
      <c r="J644" s="50"/>
      <c r="K644" s="48"/>
      <c r="L644" s="48"/>
      <c r="M644" s="69"/>
      <c r="N644" s="69"/>
      <c r="O644" s="69"/>
      <c r="P644" s="69"/>
      <c r="Q644" s="41"/>
      <c r="R644" s="41"/>
      <c r="S644" s="41"/>
      <c r="T644" s="41"/>
      <c r="U644" s="41"/>
    </row>
    <row r="645" spans="1:21" ht="18.75" x14ac:dyDescent="0.3">
      <c r="A645" s="45"/>
      <c r="B645" s="41"/>
      <c r="C645" s="42"/>
      <c r="D645" s="42"/>
      <c r="E645" s="42"/>
      <c r="F645" s="42"/>
      <c r="G645" s="40"/>
      <c r="H645" s="40"/>
      <c r="I645" s="40"/>
      <c r="J645" s="50"/>
      <c r="K645" s="48"/>
      <c r="L645" s="48"/>
      <c r="M645" s="69"/>
      <c r="N645" s="69"/>
      <c r="O645" s="69"/>
      <c r="P645" s="69"/>
      <c r="Q645" s="41"/>
      <c r="R645" s="41"/>
      <c r="S645" s="41"/>
      <c r="T645" s="41"/>
      <c r="U645" s="41"/>
    </row>
    <row r="646" spans="1:21" ht="18.75" x14ac:dyDescent="0.3">
      <c r="A646" s="45"/>
      <c r="B646" s="41"/>
      <c r="C646" s="42"/>
      <c r="D646" s="42"/>
      <c r="E646" s="42"/>
      <c r="F646" s="42"/>
      <c r="G646" s="40"/>
      <c r="H646" s="40"/>
      <c r="I646" s="40"/>
      <c r="J646" s="50"/>
      <c r="K646" s="48"/>
      <c r="L646" s="48"/>
      <c r="M646" s="69"/>
      <c r="N646" s="69"/>
      <c r="O646" s="69"/>
      <c r="P646" s="69"/>
      <c r="Q646" s="41"/>
      <c r="R646" s="41"/>
      <c r="S646" s="41"/>
      <c r="T646" s="41"/>
      <c r="U646" s="41"/>
    </row>
    <row r="647" spans="1:21" ht="18.75" x14ac:dyDescent="0.3">
      <c r="A647" s="45"/>
      <c r="B647" s="41"/>
      <c r="C647" s="42"/>
      <c r="D647" s="42"/>
      <c r="E647" s="42"/>
      <c r="F647" s="42"/>
      <c r="G647" s="40"/>
      <c r="H647" s="40"/>
      <c r="I647" s="40"/>
      <c r="J647" s="50"/>
      <c r="K647" s="48"/>
      <c r="L647" s="48"/>
      <c r="M647" s="69"/>
      <c r="N647" s="69"/>
      <c r="O647" s="69"/>
      <c r="P647" s="69"/>
      <c r="Q647" s="41"/>
      <c r="R647" s="41"/>
      <c r="S647" s="41"/>
      <c r="T647" s="41"/>
      <c r="U647" s="41"/>
    </row>
    <row r="648" spans="1:21" ht="18.75" x14ac:dyDescent="0.3">
      <c r="A648" s="45"/>
      <c r="B648" s="41"/>
      <c r="C648" s="42"/>
      <c r="D648" s="42"/>
      <c r="E648" s="42"/>
      <c r="F648" s="42"/>
      <c r="G648" s="40"/>
      <c r="H648" s="40"/>
      <c r="I648" s="40"/>
      <c r="J648" s="50"/>
      <c r="K648" s="48"/>
      <c r="L648" s="48"/>
      <c r="M648" s="69"/>
      <c r="N648" s="69"/>
      <c r="O648" s="69"/>
      <c r="P648" s="69"/>
      <c r="Q648" s="41"/>
      <c r="R648" s="41"/>
      <c r="S648" s="41"/>
      <c r="T648" s="41"/>
      <c r="U648" s="41"/>
    </row>
    <row r="649" spans="1:21" ht="18.75" x14ac:dyDescent="0.3">
      <c r="A649" s="45"/>
      <c r="B649" s="41"/>
      <c r="C649" s="42"/>
      <c r="D649" s="42"/>
      <c r="E649" s="42"/>
      <c r="F649" s="42"/>
      <c r="G649" s="40"/>
      <c r="H649" s="40"/>
      <c r="I649" s="40"/>
      <c r="J649" s="50"/>
      <c r="K649" s="48"/>
      <c r="L649" s="48"/>
      <c r="M649" s="69"/>
      <c r="N649" s="69"/>
      <c r="O649" s="69"/>
      <c r="P649" s="69"/>
      <c r="Q649" s="41"/>
      <c r="R649" s="41"/>
      <c r="S649" s="41"/>
      <c r="T649" s="41"/>
      <c r="U649" s="41"/>
    </row>
    <row r="650" spans="1:21" ht="18.75" x14ac:dyDescent="0.3">
      <c r="A650" s="45"/>
      <c r="B650" s="41"/>
      <c r="C650" s="42"/>
      <c r="D650" s="42"/>
      <c r="E650" s="42"/>
      <c r="F650" s="42"/>
      <c r="G650" s="40"/>
      <c r="H650" s="40"/>
      <c r="I650" s="40"/>
      <c r="J650" s="50"/>
      <c r="K650" s="48"/>
      <c r="L650" s="48"/>
      <c r="M650" s="69"/>
      <c r="N650" s="69"/>
      <c r="O650" s="69"/>
      <c r="P650" s="69"/>
      <c r="Q650" s="41"/>
      <c r="R650" s="41"/>
      <c r="S650" s="41"/>
      <c r="T650" s="41"/>
      <c r="U650" s="41"/>
    </row>
    <row r="651" spans="1:21" ht="18.75" x14ac:dyDescent="0.3">
      <c r="A651" s="45"/>
      <c r="B651" s="41"/>
      <c r="C651" s="42"/>
      <c r="D651" s="42"/>
      <c r="E651" s="42"/>
      <c r="F651" s="42"/>
      <c r="G651" s="40"/>
      <c r="H651" s="40"/>
      <c r="I651" s="40"/>
      <c r="J651" s="50"/>
      <c r="K651" s="48"/>
      <c r="L651" s="48"/>
      <c r="M651" s="69"/>
      <c r="N651" s="69"/>
      <c r="O651" s="69"/>
      <c r="P651" s="69"/>
      <c r="Q651" s="41"/>
      <c r="R651" s="41"/>
      <c r="S651" s="41"/>
      <c r="T651" s="41"/>
      <c r="U651" s="41"/>
    </row>
    <row r="652" spans="1:21" ht="18.75" x14ac:dyDescent="0.3">
      <c r="A652" s="45"/>
      <c r="B652" s="41"/>
      <c r="C652" s="42"/>
      <c r="D652" s="42"/>
      <c r="E652" s="42"/>
      <c r="F652" s="42"/>
      <c r="G652" s="40"/>
      <c r="H652" s="40"/>
      <c r="I652" s="40"/>
      <c r="J652" s="50"/>
      <c r="K652" s="48"/>
      <c r="L652" s="48"/>
      <c r="M652" s="69"/>
      <c r="N652" s="69"/>
      <c r="O652" s="69"/>
      <c r="P652" s="69"/>
      <c r="Q652" s="41"/>
      <c r="R652" s="41"/>
      <c r="S652" s="41"/>
      <c r="T652" s="41"/>
      <c r="U652" s="41"/>
    </row>
    <row r="653" spans="1:21" ht="18.75" x14ac:dyDescent="0.3">
      <c r="A653" s="45"/>
      <c r="B653" s="41"/>
      <c r="C653" s="42"/>
      <c r="D653" s="42"/>
      <c r="E653" s="42"/>
      <c r="F653" s="42"/>
      <c r="G653" s="40"/>
      <c r="H653" s="40"/>
      <c r="I653" s="40"/>
      <c r="J653" s="50"/>
      <c r="K653" s="48"/>
      <c r="L653" s="48"/>
      <c r="M653" s="69"/>
      <c r="N653" s="69"/>
      <c r="O653" s="69"/>
      <c r="P653" s="69"/>
      <c r="Q653" s="41"/>
      <c r="R653" s="41"/>
      <c r="S653" s="41"/>
      <c r="T653" s="41"/>
      <c r="U653" s="41"/>
    </row>
    <row r="654" spans="1:21" ht="18.75" x14ac:dyDescent="0.3">
      <c r="A654" s="45"/>
      <c r="B654" s="41"/>
      <c r="C654" s="42"/>
      <c r="D654" s="42"/>
      <c r="E654" s="42"/>
      <c r="F654" s="42"/>
      <c r="G654" s="40"/>
      <c r="H654" s="40"/>
      <c r="I654" s="40"/>
      <c r="J654" s="50"/>
      <c r="K654" s="48"/>
      <c r="L654" s="48"/>
      <c r="M654" s="69"/>
      <c r="N654" s="69"/>
      <c r="O654" s="69"/>
      <c r="P654" s="69"/>
      <c r="Q654" s="41"/>
      <c r="R654" s="41"/>
      <c r="S654" s="41"/>
      <c r="T654" s="41"/>
      <c r="U654" s="41"/>
    </row>
    <row r="655" spans="1:21" ht="18.75" x14ac:dyDescent="0.3">
      <c r="A655" s="45"/>
      <c r="B655" s="41"/>
      <c r="C655" s="42"/>
      <c r="D655" s="42"/>
      <c r="E655" s="42"/>
      <c r="F655" s="42"/>
      <c r="G655" s="40"/>
      <c r="H655" s="40"/>
      <c r="I655" s="40"/>
      <c r="J655" s="50"/>
      <c r="K655" s="48"/>
      <c r="L655" s="48"/>
      <c r="M655" s="69"/>
      <c r="N655" s="69"/>
      <c r="O655" s="69"/>
      <c r="P655" s="69"/>
      <c r="Q655" s="41"/>
      <c r="R655" s="41"/>
      <c r="S655" s="41"/>
      <c r="T655" s="41"/>
      <c r="U655" s="41"/>
    </row>
    <row r="656" spans="1:21" ht="18.75" x14ac:dyDescent="0.3">
      <c r="A656" s="45"/>
      <c r="B656" s="41"/>
      <c r="C656" s="42"/>
      <c r="D656" s="42"/>
      <c r="E656" s="42"/>
      <c r="F656" s="42"/>
      <c r="G656" s="40"/>
      <c r="H656" s="40"/>
      <c r="I656" s="40"/>
      <c r="J656" s="50"/>
      <c r="K656" s="48"/>
      <c r="L656" s="48"/>
      <c r="M656" s="69"/>
      <c r="N656" s="69"/>
      <c r="O656" s="69"/>
      <c r="P656" s="69"/>
      <c r="Q656" s="41"/>
      <c r="R656" s="41"/>
      <c r="S656" s="41"/>
      <c r="T656" s="41"/>
      <c r="U656" s="41"/>
    </row>
    <row r="657" spans="1:21" ht="18.75" x14ac:dyDescent="0.3">
      <c r="A657" s="45"/>
      <c r="B657" s="41"/>
      <c r="C657" s="42"/>
      <c r="D657" s="42"/>
      <c r="E657" s="42"/>
      <c r="F657" s="42"/>
      <c r="G657" s="40"/>
      <c r="H657" s="40"/>
      <c r="I657" s="40"/>
      <c r="J657" s="50"/>
      <c r="K657" s="48"/>
      <c r="L657" s="48"/>
      <c r="M657" s="69"/>
      <c r="N657" s="69"/>
      <c r="O657" s="69"/>
      <c r="P657" s="69"/>
      <c r="Q657" s="41"/>
      <c r="R657" s="41"/>
      <c r="S657" s="41"/>
      <c r="T657" s="41"/>
      <c r="U657" s="41"/>
    </row>
    <row r="658" spans="1:21" ht="18.75" x14ac:dyDescent="0.3">
      <c r="A658" s="45"/>
      <c r="B658" s="41"/>
      <c r="C658" s="42"/>
      <c r="D658" s="42"/>
      <c r="E658" s="42"/>
      <c r="F658" s="42"/>
      <c r="G658" s="40"/>
      <c r="H658" s="40"/>
      <c r="I658" s="40"/>
      <c r="J658" s="50"/>
      <c r="K658" s="48"/>
      <c r="L658" s="48"/>
      <c r="M658" s="69"/>
      <c r="N658" s="69"/>
      <c r="O658" s="69"/>
      <c r="P658" s="69"/>
      <c r="Q658" s="41"/>
      <c r="R658" s="41"/>
      <c r="S658" s="41"/>
      <c r="T658" s="41"/>
      <c r="U658" s="41"/>
    </row>
    <row r="659" spans="1:21" ht="18.75" x14ac:dyDescent="0.3">
      <c r="A659" s="45"/>
      <c r="B659" s="41"/>
      <c r="C659" s="42"/>
      <c r="D659" s="42"/>
      <c r="E659" s="42"/>
      <c r="F659" s="42"/>
      <c r="G659" s="40"/>
      <c r="H659" s="40"/>
      <c r="I659" s="40"/>
      <c r="J659" s="50"/>
      <c r="K659" s="48"/>
      <c r="L659" s="48"/>
      <c r="M659" s="69"/>
      <c r="N659" s="69"/>
      <c r="O659" s="69"/>
      <c r="P659" s="69"/>
      <c r="Q659" s="41"/>
      <c r="R659" s="41"/>
      <c r="S659" s="41"/>
      <c r="T659" s="41"/>
      <c r="U659" s="41"/>
    </row>
    <row r="660" spans="1:21" ht="18.75" x14ac:dyDescent="0.3">
      <c r="A660" s="45"/>
      <c r="B660" s="41"/>
      <c r="C660" s="42"/>
      <c r="D660" s="42"/>
      <c r="E660" s="42"/>
      <c r="F660" s="42"/>
      <c r="G660" s="40"/>
      <c r="H660" s="40"/>
      <c r="I660" s="40"/>
      <c r="J660" s="50"/>
      <c r="K660" s="48"/>
      <c r="L660" s="48"/>
      <c r="M660" s="69"/>
      <c r="N660" s="69"/>
      <c r="O660" s="69"/>
      <c r="P660" s="69"/>
      <c r="Q660" s="41"/>
      <c r="R660" s="41"/>
      <c r="S660" s="41"/>
      <c r="T660" s="41"/>
      <c r="U660" s="41"/>
    </row>
    <row r="661" spans="1:21" ht="18.75" x14ac:dyDescent="0.3">
      <c r="A661" s="45"/>
      <c r="B661" s="41"/>
      <c r="C661" s="42"/>
      <c r="D661" s="42"/>
      <c r="E661" s="42"/>
      <c r="F661" s="42"/>
      <c r="G661" s="40"/>
      <c r="H661" s="40"/>
      <c r="I661" s="40"/>
      <c r="J661" s="50"/>
      <c r="K661" s="48"/>
      <c r="L661" s="48"/>
      <c r="M661" s="69"/>
      <c r="N661" s="69"/>
      <c r="O661" s="69"/>
      <c r="P661" s="69"/>
      <c r="Q661" s="41"/>
      <c r="R661" s="41"/>
      <c r="S661" s="41"/>
      <c r="T661" s="41"/>
      <c r="U661" s="41"/>
    </row>
    <row r="662" spans="1:21" ht="18.75" x14ac:dyDescent="0.3">
      <c r="A662" s="45"/>
      <c r="B662" s="41"/>
      <c r="C662" s="42"/>
      <c r="D662" s="42"/>
      <c r="E662" s="42"/>
      <c r="F662" s="42"/>
      <c r="G662" s="40"/>
      <c r="H662" s="40"/>
      <c r="I662" s="40"/>
      <c r="J662" s="50"/>
      <c r="K662" s="48"/>
      <c r="L662" s="48"/>
      <c r="M662" s="69"/>
      <c r="N662" s="69"/>
      <c r="O662" s="69"/>
      <c r="P662" s="69"/>
      <c r="Q662" s="41"/>
      <c r="R662" s="41"/>
      <c r="S662" s="41"/>
      <c r="T662" s="41"/>
      <c r="U662" s="41"/>
    </row>
    <row r="663" spans="1:21" ht="18.75" x14ac:dyDescent="0.3">
      <c r="A663" s="45"/>
      <c r="B663" s="41"/>
      <c r="C663" s="42"/>
      <c r="D663" s="42"/>
      <c r="E663" s="42"/>
      <c r="F663" s="42"/>
      <c r="G663" s="40"/>
      <c r="H663" s="40"/>
      <c r="I663" s="40"/>
      <c r="J663" s="50"/>
      <c r="K663" s="48"/>
      <c r="L663" s="48"/>
      <c r="M663" s="69"/>
      <c r="N663" s="69"/>
      <c r="O663" s="69"/>
      <c r="P663" s="69"/>
      <c r="Q663" s="41"/>
      <c r="R663" s="41"/>
      <c r="S663" s="41"/>
      <c r="T663" s="41"/>
      <c r="U663" s="41"/>
    </row>
    <row r="664" spans="1:21" ht="18.75" x14ac:dyDescent="0.3">
      <c r="A664" s="45"/>
      <c r="B664" s="41"/>
      <c r="C664" s="42"/>
      <c r="D664" s="42"/>
      <c r="E664" s="42"/>
      <c r="F664" s="42"/>
      <c r="G664" s="40"/>
      <c r="H664" s="40"/>
      <c r="I664" s="40"/>
      <c r="J664" s="50"/>
      <c r="K664" s="48"/>
      <c r="L664" s="48"/>
      <c r="M664" s="69"/>
      <c r="N664" s="69"/>
      <c r="O664" s="69"/>
      <c r="P664" s="69"/>
      <c r="Q664" s="41"/>
      <c r="R664" s="41"/>
      <c r="S664" s="41"/>
      <c r="T664" s="41"/>
      <c r="U664" s="41"/>
    </row>
    <row r="665" spans="1:21" ht="18.75" x14ac:dyDescent="0.3">
      <c r="A665" s="45"/>
      <c r="B665" s="41"/>
      <c r="C665" s="42"/>
      <c r="D665" s="42"/>
      <c r="E665" s="42"/>
      <c r="F665" s="42"/>
      <c r="G665" s="40"/>
      <c r="H665" s="40"/>
      <c r="I665" s="40"/>
      <c r="J665" s="50"/>
      <c r="K665" s="48"/>
      <c r="L665" s="48"/>
      <c r="M665" s="69"/>
      <c r="N665" s="69"/>
      <c r="O665" s="69"/>
      <c r="P665" s="69"/>
      <c r="Q665" s="41"/>
      <c r="R665" s="41"/>
      <c r="S665" s="41"/>
      <c r="T665" s="41"/>
      <c r="U665" s="41"/>
    </row>
    <row r="666" spans="1:21" ht="18.75" x14ac:dyDescent="0.3">
      <c r="A666" s="45"/>
      <c r="B666" s="41"/>
      <c r="C666" s="42"/>
      <c r="D666" s="42"/>
      <c r="E666" s="42"/>
      <c r="F666" s="42"/>
      <c r="G666" s="40"/>
      <c r="H666" s="40"/>
      <c r="I666" s="40"/>
      <c r="J666" s="50"/>
      <c r="K666" s="48"/>
      <c r="L666" s="48"/>
      <c r="M666" s="69"/>
      <c r="N666" s="69"/>
      <c r="O666" s="69"/>
      <c r="P666" s="69"/>
      <c r="Q666" s="41"/>
      <c r="R666" s="41"/>
      <c r="S666" s="41"/>
      <c r="T666" s="41"/>
      <c r="U666" s="41"/>
    </row>
    <row r="667" spans="1:21" ht="18.75" x14ac:dyDescent="0.3">
      <c r="A667" s="45"/>
      <c r="B667" s="41"/>
      <c r="C667" s="42"/>
      <c r="D667" s="42"/>
      <c r="E667" s="42"/>
      <c r="F667" s="42"/>
      <c r="G667" s="40"/>
      <c r="H667" s="40"/>
      <c r="I667" s="40"/>
      <c r="J667" s="50"/>
      <c r="K667" s="48"/>
      <c r="L667" s="48"/>
      <c r="M667" s="69"/>
      <c r="N667" s="69"/>
      <c r="O667" s="69"/>
      <c r="P667" s="69"/>
      <c r="Q667" s="41"/>
      <c r="R667" s="41"/>
      <c r="S667" s="41"/>
      <c r="T667" s="41"/>
      <c r="U667" s="41"/>
    </row>
    <row r="668" spans="1:21" ht="18.75" x14ac:dyDescent="0.3">
      <c r="A668" s="45"/>
      <c r="B668" s="41"/>
      <c r="C668" s="42"/>
      <c r="D668" s="42"/>
      <c r="E668" s="42"/>
      <c r="F668" s="42"/>
      <c r="G668" s="40"/>
      <c r="H668" s="40"/>
      <c r="I668" s="40"/>
      <c r="J668" s="50"/>
      <c r="K668" s="48"/>
      <c r="L668" s="48"/>
      <c r="M668" s="69"/>
      <c r="N668" s="69"/>
      <c r="O668" s="69"/>
      <c r="P668" s="69"/>
      <c r="Q668" s="41"/>
      <c r="R668" s="41"/>
      <c r="S668" s="41"/>
      <c r="T668" s="41"/>
      <c r="U668" s="41"/>
    </row>
    <row r="669" spans="1:21" ht="18.75" x14ac:dyDescent="0.3">
      <c r="A669" s="45"/>
      <c r="B669" s="41"/>
      <c r="C669" s="42"/>
      <c r="D669" s="42"/>
      <c r="E669" s="42"/>
      <c r="F669" s="42"/>
      <c r="G669" s="40"/>
      <c r="H669" s="40"/>
      <c r="I669" s="40"/>
      <c r="J669" s="50"/>
      <c r="K669" s="48"/>
      <c r="L669" s="48"/>
      <c r="M669" s="69"/>
      <c r="N669" s="69"/>
      <c r="O669" s="69"/>
      <c r="P669" s="69"/>
      <c r="Q669" s="41"/>
      <c r="R669" s="41"/>
      <c r="S669" s="41"/>
      <c r="T669" s="41"/>
      <c r="U669" s="41"/>
    </row>
    <row r="670" spans="1:21" ht="18.75" x14ac:dyDescent="0.3">
      <c r="A670" s="45"/>
      <c r="B670" s="41"/>
      <c r="C670" s="42"/>
      <c r="D670" s="42"/>
      <c r="E670" s="42"/>
      <c r="F670" s="42"/>
      <c r="G670" s="40"/>
      <c r="H670" s="40"/>
      <c r="I670" s="40"/>
      <c r="J670" s="50"/>
      <c r="K670" s="48"/>
      <c r="L670" s="48"/>
      <c r="M670" s="69"/>
      <c r="N670" s="69"/>
      <c r="O670" s="69"/>
      <c r="P670" s="69"/>
      <c r="Q670" s="41"/>
      <c r="R670" s="41"/>
      <c r="S670" s="41"/>
      <c r="T670" s="41"/>
      <c r="U670" s="41"/>
    </row>
    <row r="671" spans="1:21" ht="18.75" x14ac:dyDescent="0.3">
      <c r="A671" s="45"/>
      <c r="B671" s="41"/>
      <c r="C671" s="42"/>
      <c r="D671" s="42"/>
      <c r="E671" s="42"/>
      <c r="F671" s="42"/>
      <c r="G671" s="40"/>
      <c r="H671" s="40"/>
      <c r="I671" s="40"/>
      <c r="J671" s="50"/>
      <c r="K671" s="48"/>
      <c r="L671" s="48"/>
      <c r="M671" s="69"/>
      <c r="N671" s="69"/>
      <c r="O671" s="69"/>
      <c r="P671" s="69"/>
      <c r="Q671" s="41"/>
      <c r="R671" s="41"/>
      <c r="S671" s="41"/>
      <c r="T671" s="41"/>
      <c r="U671" s="41"/>
    </row>
    <row r="672" spans="1:21" ht="18.75" x14ac:dyDescent="0.3">
      <c r="A672" s="45"/>
      <c r="B672" s="41"/>
      <c r="C672" s="42"/>
      <c r="D672" s="42"/>
      <c r="E672" s="42"/>
      <c r="F672" s="42"/>
      <c r="G672" s="40"/>
      <c r="H672" s="40"/>
      <c r="I672" s="40"/>
      <c r="J672" s="50"/>
      <c r="K672" s="48"/>
      <c r="L672" s="48"/>
      <c r="M672" s="69"/>
      <c r="N672" s="69"/>
      <c r="O672" s="69"/>
      <c r="P672" s="69"/>
      <c r="Q672" s="41"/>
      <c r="R672" s="41"/>
      <c r="S672" s="41"/>
      <c r="T672" s="41"/>
      <c r="U672" s="41"/>
    </row>
    <row r="673" spans="1:21" ht="18.75" x14ac:dyDescent="0.3">
      <c r="A673" s="45"/>
      <c r="B673" s="41"/>
      <c r="C673" s="42"/>
      <c r="D673" s="42"/>
      <c r="E673" s="42"/>
      <c r="F673" s="42"/>
      <c r="G673" s="40"/>
      <c r="H673" s="40"/>
      <c r="I673" s="40"/>
      <c r="J673" s="50"/>
      <c r="K673" s="48"/>
      <c r="L673" s="48"/>
      <c r="M673" s="69"/>
      <c r="N673" s="69"/>
      <c r="O673" s="69"/>
      <c r="P673" s="69"/>
      <c r="Q673" s="41"/>
      <c r="R673" s="41"/>
      <c r="S673" s="41"/>
      <c r="T673" s="41"/>
      <c r="U673" s="41"/>
    </row>
    <row r="674" spans="1:21" ht="18.75" x14ac:dyDescent="0.3">
      <c r="A674" s="45"/>
      <c r="B674" s="41"/>
      <c r="C674" s="42"/>
      <c r="D674" s="42"/>
      <c r="E674" s="42"/>
      <c r="F674" s="42"/>
      <c r="G674" s="40"/>
      <c r="H674" s="40"/>
      <c r="I674" s="40"/>
      <c r="J674" s="50"/>
      <c r="K674" s="48"/>
      <c r="L674" s="48"/>
      <c r="M674" s="69"/>
      <c r="N674" s="69"/>
      <c r="O674" s="69"/>
      <c r="P674" s="69"/>
      <c r="Q674" s="41"/>
      <c r="R674" s="41"/>
      <c r="S674" s="41"/>
      <c r="T674" s="41"/>
      <c r="U674" s="41"/>
    </row>
    <row r="675" spans="1:21" ht="18.75" x14ac:dyDescent="0.3">
      <c r="A675" s="45"/>
      <c r="B675" s="41"/>
      <c r="C675" s="42"/>
      <c r="D675" s="42"/>
      <c r="E675" s="42"/>
      <c r="F675" s="42"/>
      <c r="G675" s="40"/>
      <c r="H675" s="40"/>
      <c r="I675" s="40"/>
      <c r="J675" s="50"/>
      <c r="K675" s="48"/>
      <c r="L675" s="48"/>
      <c r="M675" s="69"/>
      <c r="N675" s="69"/>
      <c r="O675" s="69"/>
      <c r="P675" s="69"/>
      <c r="Q675" s="41"/>
      <c r="R675" s="41"/>
      <c r="S675" s="41"/>
      <c r="T675" s="41"/>
      <c r="U675" s="41"/>
    </row>
    <row r="676" spans="1:21" ht="18.75" x14ac:dyDescent="0.3">
      <c r="A676" s="45"/>
      <c r="B676" s="41"/>
      <c r="C676" s="42"/>
      <c r="D676" s="42"/>
      <c r="E676" s="42"/>
      <c r="F676" s="42"/>
      <c r="G676" s="40"/>
      <c r="H676" s="40"/>
      <c r="I676" s="40"/>
      <c r="J676" s="50"/>
      <c r="K676" s="48"/>
      <c r="L676" s="48"/>
      <c r="M676" s="69"/>
      <c r="N676" s="69"/>
      <c r="O676" s="69"/>
      <c r="P676" s="69"/>
      <c r="Q676" s="41"/>
      <c r="R676" s="41"/>
      <c r="S676" s="41"/>
      <c r="T676" s="41"/>
      <c r="U676" s="41"/>
    </row>
    <row r="677" spans="1:21" ht="18.75" x14ac:dyDescent="0.3">
      <c r="A677" s="45"/>
      <c r="B677" s="41"/>
      <c r="C677" s="42"/>
      <c r="D677" s="42"/>
      <c r="E677" s="42"/>
      <c r="F677" s="42"/>
      <c r="G677" s="40"/>
      <c r="H677" s="40"/>
      <c r="I677" s="40"/>
      <c r="J677" s="50"/>
      <c r="K677" s="48"/>
      <c r="L677" s="48"/>
      <c r="M677" s="69"/>
      <c r="N677" s="69"/>
      <c r="O677" s="69"/>
      <c r="P677" s="69"/>
      <c r="Q677" s="41"/>
      <c r="R677" s="41"/>
      <c r="S677" s="41"/>
      <c r="T677" s="41"/>
      <c r="U677" s="41"/>
    </row>
    <row r="678" spans="1:21" ht="18.75" x14ac:dyDescent="0.3">
      <c r="A678" s="45"/>
      <c r="B678" s="41"/>
      <c r="C678" s="42"/>
      <c r="D678" s="42"/>
      <c r="E678" s="42"/>
      <c r="F678" s="42"/>
      <c r="G678" s="40"/>
      <c r="H678" s="40"/>
      <c r="I678" s="40"/>
      <c r="J678" s="50"/>
      <c r="K678" s="48"/>
      <c r="L678" s="48"/>
      <c r="M678" s="69"/>
      <c r="N678" s="69"/>
      <c r="O678" s="69"/>
      <c r="P678" s="69"/>
      <c r="Q678" s="41"/>
      <c r="R678" s="41"/>
      <c r="S678" s="41"/>
      <c r="T678" s="41"/>
      <c r="U678" s="41"/>
    </row>
    <row r="679" spans="1:21" ht="18.75" x14ac:dyDescent="0.3">
      <c r="A679" s="45"/>
      <c r="B679" s="41"/>
      <c r="C679" s="42"/>
      <c r="D679" s="42"/>
      <c r="E679" s="42"/>
      <c r="F679" s="42"/>
      <c r="G679" s="40"/>
      <c r="H679" s="40"/>
      <c r="I679" s="40"/>
      <c r="J679" s="50"/>
      <c r="K679" s="48"/>
      <c r="L679" s="48"/>
      <c r="M679" s="69"/>
      <c r="N679" s="69"/>
      <c r="O679" s="69"/>
      <c r="P679" s="69"/>
      <c r="Q679" s="41"/>
      <c r="R679" s="41"/>
      <c r="S679" s="41"/>
      <c r="T679" s="41"/>
      <c r="U679" s="41"/>
    </row>
    <row r="680" spans="1:21" ht="18.75" x14ac:dyDescent="0.3">
      <c r="A680" s="45"/>
      <c r="B680" s="41"/>
      <c r="C680" s="42"/>
      <c r="D680" s="42"/>
      <c r="E680" s="42"/>
      <c r="F680" s="42"/>
      <c r="G680" s="40"/>
      <c r="H680" s="40"/>
      <c r="I680" s="40"/>
      <c r="J680" s="50"/>
      <c r="K680" s="48"/>
      <c r="L680" s="48"/>
      <c r="M680" s="69"/>
      <c r="N680" s="69"/>
      <c r="O680" s="69"/>
      <c r="P680" s="69"/>
      <c r="Q680" s="41"/>
      <c r="R680" s="41"/>
      <c r="S680" s="41"/>
      <c r="T680" s="41"/>
      <c r="U680" s="41"/>
    </row>
    <row r="681" spans="1:21" ht="18.75" x14ac:dyDescent="0.3">
      <c r="A681" s="45"/>
      <c r="B681" s="41"/>
      <c r="C681" s="42"/>
      <c r="D681" s="42"/>
      <c r="E681" s="42"/>
      <c r="F681" s="42"/>
      <c r="G681" s="40"/>
      <c r="H681" s="40"/>
      <c r="I681" s="40"/>
      <c r="J681" s="50"/>
      <c r="K681" s="48"/>
      <c r="L681" s="48"/>
      <c r="M681" s="69"/>
      <c r="N681" s="69"/>
      <c r="O681" s="69"/>
      <c r="P681" s="69"/>
      <c r="Q681" s="41"/>
      <c r="R681" s="41"/>
      <c r="S681" s="41"/>
      <c r="T681" s="41"/>
      <c r="U681" s="41"/>
    </row>
    <row r="682" spans="1:21" ht="18.75" x14ac:dyDescent="0.3">
      <c r="A682" s="45"/>
      <c r="B682" s="41"/>
      <c r="C682" s="42"/>
      <c r="D682" s="42"/>
      <c r="E682" s="42"/>
      <c r="F682" s="42"/>
      <c r="G682" s="40"/>
      <c r="H682" s="40"/>
      <c r="I682" s="40"/>
      <c r="J682" s="50"/>
      <c r="K682" s="48"/>
      <c r="L682" s="48"/>
      <c r="M682" s="69"/>
      <c r="N682" s="69"/>
      <c r="O682" s="69"/>
      <c r="P682" s="69"/>
      <c r="Q682" s="41"/>
      <c r="R682" s="41"/>
      <c r="S682" s="41"/>
      <c r="T682" s="41"/>
      <c r="U682" s="41"/>
    </row>
    <row r="683" spans="1:21" ht="18.75" x14ac:dyDescent="0.3">
      <c r="A683" s="45"/>
      <c r="B683" s="41"/>
      <c r="C683" s="42"/>
      <c r="D683" s="42"/>
      <c r="E683" s="42"/>
      <c r="F683" s="42"/>
      <c r="G683" s="40"/>
      <c r="H683" s="40"/>
      <c r="I683" s="40"/>
      <c r="J683" s="50"/>
      <c r="K683" s="48"/>
      <c r="L683" s="48"/>
      <c r="M683" s="69"/>
      <c r="N683" s="69"/>
      <c r="O683" s="69"/>
      <c r="P683" s="69"/>
      <c r="Q683" s="41"/>
      <c r="R683" s="41"/>
      <c r="S683" s="41"/>
      <c r="T683" s="41"/>
      <c r="U683" s="41"/>
    </row>
    <row r="684" spans="1:21" ht="18.75" x14ac:dyDescent="0.3">
      <c r="A684" s="45"/>
      <c r="B684" s="41"/>
      <c r="C684" s="42"/>
      <c r="D684" s="42"/>
      <c r="E684" s="42"/>
      <c r="F684" s="42"/>
      <c r="G684" s="40"/>
      <c r="H684" s="40"/>
      <c r="I684" s="40"/>
      <c r="J684" s="50"/>
      <c r="K684" s="48"/>
      <c r="L684" s="48"/>
      <c r="M684" s="69"/>
      <c r="N684" s="69"/>
      <c r="O684" s="69"/>
      <c r="P684" s="69"/>
      <c r="Q684" s="41"/>
      <c r="R684" s="41"/>
      <c r="S684" s="41"/>
      <c r="T684" s="41"/>
      <c r="U684" s="41"/>
    </row>
    <row r="685" spans="1:21" ht="18.75" x14ac:dyDescent="0.3">
      <c r="A685" s="45"/>
      <c r="B685" s="41"/>
      <c r="C685" s="42"/>
      <c r="D685" s="42"/>
      <c r="E685" s="42"/>
      <c r="F685" s="42"/>
      <c r="G685" s="40"/>
      <c r="H685" s="40"/>
      <c r="I685" s="40"/>
      <c r="J685" s="50"/>
      <c r="K685" s="48"/>
      <c r="L685" s="48"/>
      <c r="M685" s="69"/>
      <c r="N685" s="69"/>
      <c r="O685" s="69"/>
      <c r="P685" s="69"/>
      <c r="Q685" s="41"/>
      <c r="R685" s="41"/>
      <c r="S685" s="41"/>
      <c r="T685" s="41"/>
      <c r="U685" s="41"/>
    </row>
    <row r="686" spans="1:21" ht="18.75" x14ac:dyDescent="0.3">
      <c r="A686" s="45"/>
      <c r="B686" s="41"/>
      <c r="C686" s="42"/>
      <c r="D686" s="42"/>
      <c r="E686" s="42"/>
      <c r="F686" s="42"/>
      <c r="G686" s="40"/>
      <c r="H686" s="40"/>
      <c r="I686" s="40"/>
      <c r="J686" s="50"/>
      <c r="K686" s="48"/>
      <c r="L686" s="48"/>
      <c r="M686" s="69"/>
      <c r="N686" s="69"/>
      <c r="O686" s="69"/>
      <c r="P686" s="69"/>
      <c r="Q686" s="41"/>
      <c r="R686" s="41"/>
      <c r="S686" s="41"/>
      <c r="T686" s="41"/>
      <c r="U686" s="41"/>
    </row>
    <row r="687" spans="1:21" ht="18.75" x14ac:dyDescent="0.3">
      <c r="A687" s="45"/>
      <c r="B687" s="41"/>
      <c r="C687" s="42"/>
      <c r="D687" s="42"/>
      <c r="E687" s="42"/>
      <c r="F687" s="42"/>
      <c r="G687" s="40"/>
      <c r="H687" s="40"/>
      <c r="I687" s="40"/>
      <c r="J687" s="50"/>
      <c r="K687" s="48"/>
      <c r="L687" s="48"/>
      <c r="M687" s="69"/>
      <c r="N687" s="69"/>
      <c r="O687" s="69"/>
      <c r="P687" s="69"/>
      <c r="Q687" s="41"/>
      <c r="R687" s="41"/>
      <c r="S687" s="41"/>
      <c r="T687" s="41"/>
      <c r="U687" s="41"/>
    </row>
    <row r="688" spans="1:21" ht="18.75" x14ac:dyDescent="0.3">
      <c r="A688" s="45"/>
      <c r="B688" s="41"/>
      <c r="C688" s="42"/>
      <c r="D688" s="42"/>
      <c r="E688" s="42"/>
      <c r="F688" s="42"/>
      <c r="G688" s="40"/>
      <c r="H688" s="40"/>
      <c r="I688" s="40"/>
      <c r="J688" s="50"/>
      <c r="K688" s="48"/>
      <c r="L688" s="48"/>
      <c r="M688" s="69"/>
      <c r="N688" s="69"/>
      <c r="O688" s="69"/>
      <c r="P688" s="69"/>
      <c r="Q688" s="41"/>
      <c r="R688" s="41"/>
      <c r="S688" s="41"/>
      <c r="T688" s="41"/>
      <c r="U688" s="41"/>
    </row>
    <row r="689" spans="1:21" ht="18.75" x14ac:dyDescent="0.3">
      <c r="A689" s="45"/>
      <c r="B689" s="41"/>
      <c r="C689" s="42"/>
      <c r="D689" s="42"/>
      <c r="E689" s="42"/>
      <c r="F689" s="42"/>
      <c r="G689" s="40"/>
      <c r="H689" s="40"/>
      <c r="I689" s="40"/>
      <c r="J689" s="50"/>
      <c r="K689" s="48"/>
      <c r="L689" s="48"/>
      <c r="M689" s="69"/>
      <c r="N689" s="69"/>
      <c r="O689" s="69"/>
      <c r="P689" s="69"/>
      <c r="Q689" s="41"/>
      <c r="R689" s="41"/>
      <c r="S689" s="41"/>
      <c r="T689" s="41"/>
      <c r="U689" s="41"/>
    </row>
    <row r="690" spans="1:21" ht="18.75" x14ac:dyDescent="0.3">
      <c r="A690" s="45"/>
      <c r="B690" s="41"/>
      <c r="C690" s="42"/>
      <c r="D690" s="42"/>
      <c r="E690" s="42"/>
      <c r="F690" s="42"/>
      <c r="G690" s="40"/>
      <c r="H690" s="40"/>
      <c r="I690" s="40"/>
      <c r="J690" s="50"/>
      <c r="K690" s="48"/>
      <c r="L690" s="48"/>
      <c r="M690" s="69"/>
      <c r="N690" s="69"/>
      <c r="O690" s="69"/>
      <c r="P690" s="69"/>
      <c r="Q690" s="41"/>
      <c r="R690" s="41"/>
      <c r="S690" s="41"/>
      <c r="T690" s="41"/>
      <c r="U690" s="41"/>
    </row>
    <row r="691" spans="1:21" ht="18.75" x14ac:dyDescent="0.3">
      <c r="A691" s="45"/>
      <c r="B691" s="41"/>
      <c r="C691" s="42"/>
      <c r="D691" s="42"/>
      <c r="E691" s="42"/>
      <c r="F691" s="42"/>
      <c r="G691" s="40"/>
      <c r="H691" s="40"/>
      <c r="I691" s="40"/>
      <c r="J691" s="50"/>
      <c r="K691" s="48"/>
      <c r="L691" s="48"/>
      <c r="M691" s="69"/>
      <c r="N691" s="69"/>
      <c r="O691" s="69"/>
      <c r="P691" s="69"/>
      <c r="Q691" s="41"/>
      <c r="R691" s="41"/>
      <c r="S691" s="41"/>
      <c r="T691" s="41"/>
      <c r="U691" s="41"/>
    </row>
    <row r="692" spans="1:21" ht="18.75" x14ac:dyDescent="0.3">
      <c r="A692" s="45"/>
      <c r="B692" s="41"/>
      <c r="C692" s="42"/>
      <c r="D692" s="42"/>
      <c r="E692" s="42"/>
      <c r="F692" s="42"/>
      <c r="G692" s="40"/>
      <c r="H692" s="40"/>
      <c r="I692" s="40"/>
      <c r="J692" s="50"/>
      <c r="K692" s="48"/>
      <c r="L692" s="48"/>
      <c r="M692" s="69"/>
      <c r="N692" s="69"/>
      <c r="O692" s="69"/>
      <c r="P692" s="69"/>
      <c r="Q692" s="41"/>
      <c r="R692" s="41"/>
      <c r="S692" s="41"/>
      <c r="T692" s="41"/>
      <c r="U692" s="41"/>
    </row>
    <row r="693" spans="1:21" ht="18.75" x14ac:dyDescent="0.3">
      <c r="A693" s="45"/>
      <c r="B693" s="41"/>
      <c r="C693" s="42"/>
      <c r="D693" s="42"/>
      <c r="E693" s="42"/>
      <c r="F693" s="42"/>
      <c r="G693" s="40"/>
      <c r="H693" s="40"/>
      <c r="I693" s="40"/>
      <c r="J693" s="50"/>
      <c r="K693" s="48"/>
      <c r="L693" s="48"/>
      <c r="M693" s="69"/>
      <c r="N693" s="69"/>
      <c r="O693" s="69"/>
      <c r="P693" s="69"/>
      <c r="Q693" s="41"/>
      <c r="R693" s="41"/>
      <c r="S693" s="41"/>
      <c r="T693" s="41"/>
      <c r="U693" s="41"/>
    </row>
    <row r="694" spans="1:21" ht="18.75" x14ac:dyDescent="0.3">
      <c r="A694" s="45"/>
      <c r="B694" s="41"/>
      <c r="C694" s="42"/>
      <c r="D694" s="42"/>
      <c r="E694" s="42"/>
      <c r="F694" s="42"/>
      <c r="G694" s="40"/>
      <c r="H694" s="40"/>
      <c r="I694" s="40"/>
      <c r="J694" s="50"/>
      <c r="K694" s="48"/>
      <c r="L694" s="48"/>
      <c r="M694" s="69"/>
      <c r="N694" s="69"/>
      <c r="O694" s="69"/>
      <c r="P694" s="69"/>
      <c r="Q694" s="41"/>
      <c r="R694" s="41"/>
      <c r="S694" s="41"/>
      <c r="T694" s="41"/>
      <c r="U694" s="41"/>
    </row>
    <row r="695" spans="1:21" ht="18.75" x14ac:dyDescent="0.3">
      <c r="A695" s="45"/>
      <c r="B695" s="41"/>
      <c r="C695" s="42"/>
      <c r="D695" s="42"/>
      <c r="E695" s="42"/>
      <c r="F695" s="42"/>
      <c r="G695" s="40"/>
      <c r="H695" s="40"/>
      <c r="I695" s="40"/>
      <c r="J695" s="50"/>
      <c r="K695" s="48"/>
      <c r="L695" s="48"/>
      <c r="M695" s="69"/>
      <c r="N695" s="69"/>
      <c r="O695" s="69"/>
      <c r="P695" s="69"/>
      <c r="Q695" s="41"/>
      <c r="R695" s="41"/>
      <c r="S695" s="41"/>
      <c r="T695" s="41"/>
      <c r="U695" s="41"/>
    </row>
    <row r="696" spans="1:21" ht="18.75" x14ac:dyDescent="0.3">
      <c r="A696" s="45"/>
      <c r="B696" s="41"/>
      <c r="C696" s="42"/>
      <c r="D696" s="42"/>
      <c r="E696" s="42"/>
      <c r="F696" s="42"/>
      <c r="G696" s="40"/>
      <c r="H696" s="40"/>
      <c r="I696" s="40"/>
      <c r="J696" s="50"/>
      <c r="K696" s="48"/>
      <c r="L696" s="48"/>
      <c r="M696" s="69"/>
      <c r="N696" s="69"/>
      <c r="O696" s="69"/>
      <c r="P696" s="69"/>
      <c r="Q696" s="41"/>
      <c r="R696" s="41"/>
      <c r="S696" s="41"/>
      <c r="T696" s="41"/>
      <c r="U696" s="41"/>
    </row>
    <row r="697" spans="1:21" ht="18.75" x14ac:dyDescent="0.3">
      <c r="A697" s="45"/>
      <c r="B697" s="41"/>
      <c r="C697" s="42"/>
      <c r="D697" s="42"/>
      <c r="E697" s="42"/>
      <c r="F697" s="42"/>
      <c r="G697" s="40"/>
      <c r="H697" s="40"/>
      <c r="I697" s="40"/>
      <c r="J697" s="50"/>
      <c r="K697" s="48"/>
      <c r="L697" s="48"/>
      <c r="M697" s="69"/>
      <c r="N697" s="69"/>
      <c r="O697" s="69"/>
      <c r="P697" s="69"/>
      <c r="Q697" s="41"/>
      <c r="R697" s="41"/>
      <c r="S697" s="41"/>
      <c r="T697" s="41"/>
      <c r="U697" s="41"/>
    </row>
    <row r="698" spans="1:21" ht="18.75" x14ac:dyDescent="0.3">
      <c r="A698" s="45"/>
      <c r="B698" s="41"/>
      <c r="C698" s="42"/>
      <c r="D698" s="42"/>
      <c r="E698" s="42"/>
      <c r="F698" s="42"/>
      <c r="G698" s="40"/>
      <c r="H698" s="40"/>
      <c r="I698" s="40"/>
      <c r="J698" s="50"/>
      <c r="K698" s="48"/>
      <c r="L698" s="48"/>
      <c r="M698" s="69"/>
      <c r="N698" s="69"/>
      <c r="O698" s="69"/>
      <c r="P698" s="69"/>
      <c r="Q698" s="41"/>
      <c r="R698" s="41"/>
      <c r="S698" s="41"/>
      <c r="T698" s="41"/>
      <c r="U698" s="41"/>
    </row>
    <row r="699" spans="1:21" ht="18.75" x14ac:dyDescent="0.3">
      <c r="A699" s="45"/>
      <c r="B699" s="41"/>
      <c r="C699" s="42"/>
      <c r="D699" s="42"/>
      <c r="E699" s="42"/>
      <c r="F699" s="42"/>
      <c r="G699" s="40"/>
      <c r="H699" s="40"/>
      <c r="I699" s="40"/>
      <c r="J699" s="50"/>
      <c r="K699" s="48"/>
      <c r="L699" s="48"/>
      <c r="M699" s="69"/>
      <c r="N699" s="69"/>
      <c r="O699" s="69"/>
      <c r="P699" s="69"/>
      <c r="Q699" s="41"/>
      <c r="R699" s="41"/>
      <c r="S699" s="41"/>
      <c r="T699" s="41"/>
      <c r="U699" s="41"/>
    </row>
    <row r="700" spans="1:21" ht="18.75" x14ac:dyDescent="0.3">
      <c r="A700" s="45"/>
      <c r="B700" s="41"/>
      <c r="C700" s="42"/>
      <c r="D700" s="42"/>
      <c r="E700" s="42"/>
      <c r="F700" s="42"/>
      <c r="G700" s="40"/>
      <c r="H700" s="40"/>
      <c r="I700" s="40"/>
      <c r="J700" s="50"/>
      <c r="K700" s="48"/>
      <c r="L700" s="48"/>
      <c r="M700" s="69"/>
      <c r="N700" s="69"/>
      <c r="O700" s="69"/>
      <c r="P700" s="69"/>
      <c r="Q700" s="41"/>
      <c r="R700" s="41"/>
      <c r="S700" s="41"/>
      <c r="T700" s="41"/>
      <c r="U700" s="41"/>
    </row>
    <row r="701" spans="1:21" ht="18.75" x14ac:dyDescent="0.3">
      <c r="A701" s="45"/>
      <c r="B701" s="41"/>
      <c r="C701" s="42"/>
      <c r="D701" s="42"/>
      <c r="E701" s="42"/>
      <c r="F701" s="42"/>
      <c r="G701" s="40"/>
      <c r="H701" s="40"/>
      <c r="I701" s="40"/>
      <c r="J701" s="50"/>
      <c r="K701" s="48"/>
      <c r="L701" s="48"/>
      <c r="M701" s="69"/>
      <c r="N701" s="69"/>
      <c r="O701" s="69"/>
      <c r="P701" s="69"/>
      <c r="Q701" s="41"/>
      <c r="R701" s="41"/>
      <c r="S701" s="41"/>
      <c r="T701" s="41"/>
      <c r="U701" s="41"/>
    </row>
    <row r="702" spans="1:21" ht="18.75" x14ac:dyDescent="0.3">
      <c r="A702" s="45"/>
      <c r="B702" s="41"/>
      <c r="C702" s="42"/>
      <c r="D702" s="42"/>
      <c r="E702" s="42"/>
      <c r="F702" s="42"/>
      <c r="G702" s="40"/>
      <c r="H702" s="40"/>
      <c r="I702" s="40"/>
      <c r="J702" s="50"/>
      <c r="K702" s="48"/>
      <c r="L702" s="48"/>
      <c r="M702" s="69"/>
      <c r="N702" s="69"/>
      <c r="O702" s="69"/>
      <c r="P702" s="69"/>
      <c r="Q702" s="41"/>
      <c r="R702" s="41"/>
      <c r="S702" s="41"/>
      <c r="T702" s="41"/>
      <c r="U702" s="41"/>
    </row>
    <row r="703" spans="1:21" ht="18.75" x14ac:dyDescent="0.3">
      <c r="A703" s="45"/>
      <c r="B703" s="41"/>
      <c r="C703" s="42"/>
      <c r="D703" s="42"/>
      <c r="E703" s="42"/>
      <c r="F703" s="42"/>
      <c r="G703" s="40"/>
      <c r="H703" s="40"/>
      <c r="I703" s="40"/>
      <c r="J703" s="50"/>
      <c r="K703" s="48"/>
      <c r="L703" s="48"/>
      <c r="M703" s="69"/>
      <c r="N703" s="69"/>
      <c r="O703" s="69"/>
      <c r="P703" s="69"/>
      <c r="Q703" s="41"/>
      <c r="R703" s="41"/>
      <c r="S703" s="41"/>
      <c r="T703" s="41"/>
      <c r="U703" s="41"/>
    </row>
    <row r="704" spans="1:21" ht="18.75" x14ac:dyDescent="0.3">
      <c r="A704" s="45"/>
      <c r="B704" s="41"/>
      <c r="C704" s="42"/>
      <c r="D704" s="42"/>
      <c r="E704" s="42"/>
      <c r="F704" s="42"/>
      <c r="G704" s="40"/>
      <c r="H704" s="40"/>
      <c r="I704" s="40"/>
      <c r="J704" s="50"/>
      <c r="K704" s="48"/>
      <c r="L704" s="48"/>
      <c r="M704" s="69"/>
      <c r="N704" s="69"/>
      <c r="O704" s="69"/>
      <c r="P704" s="69"/>
      <c r="Q704" s="41"/>
      <c r="R704" s="41"/>
      <c r="S704" s="41"/>
      <c r="T704" s="41"/>
      <c r="U704" s="41"/>
    </row>
    <row r="705" spans="1:21" ht="18.75" x14ac:dyDescent="0.3">
      <c r="A705" s="45"/>
      <c r="B705" s="41"/>
      <c r="C705" s="42"/>
      <c r="D705" s="42"/>
      <c r="E705" s="42"/>
      <c r="F705" s="42"/>
      <c r="G705" s="40"/>
      <c r="H705" s="40"/>
      <c r="I705" s="40"/>
      <c r="J705" s="50"/>
      <c r="K705" s="48"/>
      <c r="L705" s="48"/>
      <c r="M705" s="69"/>
      <c r="N705" s="69"/>
      <c r="O705" s="69"/>
      <c r="P705" s="69"/>
      <c r="Q705" s="41"/>
      <c r="R705" s="41"/>
      <c r="S705" s="41"/>
      <c r="T705" s="41"/>
      <c r="U705" s="41"/>
    </row>
    <row r="706" spans="1:21" ht="18.75" x14ac:dyDescent="0.3">
      <c r="A706" s="45"/>
      <c r="B706" s="41"/>
      <c r="C706" s="42"/>
      <c r="D706" s="42"/>
      <c r="E706" s="42"/>
      <c r="F706" s="42"/>
      <c r="G706" s="40"/>
      <c r="H706" s="40"/>
      <c r="I706" s="40"/>
      <c r="J706" s="50"/>
      <c r="K706" s="48"/>
      <c r="L706" s="48"/>
      <c r="M706" s="69"/>
      <c r="N706" s="69"/>
      <c r="O706" s="69"/>
      <c r="P706" s="69"/>
      <c r="Q706" s="41"/>
      <c r="R706" s="41"/>
      <c r="S706" s="41"/>
      <c r="T706" s="41"/>
      <c r="U706" s="41"/>
    </row>
    <row r="707" spans="1:21" ht="18.75" x14ac:dyDescent="0.3">
      <c r="A707" s="45"/>
      <c r="B707" s="41"/>
      <c r="C707" s="42"/>
      <c r="D707" s="42"/>
      <c r="E707" s="42"/>
      <c r="F707" s="42"/>
      <c r="G707" s="40"/>
      <c r="H707" s="40"/>
      <c r="I707" s="40"/>
      <c r="J707" s="50"/>
      <c r="K707" s="48"/>
      <c r="L707" s="48"/>
      <c r="M707" s="69"/>
      <c r="N707" s="69"/>
      <c r="O707" s="69"/>
      <c r="P707" s="69"/>
      <c r="Q707" s="41"/>
      <c r="R707" s="41"/>
      <c r="S707" s="41"/>
      <c r="T707" s="41"/>
      <c r="U707" s="41"/>
    </row>
    <row r="708" spans="1:21" ht="18.75" x14ac:dyDescent="0.3">
      <c r="A708" s="45"/>
      <c r="B708" s="41"/>
      <c r="C708" s="42"/>
      <c r="D708" s="42"/>
      <c r="E708" s="42"/>
      <c r="F708" s="42"/>
      <c r="G708" s="40"/>
      <c r="H708" s="40"/>
      <c r="I708" s="40"/>
      <c r="J708" s="50"/>
      <c r="K708" s="48"/>
      <c r="L708" s="48"/>
      <c r="M708" s="69"/>
      <c r="N708" s="69"/>
      <c r="O708" s="69"/>
      <c r="P708" s="69"/>
      <c r="Q708" s="41"/>
      <c r="R708" s="41"/>
      <c r="S708" s="41"/>
      <c r="T708" s="41"/>
      <c r="U708" s="41"/>
    </row>
    <row r="709" spans="1:21" ht="18.75" x14ac:dyDescent="0.3">
      <c r="A709" s="45"/>
      <c r="B709" s="41"/>
      <c r="C709" s="42"/>
      <c r="D709" s="42"/>
      <c r="E709" s="42"/>
      <c r="F709" s="42"/>
      <c r="G709" s="40"/>
      <c r="H709" s="40"/>
      <c r="I709" s="40"/>
      <c r="J709" s="50"/>
      <c r="K709" s="48"/>
      <c r="L709" s="48"/>
      <c r="M709" s="69"/>
      <c r="N709" s="69"/>
      <c r="O709" s="69"/>
      <c r="P709" s="69"/>
      <c r="Q709" s="41"/>
      <c r="R709" s="41"/>
      <c r="S709" s="41"/>
      <c r="T709" s="41"/>
      <c r="U709" s="41"/>
    </row>
    <row r="710" spans="1:21" ht="18.75" x14ac:dyDescent="0.3">
      <c r="A710" s="45"/>
      <c r="B710" s="41"/>
      <c r="C710" s="42"/>
      <c r="D710" s="42"/>
      <c r="E710" s="42"/>
      <c r="F710" s="42"/>
      <c r="G710" s="40"/>
      <c r="H710" s="40"/>
      <c r="I710" s="40"/>
      <c r="J710" s="50"/>
      <c r="K710" s="48"/>
      <c r="L710" s="48"/>
      <c r="M710" s="69"/>
      <c r="N710" s="69"/>
      <c r="O710" s="69"/>
      <c r="P710" s="69"/>
      <c r="Q710" s="41"/>
      <c r="R710" s="41"/>
      <c r="S710" s="41"/>
      <c r="T710" s="41"/>
      <c r="U710" s="41"/>
    </row>
    <row r="711" spans="1:21" ht="18.75" x14ac:dyDescent="0.3">
      <c r="A711" s="45"/>
      <c r="B711" s="41"/>
      <c r="C711" s="42"/>
      <c r="D711" s="42"/>
      <c r="E711" s="42"/>
      <c r="F711" s="42"/>
      <c r="G711" s="40"/>
      <c r="H711" s="40"/>
      <c r="I711" s="40"/>
      <c r="J711" s="50"/>
      <c r="K711" s="48"/>
      <c r="L711" s="48"/>
      <c r="M711" s="69"/>
      <c r="N711" s="69"/>
      <c r="O711" s="69"/>
      <c r="P711" s="69"/>
      <c r="Q711" s="41"/>
      <c r="R711" s="41"/>
      <c r="S711" s="41"/>
      <c r="T711" s="41"/>
      <c r="U711" s="41"/>
    </row>
    <row r="712" spans="1:21" ht="18.75" x14ac:dyDescent="0.3">
      <c r="A712" s="45"/>
      <c r="B712" s="41"/>
      <c r="C712" s="42"/>
      <c r="D712" s="42"/>
      <c r="E712" s="42"/>
      <c r="F712" s="42"/>
      <c r="G712" s="40"/>
      <c r="H712" s="40"/>
      <c r="I712" s="40"/>
      <c r="J712" s="50"/>
      <c r="K712" s="48"/>
      <c r="L712" s="48"/>
      <c r="M712" s="69"/>
      <c r="N712" s="69"/>
      <c r="O712" s="69"/>
      <c r="P712" s="69"/>
      <c r="Q712" s="41"/>
      <c r="R712" s="41"/>
      <c r="S712" s="41"/>
      <c r="T712" s="41"/>
      <c r="U712" s="41"/>
    </row>
    <row r="713" spans="1:21" ht="18.75" x14ac:dyDescent="0.3">
      <c r="A713" s="45"/>
      <c r="B713" s="41"/>
      <c r="C713" s="42"/>
      <c r="D713" s="42"/>
      <c r="E713" s="42"/>
      <c r="F713" s="42"/>
      <c r="G713" s="40"/>
      <c r="H713" s="40"/>
      <c r="I713" s="40"/>
      <c r="J713" s="50"/>
      <c r="K713" s="48"/>
      <c r="L713" s="48"/>
      <c r="M713" s="69"/>
      <c r="N713" s="69"/>
      <c r="O713" s="69"/>
      <c r="P713" s="69"/>
      <c r="Q713" s="41"/>
      <c r="R713" s="41"/>
      <c r="S713" s="41"/>
      <c r="T713" s="41"/>
      <c r="U713" s="41"/>
    </row>
    <row r="714" spans="1:21" ht="18.75" x14ac:dyDescent="0.3">
      <c r="A714" s="45"/>
      <c r="B714" s="41"/>
      <c r="C714" s="42"/>
      <c r="D714" s="42"/>
      <c r="E714" s="42"/>
      <c r="F714" s="42"/>
      <c r="G714" s="40"/>
      <c r="H714" s="40"/>
      <c r="I714" s="40"/>
      <c r="J714" s="50"/>
      <c r="K714" s="48"/>
      <c r="L714" s="48"/>
      <c r="M714" s="69"/>
      <c r="N714" s="69"/>
      <c r="O714" s="69"/>
      <c r="P714" s="69"/>
      <c r="Q714" s="41"/>
      <c r="R714" s="41"/>
      <c r="S714" s="41"/>
      <c r="T714" s="41"/>
      <c r="U714" s="41"/>
    </row>
    <row r="715" spans="1:21" ht="18.75" x14ac:dyDescent="0.3">
      <c r="A715" s="45"/>
      <c r="B715" s="41"/>
      <c r="C715" s="42"/>
      <c r="D715" s="42"/>
      <c r="E715" s="42"/>
      <c r="F715" s="42"/>
      <c r="G715" s="40"/>
      <c r="H715" s="40"/>
      <c r="I715" s="40"/>
      <c r="J715" s="50"/>
      <c r="K715" s="48"/>
      <c r="L715" s="48"/>
      <c r="M715" s="69"/>
      <c r="N715" s="69"/>
      <c r="O715" s="69"/>
      <c r="P715" s="69"/>
      <c r="Q715" s="41"/>
      <c r="R715" s="41"/>
      <c r="S715" s="41"/>
      <c r="T715" s="41"/>
      <c r="U715" s="41"/>
    </row>
    <row r="716" spans="1:21" ht="18.75" x14ac:dyDescent="0.3">
      <c r="A716" s="45"/>
      <c r="B716" s="41"/>
      <c r="C716" s="42"/>
      <c r="D716" s="42"/>
      <c r="E716" s="42"/>
      <c r="F716" s="42"/>
      <c r="G716" s="40"/>
      <c r="H716" s="40"/>
      <c r="I716" s="40"/>
      <c r="J716" s="50"/>
      <c r="K716" s="48"/>
      <c r="L716" s="48"/>
      <c r="M716" s="69"/>
      <c r="N716" s="69"/>
      <c r="O716" s="69"/>
      <c r="P716" s="69"/>
      <c r="Q716" s="41"/>
      <c r="R716" s="41"/>
      <c r="S716" s="41"/>
      <c r="T716" s="41"/>
      <c r="U716" s="41"/>
    </row>
    <row r="717" spans="1:21" ht="18.75" x14ac:dyDescent="0.3">
      <c r="A717" s="45"/>
      <c r="B717" s="41"/>
      <c r="C717" s="42"/>
      <c r="D717" s="42"/>
      <c r="E717" s="42"/>
      <c r="F717" s="42"/>
      <c r="G717" s="40"/>
      <c r="H717" s="40"/>
      <c r="I717" s="40"/>
      <c r="J717" s="50"/>
      <c r="K717" s="48"/>
      <c r="L717" s="48"/>
      <c r="M717" s="69"/>
      <c r="N717" s="69"/>
      <c r="O717" s="69"/>
      <c r="P717" s="69"/>
      <c r="Q717" s="41"/>
      <c r="R717" s="41"/>
      <c r="S717" s="41"/>
      <c r="T717" s="41"/>
      <c r="U717" s="41"/>
    </row>
    <row r="718" spans="1:21" ht="18.75" x14ac:dyDescent="0.3">
      <c r="A718" s="45"/>
      <c r="B718" s="41"/>
      <c r="C718" s="42"/>
      <c r="D718" s="42"/>
      <c r="E718" s="42"/>
      <c r="F718" s="42"/>
      <c r="G718" s="40"/>
      <c r="H718" s="40"/>
      <c r="I718" s="40"/>
      <c r="J718" s="50"/>
      <c r="K718" s="48"/>
      <c r="L718" s="48"/>
      <c r="M718" s="69"/>
      <c r="N718" s="69"/>
      <c r="O718" s="69"/>
      <c r="P718" s="69"/>
      <c r="Q718" s="41"/>
      <c r="R718" s="41"/>
      <c r="S718" s="41"/>
      <c r="T718" s="41"/>
      <c r="U718" s="41"/>
    </row>
    <row r="719" spans="1:21" ht="18.75" x14ac:dyDescent="0.3">
      <c r="A719" s="45"/>
      <c r="B719" s="41"/>
      <c r="C719" s="42"/>
      <c r="D719" s="42"/>
      <c r="E719" s="42"/>
      <c r="F719" s="42"/>
      <c r="G719" s="40"/>
      <c r="H719" s="40"/>
      <c r="I719" s="40"/>
      <c r="J719" s="50"/>
      <c r="K719" s="48"/>
      <c r="L719" s="48"/>
      <c r="M719" s="69"/>
      <c r="N719" s="69"/>
      <c r="O719" s="69"/>
      <c r="P719" s="69"/>
      <c r="Q719" s="41"/>
      <c r="R719" s="41"/>
      <c r="S719" s="41"/>
      <c r="T719" s="41"/>
      <c r="U719" s="41"/>
    </row>
    <row r="720" spans="1:21" ht="18.75" x14ac:dyDescent="0.3">
      <c r="A720" s="45"/>
      <c r="B720" s="41"/>
      <c r="C720" s="42"/>
      <c r="D720" s="42"/>
      <c r="E720" s="42"/>
      <c r="F720" s="42"/>
      <c r="G720" s="40"/>
      <c r="H720" s="40"/>
      <c r="I720" s="40"/>
      <c r="J720" s="50"/>
      <c r="K720" s="48"/>
      <c r="L720" s="48"/>
      <c r="M720" s="69"/>
      <c r="N720" s="69"/>
      <c r="O720" s="69"/>
      <c r="P720" s="69"/>
      <c r="Q720" s="41"/>
      <c r="R720" s="41"/>
      <c r="S720" s="41"/>
      <c r="T720" s="41"/>
      <c r="U720" s="41"/>
    </row>
    <row r="721" spans="1:21" ht="18.75" x14ac:dyDescent="0.3">
      <c r="A721" s="45"/>
      <c r="B721" s="41"/>
      <c r="C721" s="42"/>
      <c r="D721" s="42"/>
      <c r="E721" s="42"/>
      <c r="F721" s="42"/>
      <c r="G721" s="40"/>
      <c r="H721" s="40"/>
      <c r="I721" s="40"/>
      <c r="J721" s="50"/>
      <c r="K721" s="48"/>
      <c r="L721" s="48"/>
      <c r="M721" s="69"/>
      <c r="N721" s="69"/>
      <c r="O721" s="69"/>
      <c r="P721" s="69"/>
      <c r="Q721" s="41"/>
      <c r="R721" s="41"/>
      <c r="S721" s="41"/>
      <c r="T721" s="41"/>
      <c r="U721" s="41"/>
    </row>
    <row r="722" spans="1:21" ht="18.75" x14ac:dyDescent="0.3">
      <c r="A722" s="45"/>
      <c r="B722" s="41"/>
      <c r="C722" s="42"/>
      <c r="D722" s="42"/>
      <c r="E722" s="42"/>
      <c r="F722" s="42"/>
      <c r="G722" s="40"/>
      <c r="H722" s="40"/>
      <c r="I722" s="40"/>
      <c r="J722" s="50"/>
      <c r="K722" s="48"/>
      <c r="L722" s="48"/>
      <c r="M722" s="69"/>
      <c r="N722" s="69"/>
      <c r="O722" s="69"/>
      <c r="P722" s="69"/>
      <c r="Q722" s="41"/>
      <c r="R722" s="41"/>
      <c r="S722" s="41"/>
      <c r="T722" s="41"/>
      <c r="U722" s="41"/>
    </row>
    <row r="723" spans="1:21" ht="18.75" x14ac:dyDescent="0.3">
      <c r="A723" s="45"/>
      <c r="B723" s="41"/>
      <c r="C723" s="42"/>
      <c r="D723" s="42"/>
      <c r="E723" s="42"/>
      <c r="F723" s="42"/>
      <c r="G723" s="40"/>
      <c r="H723" s="40"/>
      <c r="I723" s="40"/>
      <c r="J723" s="50"/>
      <c r="K723" s="48"/>
      <c r="L723" s="48"/>
      <c r="M723" s="69"/>
      <c r="N723" s="69"/>
      <c r="O723" s="69"/>
      <c r="P723" s="69"/>
      <c r="Q723" s="41"/>
      <c r="R723" s="41"/>
      <c r="S723" s="41"/>
      <c r="T723" s="41"/>
      <c r="U723" s="41"/>
    </row>
    <row r="724" spans="1:21" ht="18.75" x14ac:dyDescent="0.3">
      <c r="A724" s="45"/>
      <c r="B724" s="41"/>
      <c r="C724" s="42"/>
      <c r="D724" s="42"/>
      <c r="E724" s="42"/>
      <c r="F724" s="42"/>
      <c r="G724" s="40"/>
      <c r="H724" s="40"/>
      <c r="I724" s="40"/>
      <c r="J724" s="50"/>
      <c r="K724" s="48"/>
      <c r="L724" s="48"/>
      <c r="M724" s="69"/>
      <c r="N724" s="69"/>
      <c r="O724" s="69"/>
      <c r="P724" s="69"/>
      <c r="Q724" s="41"/>
      <c r="R724" s="41"/>
      <c r="S724" s="41"/>
      <c r="T724" s="41"/>
      <c r="U724" s="41"/>
    </row>
    <row r="725" spans="1:21" ht="18.75" x14ac:dyDescent="0.3">
      <c r="A725" s="45"/>
      <c r="B725" s="41"/>
      <c r="C725" s="42"/>
      <c r="D725" s="42"/>
      <c r="E725" s="42"/>
      <c r="F725" s="42"/>
      <c r="G725" s="40"/>
      <c r="H725" s="40"/>
      <c r="I725" s="40"/>
      <c r="J725" s="50"/>
      <c r="K725" s="48"/>
      <c r="L725" s="48"/>
      <c r="M725" s="69"/>
      <c r="N725" s="69"/>
      <c r="O725" s="69"/>
      <c r="P725" s="69"/>
      <c r="Q725" s="41"/>
      <c r="R725" s="41"/>
      <c r="S725" s="41"/>
      <c r="T725" s="41"/>
      <c r="U725" s="41"/>
    </row>
    <row r="726" spans="1:21" ht="18.75" x14ac:dyDescent="0.3">
      <c r="A726" s="45"/>
      <c r="B726" s="41"/>
      <c r="C726" s="42"/>
      <c r="D726" s="42"/>
      <c r="E726" s="42"/>
      <c r="F726" s="42"/>
      <c r="G726" s="40"/>
      <c r="H726" s="40"/>
      <c r="I726" s="40"/>
      <c r="J726" s="50"/>
      <c r="K726" s="48"/>
      <c r="L726" s="48"/>
      <c r="M726" s="69"/>
      <c r="N726" s="69"/>
      <c r="O726" s="69"/>
      <c r="P726" s="69"/>
      <c r="Q726" s="41"/>
      <c r="R726" s="41"/>
      <c r="S726" s="41"/>
      <c r="T726" s="41"/>
      <c r="U726" s="41"/>
    </row>
    <row r="727" spans="1:21" ht="18.75" x14ac:dyDescent="0.3">
      <c r="A727" s="45"/>
      <c r="B727" s="41"/>
      <c r="C727" s="42"/>
      <c r="D727" s="42"/>
      <c r="E727" s="42"/>
      <c r="F727" s="42"/>
      <c r="G727" s="40"/>
      <c r="H727" s="40"/>
      <c r="I727" s="40"/>
      <c r="J727" s="50"/>
      <c r="K727" s="48"/>
      <c r="L727" s="48"/>
      <c r="M727" s="69"/>
      <c r="N727" s="69"/>
      <c r="O727" s="69"/>
      <c r="P727" s="69"/>
      <c r="Q727" s="41"/>
      <c r="R727" s="41"/>
      <c r="S727" s="41"/>
      <c r="T727" s="41"/>
      <c r="U727" s="41"/>
    </row>
    <row r="728" spans="1:21" ht="18.75" x14ac:dyDescent="0.3">
      <c r="A728" s="45"/>
      <c r="B728" s="41"/>
      <c r="C728" s="42"/>
      <c r="D728" s="42"/>
      <c r="E728" s="42"/>
      <c r="F728" s="42"/>
      <c r="G728" s="40"/>
      <c r="H728" s="40"/>
      <c r="I728" s="40"/>
      <c r="J728" s="50"/>
      <c r="K728" s="48"/>
      <c r="L728" s="48"/>
      <c r="M728" s="69"/>
      <c r="N728" s="69"/>
      <c r="O728" s="69"/>
      <c r="P728" s="69"/>
      <c r="Q728" s="41"/>
      <c r="R728" s="41"/>
      <c r="S728" s="41"/>
      <c r="T728" s="41"/>
      <c r="U728" s="41"/>
    </row>
    <row r="729" spans="1:21" ht="18.75" x14ac:dyDescent="0.3">
      <c r="A729" s="45"/>
      <c r="B729" s="41"/>
      <c r="C729" s="42"/>
      <c r="D729" s="42"/>
      <c r="E729" s="42"/>
      <c r="F729" s="42"/>
      <c r="G729" s="40"/>
      <c r="H729" s="40"/>
      <c r="I729" s="40"/>
      <c r="J729" s="50"/>
      <c r="K729" s="48"/>
      <c r="L729" s="48"/>
      <c r="M729" s="69"/>
      <c r="N729" s="69"/>
      <c r="O729" s="69"/>
      <c r="P729" s="69"/>
      <c r="Q729" s="41"/>
      <c r="R729" s="41"/>
      <c r="S729" s="41"/>
      <c r="T729" s="41"/>
      <c r="U729" s="41"/>
    </row>
    <row r="730" spans="1:21" ht="18.75" x14ac:dyDescent="0.3">
      <c r="A730" s="45"/>
      <c r="B730" s="41"/>
      <c r="C730" s="42"/>
      <c r="D730" s="42"/>
      <c r="E730" s="42"/>
      <c r="F730" s="42"/>
      <c r="G730" s="40"/>
      <c r="H730" s="40"/>
      <c r="I730" s="40"/>
      <c r="J730" s="50"/>
      <c r="K730" s="48"/>
      <c r="L730" s="48"/>
      <c r="M730" s="69"/>
      <c r="N730" s="69"/>
      <c r="O730" s="69"/>
      <c r="P730" s="69"/>
      <c r="Q730" s="41"/>
      <c r="R730" s="41"/>
      <c r="S730" s="41"/>
      <c r="T730" s="41"/>
      <c r="U730" s="41"/>
    </row>
    <row r="731" spans="1:21" ht="18.75" x14ac:dyDescent="0.3">
      <c r="A731" s="45"/>
      <c r="B731" s="41"/>
      <c r="C731" s="42"/>
      <c r="D731" s="42"/>
      <c r="E731" s="42"/>
      <c r="F731" s="42"/>
      <c r="G731" s="40"/>
      <c r="H731" s="40"/>
      <c r="I731" s="40"/>
      <c r="J731" s="50"/>
      <c r="K731" s="48"/>
      <c r="L731" s="48"/>
      <c r="M731" s="69"/>
      <c r="N731" s="69"/>
      <c r="O731" s="69"/>
      <c r="P731" s="69"/>
      <c r="Q731" s="41"/>
      <c r="R731" s="41"/>
      <c r="S731" s="41"/>
      <c r="T731" s="41"/>
      <c r="U731" s="41"/>
    </row>
    <row r="732" spans="1:21" ht="18.75" x14ac:dyDescent="0.3">
      <c r="A732" s="45"/>
      <c r="B732" s="41"/>
      <c r="C732" s="42"/>
      <c r="D732" s="42"/>
      <c r="E732" s="42"/>
      <c r="F732" s="42"/>
      <c r="G732" s="40"/>
      <c r="H732" s="40"/>
      <c r="I732" s="40"/>
      <c r="J732" s="50"/>
      <c r="K732" s="48"/>
      <c r="L732" s="48"/>
      <c r="M732" s="69"/>
      <c r="N732" s="69"/>
      <c r="O732" s="69"/>
      <c r="P732" s="69"/>
      <c r="Q732" s="41"/>
      <c r="R732" s="41"/>
      <c r="S732" s="41"/>
      <c r="T732" s="41"/>
      <c r="U732" s="41"/>
    </row>
    <row r="733" spans="1:21" ht="18.75" x14ac:dyDescent="0.3">
      <c r="A733" s="45"/>
      <c r="B733" s="41"/>
      <c r="C733" s="42"/>
      <c r="D733" s="42"/>
      <c r="E733" s="42"/>
      <c r="F733" s="42"/>
      <c r="G733" s="40"/>
      <c r="H733" s="40"/>
      <c r="I733" s="40"/>
      <c r="J733" s="50"/>
      <c r="K733" s="48"/>
      <c r="L733" s="48"/>
      <c r="M733" s="69"/>
      <c r="N733" s="69"/>
      <c r="O733" s="69"/>
      <c r="P733" s="69"/>
      <c r="Q733" s="41"/>
      <c r="R733" s="41"/>
      <c r="S733" s="41"/>
      <c r="T733" s="41"/>
      <c r="U733" s="41"/>
    </row>
    <row r="734" spans="1:21" ht="18.75" x14ac:dyDescent="0.3">
      <c r="A734" s="45"/>
      <c r="B734" s="41"/>
      <c r="C734" s="42"/>
      <c r="D734" s="42"/>
      <c r="E734" s="42"/>
      <c r="F734" s="42"/>
      <c r="G734" s="40"/>
      <c r="H734" s="40"/>
      <c r="I734" s="40"/>
      <c r="J734" s="50"/>
      <c r="K734" s="48"/>
      <c r="L734" s="48"/>
      <c r="M734" s="69"/>
      <c r="N734" s="69"/>
      <c r="O734" s="69"/>
      <c r="P734" s="69"/>
      <c r="Q734" s="41"/>
      <c r="R734" s="41"/>
      <c r="S734" s="41"/>
      <c r="T734" s="41"/>
      <c r="U734" s="41"/>
    </row>
    <row r="735" spans="1:21" ht="18.75" x14ac:dyDescent="0.3">
      <c r="A735" s="45"/>
      <c r="B735" s="41"/>
      <c r="C735" s="42"/>
      <c r="D735" s="42"/>
      <c r="E735" s="42"/>
      <c r="F735" s="42"/>
      <c r="G735" s="40"/>
      <c r="H735" s="40"/>
      <c r="I735" s="40"/>
      <c r="J735" s="50"/>
      <c r="K735" s="48"/>
      <c r="L735" s="48"/>
      <c r="M735" s="69"/>
      <c r="N735" s="69"/>
      <c r="O735" s="69"/>
      <c r="P735" s="69"/>
      <c r="Q735" s="41"/>
      <c r="R735" s="41"/>
      <c r="S735" s="41"/>
      <c r="T735" s="41"/>
      <c r="U735" s="41"/>
    </row>
    <row r="736" spans="1:21" ht="18.75" x14ac:dyDescent="0.3">
      <c r="A736" s="45"/>
      <c r="B736" s="41"/>
      <c r="C736" s="42"/>
      <c r="D736" s="42"/>
      <c r="E736" s="42"/>
      <c r="F736" s="42"/>
      <c r="G736" s="40"/>
      <c r="H736" s="40"/>
      <c r="I736" s="40"/>
      <c r="J736" s="50"/>
      <c r="K736" s="48"/>
      <c r="L736" s="48"/>
      <c r="M736" s="69"/>
      <c r="N736" s="69"/>
      <c r="O736" s="69"/>
      <c r="P736" s="69"/>
      <c r="Q736" s="41"/>
      <c r="R736" s="41"/>
      <c r="S736" s="41"/>
      <c r="T736" s="41"/>
      <c r="U736" s="41"/>
    </row>
    <row r="737" spans="1:21" ht="18.75" x14ac:dyDescent="0.3">
      <c r="A737" s="45"/>
      <c r="B737" s="41"/>
      <c r="C737" s="42"/>
      <c r="D737" s="42"/>
      <c r="E737" s="42"/>
      <c r="F737" s="42"/>
      <c r="G737" s="40"/>
      <c r="H737" s="40"/>
      <c r="I737" s="40"/>
      <c r="J737" s="50"/>
      <c r="K737" s="48"/>
      <c r="L737" s="48"/>
      <c r="M737" s="69"/>
      <c r="N737" s="69"/>
      <c r="O737" s="69"/>
      <c r="P737" s="69"/>
      <c r="Q737" s="41"/>
      <c r="R737" s="41"/>
      <c r="S737" s="41"/>
      <c r="T737" s="41"/>
      <c r="U737" s="41"/>
    </row>
    <row r="738" spans="1:21" ht="18.75" x14ac:dyDescent="0.3">
      <c r="A738" s="45"/>
      <c r="B738" s="41"/>
      <c r="C738" s="42"/>
      <c r="D738" s="42"/>
      <c r="E738" s="42"/>
      <c r="F738" s="42"/>
      <c r="G738" s="40"/>
      <c r="H738" s="40"/>
      <c r="I738" s="40"/>
      <c r="J738" s="50"/>
      <c r="K738" s="48"/>
      <c r="L738" s="48"/>
      <c r="M738" s="69"/>
      <c r="N738" s="69"/>
      <c r="O738" s="69"/>
      <c r="P738" s="69"/>
      <c r="Q738" s="41"/>
      <c r="R738" s="41"/>
      <c r="S738" s="41"/>
      <c r="T738" s="41"/>
      <c r="U738" s="41"/>
    </row>
    <row r="739" spans="1:21" ht="18.75" x14ac:dyDescent="0.3">
      <c r="A739" s="45"/>
      <c r="B739" s="41"/>
      <c r="C739" s="42"/>
      <c r="D739" s="42"/>
      <c r="E739" s="42"/>
      <c r="F739" s="42"/>
      <c r="G739" s="40"/>
      <c r="H739" s="40"/>
      <c r="I739" s="40"/>
      <c r="J739" s="50"/>
      <c r="K739" s="48"/>
      <c r="L739" s="48"/>
      <c r="M739" s="69"/>
      <c r="N739" s="69"/>
      <c r="O739" s="69"/>
      <c r="P739" s="69"/>
      <c r="Q739" s="41"/>
      <c r="R739" s="41"/>
      <c r="S739" s="41"/>
      <c r="T739" s="41"/>
      <c r="U739" s="41"/>
    </row>
    <row r="740" spans="1:21" ht="18.75" x14ac:dyDescent="0.3">
      <c r="A740" s="45"/>
      <c r="B740" s="41"/>
      <c r="C740" s="42"/>
      <c r="D740" s="42"/>
      <c r="E740" s="42"/>
      <c r="F740" s="42"/>
      <c r="G740" s="40"/>
      <c r="H740" s="40"/>
      <c r="I740" s="40"/>
      <c r="J740" s="50"/>
      <c r="K740" s="48"/>
      <c r="L740" s="48"/>
      <c r="M740" s="69"/>
      <c r="N740" s="69"/>
      <c r="O740" s="69"/>
      <c r="P740" s="69"/>
      <c r="Q740" s="41"/>
      <c r="R740" s="41"/>
      <c r="S740" s="41"/>
      <c r="T740" s="41"/>
      <c r="U740" s="41"/>
    </row>
    <row r="741" spans="1:21" ht="18.75" x14ac:dyDescent="0.3">
      <c r="A741" s="45"/>
      <c r="B741" s="41"/>
      <c r="C741" s="42"/>
      <c r="D741" s="42"/>
      <c r="E741" s="42"/>
      <c r="F741" s="42"/>
      <c r="G741" s="40"/>
      <c r="H741" s="40"/>
      <c r="I741" s="40"/>
      <c r="J741" s="50"/>
      <c r="K741" s="48"/>
      <c r="L741" s="48"/>
      <c r="M741" s="69"/>
      <c r="N741" s="69"/>
      <c r="O741" s="69"/>
      <c r="P741" s="69"/>
      <c r="Q741" s="41"/>
      <c r="R741" s="41"/>
      <c r="S741" s="41"/>
      <c r="T741" s="41"/>
      <c r="U741" s="41"/>
    </row>
    <row r="742" spans="1:21" ht="18.75" x14ac:dyDescent="0.3">
      <c r="A742" s="45"/>
      <c r="B742" s="41"/>
      <c r="C742" s="42"/>
      <c r="D742" s="42"/>
      <c r="E742" s="42"/>
      <c r="F742" s="42"/>
      <c r="G742" s="40"/>
      <c r="H742" s="40"/>
      <c r="I742" s="40"/>
      <c r="J742" s="50"/>
      <c r="K742" s="48"/>
      <c r="L742" s="48"/>
      <c r="M742" s="69"/>
      <c r="N742" s="69"/>
      <c r="O742" s="69"/>
      <c r="P742" s="69"/>
      <c r="Q742" s="41"/>
      <c r="R742" s="41"/>
      <c r="S742" s="41"/>
      <c r="T742" s="41"/>
      <c r="U742" s="41"/>
    </row>
    <row r="743" spans="1:21" ht="18.75" x14ac:dyDescent="0.3">
      <c r="A743" s="45"/>
      <c r="B743" s="41"/>
      <c r="C743" s="42"/>
      <c r="D743" s="42"/>
      <c r="E743" s="42"/>
      <c r="F743" s="42"/>
      <c r="G743" s="40"/>
      <c r="H743" s="40"/>
      <c r="I743" s="40"/>
      <c r="J743" s="50"/>
      <c r="K743" s="48"/>
      <c r="L743" s="48"/>
      <c r="M743" s="69"/>
      <c r="N743" s="69"/>
      <c r="O743" s="69"/>
      <c r="P743" s="69"/>
      <c r="Q743" s="41"/>
      <c r="R743" s="41"/>
      <c r="S743" s="41"/>
      <c r="T743" s="41"/>
      <c r="U743" s="41"/>
    </row>
    <row r="744" spans="1:21" ht="18.75" x14ac:dyDescent="0.3">
      <c r="A744" s="45"/>
      <c r="B744" s="41"/>
      <c r="C744" s="42"/>
      <c r="D744" s="42"/>
      <c r="E744" s="42"/>
      <c r="F744" s="42"/>
      <c r="G744" s="40"/>
      <c r="H744" s="40"/>
      <c r="I744" s="40"/>
      <c r="J744" s="50"/>
      <c r="K744" s="48"/>
      <c r="L744" s="48"/>
      <c r="M744" s="69"/>
      <c r="N744" s="69"/>
      <c r="O744" s="69"/>
      <c r="P744" s="69"/>
      <c r="Q744" s="41"/>
      <c r="R744" s="41"/>
      <c r="S744" s="41"/>
      <c r="T744" s="41"/>
      <c r="U744" s="41"/>
    </row>
    <row r="745" spans="1:21" ht="18.75" x14ac:dyDescent="0.3">
      <c r="A745" s="45"/>
      <c r="B745" s="41"/>
      <c r="C745" s="42"/>
      <c r="D745" s="42"/>
      <c r="E745" s="42"/>
      <c r="F745" s="42"/>
      <c r="G745" s="40"/>
      <c r="H745" s="40"/>
      <c r="I745" s="40"/>
      <c r="J745" s="50"/>
      <c r="K745" s="48"/>
      <c r="L745" s="48"/>
      <c r="M745" s="69"/>
      <c r="N745" s="69"/>
      <c r="O745" s="69"/>
      <c r="P745" s="69"/>
      <c r="Q745" s="41"/>
      <c r="R745" s="41"/>
      <c r="S745" s="41"/>
      <c r="T745" s="41"/>
      <c r="U745" s="41"/>
    </row>
    <row r="746" spans="1:21" ht="18.75" x14ac:dyDescent="0.3">
      <c r="A746" s="45"/>
      <c r="B746" s="41"/>
      <c r="C746" s="42"/>
      <c r="D746" s="42"/>
      <c r="E746" s="42"/>
      <c r="F746" s="42"/>
      <c r="G746" s="40"/>
      <c r="H746" s="40"/>
      <c r="I746" s="40"/>
      <c r="J746" s="50"/>
      <c r="K746" s="48"/>
      <c r="L746" s="48"/>
      <c r="M746" s="69"/>
      <c r="N746" s="69"/>
      <c r="O746" s="69"/>
      <c r="P746" s="69"/>
      <c r="Q746" s="41"/>
      <c r="R746" s="41"/>
      <c r="S746" s="41"/>
      <c r="T746" s="41"/>
      <c r="U746" s="41"/>
    </row>
    <row r="747" spans="1:21" ht="18.75" x14ac:dyDescent="0.3">
      <c r="A747" s="45"/>
      <c r="B747" s="41"/>
      <c r="C747" s="42"/>
      <c r="D747" s="42"/>
      <c r="E747" s="42"/>
      <c r="F747" s="42"/>
      <c r="G747" s="40"/>
      <c r="H747" s="40"/>
      <c r="I747" s="40"/>
      <c r="J747" s="50"/>
      <c r="K747" s="48"/>
      <c r="L747" s="48"/>
      <c r="M747" s="69"/>
      <c r="N747" s="69"/>
      <c r="O747" s="69"/>
      <c r="P747" s="69"/>
      <c r="Q747" s="41"/>
      <c r="R747" s="41"/>
      <c r="S747" s="41"/>
      <c r="T747" s="41"/>
      <c r="U747" s="41"/>
    </row>
    <row r="748" spans="1:21" ht="18.75" x14ac:dyDescent="0.3">
      <c r="A748" s="45"/>
      <c r="B748" s="41"/>
      <c r="C748" s="42"/>
      <c r="D748" s="42"/>
      <c r="E748" s="42"/>
      <c r="F748" s="42"/>
      <c r="G748" s="40"/>
      <c r="H748" s="40"/>
      <c r="I748" s="40"/>
      <c r="J748" s="50"/>
      <c r="K748" s="48"/>
      <c r="L748" s="48"/>
      <c r="M748" s="69"/>
      <c r="N748" s="69"/>
      <c r="O748" s="69"/>
      <c r="P748" s="69"/>
      <c r="Q748" s="41"/>
      <c r="R748" s="41"/>
      <c r="S748" s="41"/>
      <c r="T748" s="41"/>
      <c r="U748" s="41"/>
    </row>
    <row r="749" spans="1:21" ht="18.75" x14ac:dyDescent="0.3">
      <c r="A749" s="45"/>
      <c r="B749" s="41"/>
      <c r="C749" s="42"/>
      <c r="D749" s="42"/>
      <c r="E749" s="42"/>
      <c r="F749" s="42"/>
      <c r="G749" s="40"/>
      <c r="H749" s="40"/>
      <c r="I749" s="40"/>
      <c r="J749" s="50"/>
      <c r="K749" s="48"/>
      <c r="L749" s="48"/>
      <c r="M749" s="69"/>
      <c r="N749" s="69"/>
      <c r="O749" s="69"/>
      <c r="P749" s="69"/>
      <c r="Q749" s="41"/>
      <c r="R749" s="41"/>
      <c r="S749" s="41"/>
      <c r="T749" s="41"/>
      <c r="U749" s="41"/>
    </row>
    <row r="750" spans="1:21" ht="18.75" x14ac:dyDescent="0.3">
      <c r="A750" s="45"/>
      <c r="B750" s="41"/>
      <c r="C750" s="42"/>
      <c r="D750" s="42"/>
      <c r="E750" s="42"/>
      <c r="F750" s="42"/>
      <c r="G750" s="40"/>
      <c r="H750" s="40"/>
      <c r="I750" s="40"/>
      <c r="J750" s="50"/>
      <c r="K750" s="48"/>
      <c r="L750" s="48"/>
      <c r="M750" s="69"/>
      <c r="N750" s="69"/>
      <c r="O750" s="69"/>
      <c r="P750" s="69"/>
      <c r="Q750" s="41"/>
      <c r="R750" s="41"/>
      <c r="S750" s="41"/>
      <c r="T750" s="41"/>
      <c r="U750" s="41"/>
    </row>
    <row r="751" spans="1:21" ht="18.75" x14ac:dyDescent="0.3">
      <c r="A751" s="45"/>
      <c r="B751" s="41"/>
      <c r="C751" s="42"/>
      <c r="D751" s="42"/>
      <c r="E751" s="42"/>
      <c r="F751" s="42"/>
      <c r="G751" s="40"/>
      <c r="H751" s="40"/>
      <c r="I751" s="40"/>
      <c r="J751" s="50"/>
      <c r="K751" s="48"/>
      <c r="L751" s="48"/>
      <c r="M751" s="69"/>
      <c r="N751" s="69"/>
      <c r="O751" s="69"/>
      <c r="P751" s="69"/>
      <c r="Q751" s="41"/>
      <c r="R751" s="41"/>
      <c r="S751" s="41"/>
      <c r="T751" s="41"/>
      <c r="U751" s="41"/>
    </row>
    <row r="752" spans="1:21" ht="18.75" x14ac:dyDescent="0.3">
      <c r="A752" s="45"/>
      <c r="B752" s="41"/>
      <c r="C752" s="42"/>
      <c r="D752" s="42"/>
      <c r="E752" s="42"/>
      <c r="F752" s="42"/>
      <c r="G752" s="40"/>
      <c r="H752" s="40"/>
      <c r="I752" s="40"/>
      <c r="J752" s="50"/>
      <c r="K752" s="48"/>
      <c r="L752" s="48"/>
      <c r="M752" s="69"/>
      <c r="N752" s="69"/>
      <c r="O752" s="69"/>
      <c r="P752" s="69"/>
      <c r="Q752" s="41"/>
      <c r="R752" s="41"/>
      <c r="S752" s="41"/>
      <c r="T752" s="41"/>
      <c r="U752" s="41"/>
    </row>
    <row r="753" spans="1:21" ht="18.75" x14ac:dyDescent="0.3">
      <c r="A753" s="45"/>
      <c r="B753" s="41"/>
      <c r="C753" s="42"/>
      <c r="D753" s="42"/>
      <c r="E753" s="42"/>
      <c r="F753" s="42"/>
      <c r="G753" s="40"/>
      <c r="H753" s="40"/>
      <c r="I753" s="40"/>
      <c r="J753" s="50"/>
      <c r="K753" s="48"/>
      <c r="L753" s="48"/>
      <c r="M753" s="69"/>
      <c r="N753" s="69"/>
      <c r="O753" s="69"/>
      <c r="P753" s="69"/>
      <c r="Q753" s="41"/>
      <c r="R753" s="41"/>
      <c r="S753" s="41"/>
      <c r="T753" s="41"/>
      <c r="U753" s="41"/>
    </row>
    <row r="754" spans="1:21" ht="18.75" x14ac:dyDescent="0.3">
      <c r="A754" s="45"/>
      <c r="B754" s="41"/>
      <c r="C754" s="42"/>
      <c r="D754" s="42"/>
      <c r="E754" s="42"/>
      <c r="F754" s="42"/>
      <c r="G754" s="40"/>
      <c r="H754" s="40"/>
      <c r="I754" s="40"/>
      <c r="J754" s="50"/>
      <c r="K754" s="48"/>
      <c r="L754" s="48"/>
      <c r="M754" s="69"/>
      <c r="N754" s="69"/>
      <c r="O754" s="69"/>
      <c r="P754" s="69"/>
      <c r="Q754" s="41"/>
      <c r="R754" s="41"/>
      <c r="S754" s="41"/>
      <c r="T754" s="41"/>
      <c r="U754" s="41"/>
    </row>
    <row r="755" spans="1:21" ht="18.75" x14ac:dyDescent="0.3">
      <c r="A755" s="45"/>
      <c r="B755" s="41"/>
      <c r="C755" s="42"/>
      <c r="D755" s="42"/>
      <c r="E755" s="42"/>
      <c r="F755" s="42"/>
      <c r="G755" s="40"/>
      <c r="H755" s="40"/>
      <c r="I755" s="40"/>
      <c r="J755" s="50"/>
      <c r="K755" s="48"/>
      <c r="L755" s="48"/>
      <c r="M755" s="69"/>
      <c r="N755" s="69"/>
      <c r="O755" s="69"/>
      <c r="P755" s="69"/>
      <c r="Q755" s="41"/>
      <c r="R755" s="41"/>
      <c r="S755" s="41"/>
      <c r="T755" s="41"/>
      <c r="U755" s="41"/>
    </row>
    <row r="756" spans="1:21" ht="18.75" x14ac:dyDescent="0.3">
      <c r="A756" s="45"/>
      <c r="B756" s="41"/>
      <c r="C756" s="42"/>
      <c r="D756" s="42"/>
      <c r="E756" s="42"/>
      <c r="F756" s="42"/>
      <c r="G756" s="40"/>
      <c r="H756" s="40"/>
      <c r="I756" s="40"/>
      <c r="J756" s="50"/>
      <c r="K756" s="48"/>
      <c r="L756" s="48"/>
      <c r="M756" s="69"/>
      <c r="N756" s="69"/>
      <c r="O756" s="69"/>
      <c r="P756" s="69"/>
      <c r="Q756" s="41"/>
      <c r="R756" s="41"/>
      <c r="S756" s="41"/>
      <c r="T756" s="41"/>
      <c r="U756" s="41"/>
    </row>
    <row r="757" spans="1:21" ht="18.75" x14ac:dyDescent="0.3">
      <c r="A757" s="45"/>
      <c r="B757" s="41"/>
      <c r="C757" s="42"/>
      <c r="D757" s="42"/>
      <c r="E757" s="42"/>
      <c r="F757" s="42"/>
      <c r="G757" s="40"/>
      <c r="H757" s="40"/>
      <c r="I757" s="40"/>
      <c r="J757" s="50"/>
      <c r="K757" s="48"/>
      <c r="L757" s="48"/>
      <c r="M757" s="69"/>
      <c r="N757" s="69"/>
      <c r="O757" s="69"/>
      <c r="P757" s="69"/>
      <c r="Q757" s="41"/>
      <c r="R757" s="41"/>
      <c r="S757" s="41"/>
      <c r="T757" s="41"/>
      <c r="U757" s="41"/>
    </row>
    <row r="758" spans="1:21" ht="18.75" x14ac:dyDescent="0.3">
      <c r="A758" s="45"/>
      <c r="B758" s="41"/>
      <c r="C758" s="42"/>
      <c r="D758" s="42"/>
      <c r="E758" s="42"/>
      <c r="F758" s="42"/>
      <c r="G758" s="40"/>
      <c r="H758" s="40"/>
      <c r="I758" s="40"/>
      <c r="J758" s="50"/>
      <c r="K758" s="48"/>
      <c r="L758" s="48"/>
      <c r="M758" s="69"/>
      <c r="N758" s="69"/>
      <c r="O758" s="69"/>
      <c r="P758" s="69"/>
      <c r="Q758" s="41"/>
      <c r="R758" s="41"/>
      <c r="S758" s="41"/>
      <c r="T758" s="41"/>
      <c r="U758" s="41"/>
    </row>
    <row r="759" spans="1:21" ht="18.75" x14ac:dyDescent="0.3">
      <c r="A759" s="45"/>
      <c r="B759" s="41"/>
      <c r="C759" s="42"/>
      <c r="D759" s="42"/>
      <c r="E759" s="42"/>
      <c r="F759" s="42"/>
      <c r="G759" s="40"/>
      <c r="H759" s="40"/>
      <c r="I759" s="40"/>
      <c r="J759" s="50"/>
      <c r="K759" s="48"/>
      <c r="L759" s="48"/>
      <c r="M759" s="69"/>
      <c r="N759" s="69"/>
      <c r="O759" s="69"/>
      <c r="P759" s="69"/>
      <c r="Q759" s="41"/>
      <c r="R759" s="41"/>
      <c r="S759" s="41"/>
      <c r="T759" s="41"/>
      <c r="U759" s="41"/>
    </row>
    <row r="760" spans="1:21" ht="18.75" x14ac:dyDescent="0.3">
      <c r="A760" s="45"/>
      <c r="B760" s="41"/>
      <c r="C760" s="42"/>
      <c r="D760" s="42"/>
      <c r="E760" s="42"/>
      <c r="F760" s="42"/>
      <c r="G760" s="40"/>
      <c r="H760" s="40"/>
      <c r="I760" s="40"/>
      <c r="J760" s="50"/>
      <c r="K760" s="48"/>
      <c r="L760" s="48"/>
      <c r="M760" s="69"/>
      <c r="N760" s="69"/>
      <c r="O760" s="69"/>
      <c r="P760" s="69"/>
      <c r="Q760" s="41"/>
      <c r="R760" s="41"/>
      <c r="S760" s="41"/>
      <c r="T760" s="41"/>
      <c r="U760" s="41"/>
    </row>
    <row r="761" spans="1:21" ht="18.75" x14ac:dyDescent="0.3">
      <c r="A761" s="45"/>
      <c r="B761" s="41"/>
      <c r="C761" s="42"/>
      <c r="D761" s="42"/>
      <c r="E761" s="42"/>
      <c r="F761" s="42"/>
      <c r="G761" s="40"/>
      <c r="H761" s="40"/>
      <c r="I761" s="40"/>
      <c r="J761" s="50"/>
      <c r="K761" s="48"/>
      <c r="L761" s="48"/>
      <c r="M761" s="69"/>
      <c r="N761" s="69"/>
      <c r="O761" s="69"/>
      <c r="P761" s="69"/>
      <c r="Q761" s="41"/>
      <c r="R761" s="41"/>
      <c r="S761" s="41"/>
      <c r="T761" s="41"/>
      <c r="U761" s="41"/>
    </row>
    <row r="762" spans="1:21" ht="18.75" x14ac:dyDescent="0.3">
      <c r="A762" s="45"/>
      <c r="B762" s="41"/>
      <c r="C762" s="42"/>
      <c r="D762" s="42"/>
      <c r="E762" s="42"/>
      <c r="F762" s="42"/>
      <c r="G762" s="40"/>
      <c r="H762" s="40"/>
      <c r="I762" s="40"/>
      <c r="J762" s="50"/>
      <c r="K762" s="48"/>
      <c r="L762" s="48"/>
      <c r="M762" s="69"/>
      <c r="N762" s="69"/>
      <c r="O762" s="69"/>
      <c r="P762" s="69"/>
      <c r="Q762" s="41"/>
      <c r="R762" s="41"/>
      <c r="S762" s="41"/>
      <c r="T762" s="41"/>
      <c r="U762" s="41"/>
    </row>
    <row r="763" spans="1:21" ht="18.75" x14ac:dyDescent="0.3">
      <c r="A763" s="45"/>
      <c r="B763" s="41"/>
      <c r="C763" s="42"/>
      <c r="D763" s="42"/>
      <c r="E763" s="42"/>
      <c r="F763" s="42"/>
      <c r="G763" s="40"/>
      <c r="H763" s="40"/>
      <c r="I763" s="40"/>
      <c r="J763" s="50"/>
      <c r="K763" s="48"/>
      <c r="L763" s="48"/>
      <c r="M763" s="69"/>
      <c r="N763" s="69"/>
      <c r="O763" s="69"/>
      <c r="P763" s="69"/>
      <c r="Q763" s="41"/>
      <c r="R763" s="41"/>
      <c r="S763" s="41"/>
      <c r="T763" s="41"/>
      <c r="U763" s="41"/>
    </row>
    <row r="764" spans="1:21" ht="18.75" x14ac:dyDescent="0.3">
      <c r="A764" s="45"/>
      <c r="B764" s="41"/>
      <c r="C764" s="42"/>
      <c r="D764" s="42"/>
      <c r="E764" s="42"/>
      <c r="F764" s="42"/>
      <c r="G764" s="40"/>
      <c r="H764" s="40"/>
      <c r="I764" s="40"/>
      <c r="J764" s="50"/>
      <c r="K764" s="48"/>
      <c r="L764" s="48"/>
      <c r="M764" s="69"/>
      <c r="N764" s="69"/>
      <c r="O764" s="69"/>
      <c r="P764" s="69"/>
      <c r="Q764" s="41"/>
      <c r="R764" s="41"/>
      <c r="S764" s="41"/>
      <c r="T764" s="41"/>
      <c r="U764" s="41"/>
    </row>
    <row r="765" spans="1:21" ht="18.75" x14ac:dyDescent="0.3">
      <c r="A765" s="45"/>
      <c r="B765" s="41"/>
      <c r="C765" s="42"/>
      <c r="D765" s="42"/>
      <c r="E765" s="42"/>
      <c r="F765" s="42"/>
      <c r="G765" s="40"/>
      <c r="H765" s="40"/>
      <c r="I765" s="40"/>
      <c r="J765" s="50"/>
      <c r="K765" s="48"/>
      <c r="L765" s="48"/>
      <c r="M765" s="69"/>
      <c r="N765" s="69"/>
      <c r="O765" s="69"/>
      <c r="P765" s="69"/>
      <c r="Q765" s="41"/>
      <c r="R765" s="41"/>
      <c r="S765" s="41"/>
      <c r="T765" s="41"/>
      <c r="U765" s="41"/>
    </row>
    <row r="766" spans="1:21" ht="18.75" x14ac:dyDescent="0.3">
      <c r="A766" s="45"/>
      <c r="B766" s="41"/>
      <c r="C766" s="42"/>
      <c r="D766" s="42"/>
      <c r="E766" s="42"/>
      <c r="F766" s="42"/>
      <c r="G766" s="40"/>
      <c r="H766" s="40"/>
      <c r="I766" s="40"/>
      <c r="J766" s="50"/>
      <c r="K766" s="48"/>
      <c r="L766" s="48"/>
      <c r="M766" s="69"/>
      <c r="N766" s="69"/>
      <c r="O766" s="69"/>
      <c r="P766" s="69"/>
      <c r="Q766" s="41"/>
      <c r="R766" s="41"/>
      <c r="S766" s="41"/>
      <c r="T766" s="41"/>
      <c r="U766" s="41"/>
    </row>
    <row r="767" spans="1:21" ht="18.75" x14ac:dyDescent="0.3">
      <c r="A767" s="45"/>
      <c r="B767" s="41"/>
      <c r="C767" s="42"/>
      <c r="D767" s="42"/>
      <c r="E767" s="42"/>
      <c r="F767" s="42"/>
      <c r="G767" s="40"/>
      <c r="H767" s="40"/>
      <c r="I767" s="40"/>
      <c r="J767" s="50"/>
      <c r="K767" s="48"/>
      <c r="L767" s="48"/>
      <c r="M767" s="69"/>
      <c r="N767" s="69"/>
      <c r="O767" s="69"/>
      <c r="P767" s="69"/>
      <c r="Q767" s="41"/>
      <c r="R767" s="41"/>
      <c r="S767" s="41"/>
      <c r="T767" s="41"/>
      <c r="U767" s="41"/>
    </row>
    <row r="768" spans="1:21" ht="18.75" x14ac:dyDescent="0.3">
      <c r="A768" s="45"/>
      <c r="B768" s="41"/>
      <c r="C768" s="42"/>
      <c r="D768" s="42"/>
      <c r="E768" s="42"/>
      <c r="F768" s="42"/>
      <c r="G768" s="40"/>
      <c r="H768" s="40"/>
      <c r="I768" s="40"/>
      <c r="J768" s="50"/>
      <c r="K768" s="48"/>
      <c r="L768" s="48"/>
      <c r="M768" s="69"/>
      <c r="N768" s="69"/>
      <c r="O768" s="69"/>
      <c r="P768" s="69"/>
      <c r="Q768" s="41"/>
      <c r="R768" s="41"/>
      <c r="S768" s="41"/>
      <c r="T768" s="41"/>
      <c r="U768" s="41"/>
    </row>
    <row r="769" spans="1:21" ht="18.75" x14ac:dyDescent="0.3">
      <c r="A769" s="45"/>
      <c r="B769" s="41"/>
      <c r="C769" s="42"/>
      <c r="D769" s="42"/>
      <c r="E769" s="42"/>
      <c r="F769" s="42"/>
      <c r="G769" s="40"/>
      <c r="H769" s="40"/>
      <c r="I769" s="40"/>
      <c r="J769" s="50"/>
      <c r="K769" s="48"/>
      <c r="L769" s="48"/>
      <c r="M769" s="69"/>
      <c r="N769" s="69"/>
      <c r="O769" s="69"/>
      <c r="P769" s="69"/>
      <c r="Q769" s="41"/>
      <c r="R769" s="41"/>
      <c r="S769" s="41"/>
      <c r="T769" s="41"/>
      <c r="U769" s="41"/>
    </row>
    <row r="770" spans="1:21" ht="18.75" x14ac:dyDescent="0.3">
      <c r="A770" s="45"/>
      <c r="B770" s="41"/>
      <c r="C770" s="42"/>
      <c r="D770" s="42"/>
      <c r="E770" s="42"/>
      <c r="F770" s="42"/>
      <c r="G770" s="40"/>
      <c r="H770" s="40"/>
      <c r="I770" s="40"/>
      <c r="J770" s="50"/>
      <c r="K770" s="48"/>
      <c r="L770" s="48"/>
      <c r="M770" s="69"/>
      <c r="N770" s="69"/>
      <c r="O770" s="69"/>
      <c r="P770" s="69"/>
      <c r="Q770" s="41"/>
      <c r="R770" s="41"/>
      <c r="S770" s="41"/>
      <c r="T770" s="41"/>
      <c r="U770" s="41"/>
    </row>
    <row r="771" spans="1:21" ht="18.75" x14ac:dyDescent="0.3">
      <c r="A771" s="45"/>
      <c r="B771" s="41"/>
      <c r="C771" s="42"/>
      <c r="D771" s="42"/>
      <c r="E771" s="42"/>
      <c r="F771" s="42"/>
      <c r="G771" s="40"/>
      <c r="H771" s="40"/>
      <c r="I771" s="40"/>
      <c r="J771" s="50"/>
      <c r="K771" s="48"/>
      <c r="L771" s="48"/>
      <c r="M771" s="69"/>
      <c r="N771" s="69"/>
      <c r="O771" s="69"/>
      <c r="P771" s="69"/>
      <c r="Q771" s="41"/>
      <c r="R771" s="41"/>
      <c r="S771" s="41"/>
      <c r="T771" s="41"/>
      <c r="U771" s="41"/>
    </row>
    <row r="772" spans="1:21" ht="18.75" x14ac:dyDescent="0.3">
      <c r="A772" s="45"/>
      <c r="B772" s="41"/>
      <c r="C772" s="42"/>
      <c r="D772" s="42"/>
      <c r="E772" s="42"/>
      <c r="F772" s="42"/>
      <c r="G772" s="40"/>
      <c r="H772" s="40"/>
      <c r="I772" s="40"/>
      <c r="J772" s="50"/>
      <c r="K772" s="48"/>
      <c r="L772" s="48"/>
      <c r="M772" s="69"/>
      <c r="N772" s="69"/>
      <c r="O772" s="69"/>
      <c r="P772" s="69"/>
      <c r="Q772" s="41"/>
      <c r="R772" s="41"/>
      <c r="S772" s="41"/>
      <c r="T772" s="41"/>
      <c r="U772" s="41"/>
    </row>
    <row r="773" spans="1:21" ht="18.75" x14ac:dyDescent="0.3">
      <c r="A773" s="45"/>
      <c r="B773" s="41"/>
      <c r="C773" s="42"/>
      <c r="D773" s="42"/>
      <c r="E773" s="42"/>
      <c r="F773" s="42"/>
      <c r="G773" s="40"/>
      <c r="H773" s="40"/>
      <c r="I773" s="40"/>
      <c r="J773" s="50"/>
      <c r="K773" s="48"/>
      <c r="L773" s="48"/>
      <c r="M773" s="69"/>
      <c r="N773" s="69"/>
      <c r="O773" s="69"/>
      <c r="P773" s="69"/>
      <c r="Q773" s="41"/>
      <c r="R773" s="41"/>
      <c r="S773" s="41"/>
      <c r="T773" s="41"/>
      <c r="U773" s="41"/>
    </row>
    <row r="774" spans="1:21" ht="18.75" x14ac:dyDescent="0.3">
      <c r="A774" s="45"/>
      <c r="B774" s="41"/>
      <c r="C774" s="42"/>
      <c r="D774" s="42"/>
      <c r="E774" s="42"/>
      <c r="F774" s="42"/>
      <c r="G774" s="40"/>
      <c r="H774" s="40"/>
      <c r="I774" s="40"/>
      <c r="J774" s="50"/>
      <c r="K774" s="48"/>
      <c r="L774" s="48"/>
      <c r="M774" s="69"/>
      <c r="N774" s="69"/>
      <c r="O774" s="69"/>
      <c r="P774" s="69"/>
      <c r="Q774" s="41"/>
      <c r="R774" s="41"/>
      <c r="S774" s="41"/>
      <c r="T774" s="41"/>
      <c r="U774" s="41"/>
    </row>
    <row r="775" spans="1:21" ht="18.75" x14ac:dyDescent="0.3">
      <c r="A775" s="45"/>
      <c r="B775" s="41"/>
      <c r="C775" s="42"/>
      <c r="D775" s="42"/>
      <c r="E775" s="42"/>
      <c r="F775" s="42"/>
      <c r="G775" s="40"/>
      <c r="H775" s="40"/>
      <c r="I775" s="40"/>
      <c r="J775" s="50"/>
      <c r="K775" s="48"/>
      <c r="L775" s="48"/>
      <c r="M775" s="69"/>
      <c r="N775" s="69"/>
      <c r="O775" s="69"/>
      <c r="P775" s="69"/>
      <c r="Q775" s="41"/>
      <c r="R775" s="41"/>
      <c r="S775" s="41"/>
      <c r="T775" s="41"/>
      <c r="U775" s="41"/>
    </row>
    <row r="776" spans="1:21" ht="18.75" x14ac:dyDescent="0.3">
      <c r="A776" s="45"/>
      <c r="B776" s="41"/>
      <c r="C776" s="42"/>
      <c r="D776" s="42"/>
      <c r="E776" s="42"/>
      <c r="F776" s="42"/>
      <c r="G776" s="40"/>
      <c r="H776" s="40"/>
      <c r="I776" s="40"/>
      <c r="J776" s="50"/>
      <c r="K776" s="48"/>
      <c r="L776" s="48"/>
      <c r="M776" s="69"/>
      <c r="N776" s="69"/>
      <c r="O776" s="69"/>
      <c r="P776" s="69"/>
      <c r="Q776" s="41"/>
      <c r="R776" s="41"/>
      <c r="S776" s="41"/>
      <c r="T776" s="41"/>
      <c r="U776" s="41"/>
    </row>
    <row r="777" spans="1:21" ht="18.75" x14ac:dyDescent="0.3">
      <c r="A777" s="45"/>
      <c r="B777" s="41"/>
      <c r="C777" s="42"/>
      <c r="D777" s="42"/>
      <c r="E777" s="42"/>
      <c r="F777" s="42"/>
      <c r="G777" s="40"/>
      <c r="H777" s="40"/>
      <c r="I777" s="40"/>
      <c r="J777" s="50"/>
      <c r="K777" s="48"/>
      <c r="L777" s="48"/>
      <c r="M777" s="69"/>
      <c r="N777" s="69"/>
      <c r="O777" s="69"/>
      <c r="P777" s="69"/>
      <c r="Q777" s="41"/>
      <c r="R777" s="41"/>
      <c r="S777" s="41"/>
      <c r="T777" s="41"/>
      <c r="U777" s="41"/>
    </row>
    <row r="778" spans="1:21" ht="18.75" x14ac:dyDescent="0.3">
      <c r="A778" s="45"/>
      <c r="B778" s="41"/>
      <c r="C778" s="42"/>
      <c r="D778" s="42"/>
      <c r="E778" s="42"/>
      <c r="F778" s="42"/>
      <c r="G778" s="40"/>
      <c r="H778" s="40"/>
      <c r="I778" s="40"/>
      <c r="J778" s="50"/>
      <c r="K778" s="48"/>
      <c r="L778" s="48"/>
      <c r="M778" s="69"/>
      <c r="N778" s="69"/>
      <c r="O778" s="69"/>
      <c r="P778" s="69"/>
      <c r="Q778" s="41"/>
      <c r="R778" s="41"/>
      <c r="S778" s="41"/>
      <c r="T778" s="41"/>
      <c r="U778" s="41"/>
    </row>
    <row r="779" spans="1:21" ht="18.75" x14ac:dyDescent="0.3">
      <c r="A779" s="45"/>
      <c r="B779" s="41"/>
      <c r="C779" s="42"/>
      <c r="D779" s="42"/>
      <c r="E779" s="42"/>
      <c r="F779" s="42"/>
      <c r="G779" s="40"/>
      <c r="H779" s="40"/>
      <c r="I779" s="40"/>
      <c r="J779" s="50"/>
      <c r="K779" s="48"/>
      <c r="L779" s="48"/>
      <c r="M779" s="69"/>
      <c r="N779" s="69"/>
      <c r="O779" s="69"/>
      <c r="P779" s="69"/>
      <c r="Q779" s="41"/>
      <c r="R779" s="41"/>
      <c r="S779" s="41"/>
      <c r="T779" s="41"/>
      <c r="U779" s="41"/>
    </row>
    <row r="780" spans="1:21" ht="18.75" x14ac:dyDescent="0.3">
      <c r="A780" s="45"/>
      <c r="B780" s="41"/>
      <c r="C780" s="42"/>
      <c r="D780" s="42"/>
      <c r="E780" s="42"/>
      <c r="F780" s="42"/>
      <c r="G780" s="40"/>
      <c r="H780" s="40"/>
      <c r="I780" s="40"/>
      <c r="J780" s="50"/>
      <c r="K780" s="48"/>
      <c r="L780" s="48"/>
      <c r="M780" s="69"/>
      <c r="N780" s="69"/>
      <c r="O780" s="69"/>
      <c r="P780" s="69"/>
      <c r="Q780" s="41"/>
      <c r="R780" s="41"/>
      <c r="S780" s="41"/>
      <c r="T780" s="41"/>
      <c r="U780" s="41"/>
    </row>
    <row r="781" spans="1:21" ht="18.75" x14ac:dyDescent="0.3">
      <c r="A781" s="45"/>
      <c r="B781" s="41"/>
      <c r="C781" s="42"/>
      <c r="D781" s="42"/>
      <c r="E781" s="42"/>
      <c r="F781" s="42"/>
      <c r="G781" s="40"/>
      <c r="H781" s="40"/>
      <c r="I781" s="40"/>
      <c r="J781" s="50"/>
      <c r="K781" s="48"/>
      <c r="L781" s="48"/>
      <c r="M781" s="69"/>
      <c r="N781" s="69"/>
      <c r="O781" s="69"/>
      <c r="P781" s="69"/>
      <c r="Q781" s="41"/>
      <c r="R781" s="41"/>
      <c r="S781" s="41"/>
      <c r="T781" s="41"/>
      <c r="U781" s="41"/>
    </row>
    <row r="782" spans="1:21" ht="18.75" x14ac:dyDescent="0.3">
      <c r="A782" s="45"/>
      <c r="B782" s="41"/>
      <c r="C782" s="42"/>
      <c r="D782" s="42"/>
      <c r="E782" s="42"/>
      <c r="F782" s="42"/>
      <c r="G782" s="40"/>
      <c r="H782" s="40"/>
      <c r="I782" s="40"/>
      <c r="J782" s="50"/>
      <c r="K782" s="48"/>
      <c r="L782" s="48"/>
      <c r="M782" s="69"/>
      <c r="N782" s="69"/>
      <c r="O782" s="69"/>
      <c r="P782" s="69"/>
      <c r="Q782" s="41"/>
      <c r="R782" s="41"/>
      <c r="S782" s="41"/>
      <c r="T782" s="41"/>
      <c r="U782" s="41"/>
    </row>
    <row r="783" spans="1:21" ht="18.75" x14ac:dyDescent="0.3">
      <c r="A783" s="45"/>
      <c r="B783" s="41"/>
      <c r="C783" s="42"/>
      <c r="D783" s="42"/>
      <c r="E783" s="42"/>
      <c r="F783" s="42"/>
      <c r="G783" s="40"/>
      <c r="H783" s="40"/>
      <c r="I783" s="40"/>
      <c r="J783" s="50"/>
      <c r="K783" s="48"/>
      <c r="L783" s="48"/>
      <c r="M783" s="69"/>
      <c r="N783" s="69"/>
      <c r="O783" s="69"/>
      <c r="P783" s="69"/>
      <c r="Q783" s="41"/>
      <c r="R783" s="41"/>
      <c r="S783" s="41"/>
      <c r="T783" s="41"/>
      <c r="U783" s="41"/>
    </row>
    <row r="784" spans="1:21" ht="18.75" x14ac:dyDescent="0.3">
      <c r="A784" s="45"/>
      <c r="B784" s="41"/>
      <c r="C784" s="42"/>
      <c r="D784" s="42"/>
      <c r="E784" s="42"/>
      <c r="F784" s="42"/>
      <c r="G784" s="40"/>
      <c r="H784" s="40"/>
      <c r="I784" s="40"/>
      <c r="J784" s="50"/>
      <c r="K784" s="48"/>
      <c r="L784" s="48"/>
      <c r="M784" s="69"/>
      <c r="N784" s="69"/>
      <c r="O784" s="69"/>
      <c r="P784" s="69"/>
      <c r="Q784" s="41"/>
      <c r="R784" s="41"/>
      <c r="S784" s="41"/>
      <c r="T784" s="41"/>
      <c r="U784" s="41"/>
    </row>
    <row r="785" spans="1:21" ht="18.75" x14ac:dyDescent="0.3">
      <c r="A785" s="45"/>
      <c r="B785" s="41"/>
      <c r="C785" s="42"/>
      <c r="D785" s="42"/>
      <c r="E785" s="42"/>
      <c r="F785" s="42"/>
      <c r="G785" s="40"/>
      <c r="H785" s="40"/>
      <c r="I785" s="40"/>
      <c r="J785" s="50"/>
      <c r="K785" s="48"/>
      <c r="L785" s="48"/>
      <c r="M785" s="69"/>
      <c r="N785" s="69"/>
      <c r="O785" s="69"/>
      <c r="P785" s="69"/>
      <c r="Q785" s="41"/>
      <c r="R785" s="41"/>
      <c r="S785" s="41"/>
      <c r="T785" s="41"/>
      <c r="U785" s="41"/>
    </row>
    <row r="786" spans="1:21" ht="18.75" x14ac:dyDescent="0.3">
      <c r="A786" s="45"/>
      <c r="B786" s="41"/>
      <c r="C786" s="42"/>
      <c r="D786" s="42"/>
      <c r="E786" s="42"/>
      <c r="F786" s="42"/>
      <c r="G786" s="40"/>
      <c r="H786" s="40"/>
      <c r="I786" s="40"/>
      <c r="J786" s="50"/>
      <c r="K786" s="48"/>
      <c r="L786" s="48"/>
      <c r="M786" s="69"/>
      <c r="N786" s="69"/>
      <c r="O786" s="69"/>
      <c r="P786" s="69"/>
      <c r="Q786" s="41"/>
      <c r="R786" s="41"/>
      <c r="S786" s="41"/>
      <c r="T786" s="41"/>
      <c r="U786" s="41"/>
    </row>
    <row r="787" spans="1:21" ht="18.75" x14ac:dyDescent="0.3">
      <c r="A787" s="45"/>
      <c r="B787" s="41"/>
      <c r="C787" s="42"/>
      <c r="D787" s="42"/>
      <c r="E787" s="42"/>
      <c r="F787" s="42"/>
      <c r="G787" s="40"/>
      <c r="H787" s="40"/>
      <c r="I787" s="40"/>
      <c r="J787" s="50"/>
      <c r="K787" s="48"/>
      <c r="L787" s="48"/>
      <c r="M787" s="69"/>
      <c r="N787" s="69"/>
      <c r="O787" s="69"/>
      <c r="P787" s="69"/>
      <c r="Q787" s="41"/>
      <c r="R787" s="41"/>
      <c r="S787" s="41"/>
      <c r="T787" s="41"/>
      <c r="U787" s="41"/>
    </row>
    <row r="788" spans="1:21" ht="18.75" x14ac:dyDescent="0.3">
      <c r="A788" s="45"/>
      <c r="B788" s="41"/>
      <c r="C788" s="42"/>
      <c r="D788" s="42"/>
      <c r="E788" s="42"/>
      <c r="F788" s="42"/>
      <c r="G788" s="40"/>
      <c r="H788" s="40"/>
      <c r="I788" s="40"/>
      <c r="J788" s="50"/>
      <c r="K788" s="48"/>
      <c r="L788" s="48"/>
      <c r="M788" s="69"/>
      <c r="N788" s="69"/>
      <c r="O788" s="69"/>
      <c r="P788" s="69"/>
      <c r="Q788" s="41"/>
      <c r="R788" s="41"/>
      <c r="S788" s="41"/>
      <c r="T788" s="41"/>
      <c r="U788" s="41"/>
    </row>
    <row r="789" spans="1:21" ht="18.75" x14ac:dyDescent="0.3">
      <c r="A789" s="45"/>
      <c r="B789" s="41"/>
      <c r="C789" s="42"/>
      <c r="D789" s="42"/>
      <c r="E789" s="42"/>
      <c r="F789" s="42"/>
      <c r="G789" s="40"/>
      <c r="H789" s="40"/>
      <c r="I789" s="40"/>
      <c r="J789" s="50"/>
      <c r="K789" s="48"/>
      <c r="L789" s="48"/>
      <c r="M789" s="69"/>
      <c r="N789" s="69"/>
      <c r="O789" s="69"/>
      <c r="P789" s="69"/>
      <c r="Q789" s="41"/>
      <c r="R789" s="41"/>
      <c r="S789" s="41"/>
      <c r="T789" s="41"/>
      <c r="U789" s="41"/>
    </row>
    <row r="790" spans="1:21" ht="18.75" x14ac:dyDescent="0.3">
      <c r="A790" s="45"/>
      <c r="B790" s="41"/>
      <c r="C790" s="42"/>
      <c r="D790" s="42"/>
      <c r="E790" s="42"/>
      <c r="F790" s="42"/>
      <c r="G790" s="40"/>
      <c r="H790" s="40"/>
      <c r="I790" s="40"/>
      <c r="J790" s="50"/>
      <c r="K790" s="48"/>
      <c r="L790" s="48"/>
      <c r="M790" s="69"/>
      <c r="N790" s="69"/>
      <c r="O790" s="69"/>
      <c r="P790" s="69"/>
      <c r="Q790" s="41"/>
      <c r="R790" s="41"/>
      <c r="S790" s="41"/>
      <c r="T790" s="41"/>
      <c r="U790" s="41"/>
    </row>
    <row r="791" spans="1:21" ht="18.75" x14ac:dyDescent="0.3">
      <c r="A791" s="45"/>
      <c r="B791" s="41"/>
      <c r="C791" s="42"/>
      <c r="D791" s="42"/>
      <c r="E791" s="42"/>
      <c r="F791" s="42"/>
      <c r="G791" s="40"/>
      <c r="H791" s="40"/>
      <c r="I791" s="40"/>
      <c r="J791" s="50"/>
      <c r="K791" s="48"/>
      <c r="L791" s="48"/>
      <c r="M791" s="69"/>
      <c r="N791" s="69"/>
      <c r="O791" s="69"/>
      <c r="P791" s="69"/>
      <c r="Q791" s="41"/>
      <c r="R791" s="41"/>
      <c r="S791" s="41"/>
      <c r="T791" s="41"/>
      <c r="U791" s="41"/>
    </row>
    <row r="792" spans="1:21" ht="18.75" x14ac:dyDescent="0.3">
      <c r="A792" s="45"/>
      <c r="B792" s="41"/>
      <c r="C792" s="42"/>
      <c r="D792" s="42"/>
      <c r="E792" s="42"/>
      <c r="F792" s="42"/>
      <c r="G792" s="40"/>
      <c r="H792" s="40"/>
      <c r="I792" s="40"/>
      <c r="J792" s="50"/>
      <c r="K792" s="48"/>
      <c r="L792" s="48"/>
      <c r="M792" s="69"/>
      <c r="N792" s="69"/>
      <c r="O792" s="69"/>
      <c r="P792" s="69"/>
      <c r="Q792" s="41"/>
      <c r="R792" s="41"/>
      <c r="S792" s="41"/>
      <c r="T792" s="41"/>
      <c r="U792" s="41"/>
    </row>
    <row r="793" spans="1:21" ht="18.75" x14ac:dyDescent="0.3">
      <c r="A793" s="45"/>
      <c r="B793" s="41"/>
      <c r="C793" s="42"/>
      <c r="D793" s="42"/>
      <c r="E793" s="42"/>
      <c r="F793" s="42"/>
      <c r="G793" s="40"/>
      <c r="H793" s="40"/>
      <c r="I793" s="40"/>
      <c r="J793" s="50"/>
      <c r="K793" s="48"/>
      <c r="L793" s="48"/>
      <c r="M793" s="69"/>
      <c r="N793" s="69"/>
      <c r="O793" s="69"/>
      <c r="P793" s="69"/>
      <c r="Q793" s="41"/>
      <c r="R793" s="41"/>
      <c r="S793" s="41"/>
      <c r="T793" s="41"/>
      <c r="U793" s="41"/>
    </row>
    <row r="794" spans="1:21" ht="18.75" x14ac:dyDescent="0.3">
      <c r="A794" s="45"/>
      <c r="B794" s="41"/>
      <c r="C794" s="42"/>
      <c r="D794" s="42"/>
      <c r="E794" s="42"/>
      <c r="F794" s="42"/>
      <c r="G794" s="40"/>
      <c r="H794" s="40"/>
      <c r="I794" s="40"/>
      <c r="J794" s="50"/>
      <c r="K794" s="48"/>
      <c r="L794" s="48"/>
      <c r="M794" s="69"/>
      <c r="N794" s="69"/>
      <c r="O794" s="69"/>
      <c r="P794" s="69"/>
      <c r="Q794" s="41"/>
      <c r="R794" s="41"/>
      <c r="S794" s="41"/>
      <c r="T794" s="41"/>
      <c r="U794" s="41"/>
    </row>
    <row r="795" spans="1:21" ht="18.75" x14ac:dyDescent="0.3">
      <c r="A795" s="45"/>
      <c r="B795" s="41"/>
      <c r="C795" s="42"/>
      <c r="D795" s="42"/>
      <c r="E795" s="42"/>
      <c r="F795" s="42"/>
      <c r="G795" s="40"/>
      <c r="H795" s="40"/>
      <c r="I795" s="40"/>
      <c r="J795" s="50"/>
      <c r="K795" s="48"/>
      <c r="L795" s="48"/>
      <c r="M795" s="69"/>
      <c r="N795" s="69"/>
      <c r="O795" s="69"/>
      <c r="P795" s="69"/>
      <c r="Q795" s="41"/>
      <c r="R795" s="41"/>
      <c r="S795" s="41"/>
      <c r="T795" s="41"/>
      <c r="U795" s="41"/>
    </row>
    <row r="796" spans="1:21" ht="18.75" x14ac:dyDescent="0.3">
      <c r="A796" s="45"/>
      <c r="B796" s="41"/>
      <c r="C796" s="42"/>
      <c r="D796" s="42"/>
      <c r="E796" s="42"/>
      <c r="F796" s="42"/>
      <c r="G796" s="40"/>
      <c r="H796" s="40"/>
      <c r="I796" s="40"/>
      <c r="J796" s="50"/>
      <c r="K796" s="48"/>
      <c r="L796" s="48"/>
      <c r="M796" s="69"/>
      <c r="N796" s="69"/>
      <c r="O796" s="69"/>
      <c r="P796" s="69"/>
      <c r="Q796" s="41"/>
      <c r="R796" s="41"/>
      <c r="S796" s="41"/>
      <c r="T796" s="41"/>
      <c r="U796" s="41"/>
    </row>
    <row r="797" spans="1:21" ht="18.75" x14ac:dyDescent="0.3">
      <c r="A797" s="45"/>
      <c r="B797" s="41"/>
      <c r="C797" s="42"/>
      <c r="D797" s="42"/>
      <c r="E797" s="42"/>
      <c r="F797" s="42"/>
      <c r="G797" s="40"/>
      <c r="H797" s="40"/>
      <c r="I797" s="40"/>
      <c r="J797" s="50"/>
      <c r="K797" s="48"/>
      <c r="L797" s="48"/>
      <c r="M797" s="69"/>
      <c r="N797" s="69"/>
      <c r="O797" s="69"/>
      <c r="P797" s="69"/>
      <c r="Q797" s="41"/>
      <c r="R797" s="41"/>
      <c r="S797" s="41"/>
      <c r="T797" s="41"/>
      <c r="U797" s="41"/>
    </row>
    <row r="798" spans="1:21" ht="18.75" x14ac:dyDescent="0.3">
      <c r="A798" s="45"/>
      <c r="B798" s="41"/>
      <c r="C798" s="42"/>
      <c r="D798" s="42"/>
      <c r="E798" s="42"/>
      <c r="F798" s="42"/>
      <c r="G798" s="40"/>
      <c r="H798" s="40"/>
      <c r="I798" s="40"/>
      <c r="J798" s="50"/>
      <c r="K798" s="48"/>
      <c r="L798" s="48"/>
      <c r="M798" s="69"/>
      <c r="N798" s="69"/>
      <c r="O798" s="69"/>
      <c r="P798" s="69"/>
      <c r="Q798" s="41"/>
      <c r="R798" s="41"/>
      <c r="S798" s="41"/>
      <c r="T798" s="41"/>
      <c r="U798" s="41"/>
    </row>
    <row r="799" spans="1:21" ht="18.75" x14ac:dyDescent="0.3">
      <c r="A799" s="45"/>
      <c r="B799" s="41"/>
      <c r="C799" s="42"/>
      <c r="D799" s="42"/>
      <c r="E799" s="42"/>
      <c r="F799" s="42"/>
      <c r="G799" s="40"/>
      <c r="H799" s="40"/>
      <c r="I799" s="40"/>
      <c r="J799" s="50"/>
      <c r="K799" s="48"/>
      <c r="L799" s="48"/>
      <c r="M799" s="69"/>
      <c r="N799" s="69"/>
      <c r="O799" s="69"/>
      <c r="P799" s="69"/>
      <c r="Q799" s="41"/>
      <c r="R799" s="41"/>
      <c r="S799" s="41"/>
      <c r="T799" s="41"/>
      <c r="U799" s="41"/>
    </row>
    <row r="800" spans="1:21" ht="18.75" x14ac:dyDescent="0.3">
      <c r="A800" s="45"/>
      <c r="B800" s="41"/>
      <c r="C800" s="42"/>
      <c r="D800" s="42"/>
      <c r="E800" s="42"/>
      <c r="F800" s="42"/>
      <c r="G800" s="40"/>
      <c r="H800" s="40"/>
      <c r="I800" s="40"/>
      <c r="J800" s="50"/>
      <c r="K800" s="48"/>
      <c r="L800" s="48"/>
      <c r="M800" s="69"/>
      <c r="N800" s="69"/>
      <c r="O800" s="69"/>
      <c r="P800" s="69"/>
      <c r="Q800" s="41"/>
      <c r="R800" s="41"/>
      <c r="S800" s="41"/>
      <c r="T800" s="41"/>
      <c r="U800" s="41"/>
    </row>
    <row r="801" spans="1:21" ht="18.75" x14ac:dyDescent="0.3">
      <c r="A801" s="45"/>
      <c r="B801" s="41"/>
      <c r="C801" s="42"/>
      <c r="D801" s="42"/>
      <c r="E801" s="42"/>
      <c r="F801" s="42"/>
      <c r="G801" s="40"/>
      <c r="H801" s="40"/>
      <c r="I801" s="40"/>
      <c r="J801" s="50"/>
      <c r="K801" s="48"/>
      <c r="L801" s="48"/>
      <c r="M801" s="69"/>
      <c r="N801" s="69"/>
      <c r="O801" s="69"/>
      <c r="P801" s="69"/>
      <c r="Q801" s="41"/>
      <c r="R801" s="41"/>
      <c r="S801" s="41"/>
      <c r="T801" s="41"/>
      <c r="U801" s="41"/>
    </row>
    <row r="802" spans="1:21" ht="18.75" x14ac:dyDescent="0.3">
      <c r="A802" s="45"/>
      <c r="B802" s="41"/>
      <c r="C802" s="42"/>
      <c r="D802" s="42"/>
      <c r="E802" s="42"/>
      <c r="F802" s="42"/>
      <c r="G802" s="40"/>
      <c r="H802" s="40"/>
      <c r="I802" s="40"/>
      <c r="J802" s="50"/>
      <c r="K802" s="48"/>
      <c r="L802" s="48"/>
      <c r="M802" s="69"/>
      <c r="N802" s="69"/>
      <c r="O802" s="69"/>
      <c r="P802" s="69"/>
      <c r="Q802" s="41"/>
      <c r="R802" s="41"/>
      <c r="S802" s="41"/>
      <c r="T802" s="41"/>
      <c r="U802" s="41"/>
    </row>
    <row r="803" spans="1:21" ht="18.75" x14ac:dyDescent="0.3">
      <c r="A803" s="45"/>
      <c r="B803" s="41"/>
      <c r="C803" s="42"/>
      <c r="D803" s="42"/>
      <c r="E803" s="42"/>
      <c r="F803" s="42"/>
      <c r="G803" s="40"/>
      <c r="H803" s="40"/>
      <c r="I803" s="40"/>
      <c r="J803" s="50"/>
      <c r="K803" s="48"/>
      <c r="L803" s="48"/>
      <c r="M803" s="69"/>
      <c r="N803" s="69"/>
      <c r="O803" s="69"/>
      <c r="P803" s="69"/>
      <c r="Q803" s="41"/>
      <c r="R803" s="41"/>
      <c r="S803" s="41"/>
      <c r="T803" s="41"/>
      <c r="U803" s="41"/>
    </row>
    <row r="804" spans="1:21" ht="18.75" x14ac:dyDescent="0.3">
      <c r="A804" s="45"/>
      <c r="B804" s="41"/>
      <c r="C804" s="42"/>
      <c r="D804" s="42"/>
      <c r="E804" s="42"/>
      <c r="F804" s="42"/>
      <c r="G804" s="40"/>
      <c r="H804" s="40"/>
      <c r="I804" s="40"/>
      <c r="J804" s="50"/>
      <c r="K804" s="48"/>
      <c r="L804" s="48"/>
      <c r="M804" s="69"/>
      <c r="N804" s="69"/>
      <c r="O804" s="69"/>
      <c r="P804" s="69"/>
      <c r="Q804" s="41"/>
      <c r="R804" s="41"/>
      <c r="S804" s="41"/>
      <c r="T804" s="41"/>
      <c r="U804" s="41"/>
    </row>
    <row r="805" spans="1:21" ht="18.75" x14ac:dyDescent="0.3">
      <c r="A805" s="45"/>
      <c r="B805" s="41"/>
      <c r="C805" s="42"/>
      <c r="D805" s="42"/>
      <c r="E805" s="42"/>
      <c r="F805" s="42"/>
      <c r="G805" s="40"/>
      <c r="H805" s="40"/>
      <c r="I805" s="40"/>
      <c r="J805" s="50"/>
      <c r="K805" s="48"/>
      <c r="L805" s="48"/>
      <c r="M805" s="69"/>
      <c r="N805" s="69"/>
      <c r="O805" s="69"/>
      <c r="P805" s="69"/>
      <c r="Q805" s="41"/>
      <c r="R805" s="41"/>
      <c r="S805" s="41"/>
      <c r="T805" s="41"/>
      <c r="U805" s="41"/>
    </row>
    <row r="806" spans="1:21" ht="18.75" x14ac:dyDescent="0.3">
      <c r="A806" s="45"/>
      <c r="B806" s="41"/>
      <c r="C806" s="42"/>
      <c r="D806" s="42"/>
      <c r="E806" s="42"/>
      <c r="F806" s="42"/>
      <c r="G806" s="40"/>
      <c r="H806" s="40"/>
      <c r="I806" s="40"/>
      <c r="J806" s="50"/>
      <c r="K806" s="48"/>
      <c r="L806" s="48"/>
      <c r="M806" s="69"/>
      <c r="N806" s="69"/>
      <c r="O806" s="69"/>
      <c r="P806" s="69"/>
      <c r="Q806" s="41"/>
      <c r="R806" s="41"/>
      <c r="S806" s="41"/>
      <c r="T806" s="41"/>
      <c r="U806" s="41"/>
    </row>
    <row r="807" spans="1:21" ht="18.75" x14ac:dyDescent="0.3">
      <c r="A807" s="45"/>
      <c r="B807" s="41"/>
      <c r="C807" s="42"/>
      <c r="D807" s="42"/>
      <c r="E807" s="42"/>
      <c r="F807" s="42"/>
      <c r="G807" s="40"/>
      <c r="H807" s="40"/>
      <c r="I807" s="40"/>
      <c r="J807" s="50"/>
      <c r="K807" s="48"/>
      <c r="L807" s="48"/>
      <c r="M807" s="69"/>
      <c r="N807" s="69"/>
      <c r="O807" s="69"/>
      <c r="P807" s="69"/>
      <c r="Q807" s="41"/>
      <c r="R807" s="41"/>
      <c r="S807" s="41"/>
      <c r="T807" s="41"/>
      <c r="U807" s="41"/>
    </row>
    <row r="808" spans="1:21" ht="18.75" x14ac:dyDescent="0.3">
      <c r="A808" s="45"/>
      <c r="B808" s="41"/>
      <c r="C808" s="42"/>
      <c r="D808" s="42"/>
      <c r="E808" s="42"/>
      <c r="F808" s="42"/>
      <c r="G808" s="40"/>
      <c r="H808" s="40"/>
      <c r="I808" s="40"/>
      <c r="J808" s="50"/>
      <c r="K808" s="48"/>
      <c r="L808" s="48"/>
      <c r="M808" s="69"/>
      <c r="N808" s="69"/>
      <c r="O808" s="69"/>
      <c r="P808" s="69"/>
      <c r="Q808" s="41"/>
      <c r="R808" s="41"/>
      <c r="S808" s="41"/>
      <c r="T808" s="41"/>
      <c r="U808" s="41"/>
    </row>
    <row r="809" spans="1:21" ht="18.75" x14ac:dyDescent="0.3">
      <c r="A809" s="45"/>
      <c r="B809" s="41"/>
      <c r="C809" s="42"/>
      <c r="D809" s="42"/>
      <c r="E809" s="42"/>
      <c r="F809" s="42"/>
      <c r="G809" s="40"/>
      <c r="H809" s="40"/>
      <c r="I809" s="40"/>
      <c r="J809" s="50"/>
      <c r="K809" s="48"/>
      <c r="L809" s="48"/>
      <c r="M809" s="69"/>
      <c r="N809" s="69"/>
      <c r="O809" s="69"/>
      <c r="P809" s="69"/>
      <c r="Q809" s="41"/>
      <c r="R809" s="41"/>
      <c r="S809" s="41"/>
      <c r="T809" s="41"/>
      <c r="U809" s="41"/>
    </row>
    <row r="810" spans="1:21" ht="18.75" x14ac:dyDescent="0.3">
      <c r="A810" s="45"/>
      <c r="B810" s="41"/>
      <c r="C810" s="42"/>
      <c r="D810" s="42"/>
      <c r="E810" s="42"/>
      <c r="F810" s="42"/>
      <c r="G810" s="40"/>
      <c r="H810" s="40"/>
      <c r="I810" s="40"/>
      <c r="J810" s="50"/>
      <c r="K810" s="48"/>
      <c r="L810" s="48"/>
      <c r="M810" s="69"/>
      <c r="N810" s="69"/>
      <c r="O810" s="69"/>
      <c r="P810" s="69"/>
      <c r="Q810" s="41"/>
      <c r="R810" s="41"/>
      <c r="S810" s="41"/>
      <c r="T810" s="41"/>
      <c r="U810" s="41"/>
    </row>
    <row r="811" spans="1:21" ht="18.75" x14ac:dyDescent="0.3">
      <c r="A811" s="45"/>
      <c r="B811" s="41"/>
      <c r="C811" s="42"/>
      <c r="D811" s="42"/>
      <c r="E811" s="42"/>
      <c r="F811" s="42"/>
      <c r="G811" s="40"/>
      <c r="H811" s="40"/>
      <c r="I811" s="40"/>
      <c r="J811" s="50"/>
      <c r="K811" s="48"/>
      <c r="L811" s="48"/>
      <c r="M811" s="69"/>
      <c r="N811" s="69"/>
      <c r="O811" s="69"/>
      <c r="P811" s="69"/>
      <c r="Q811" s="41"/>
      <c r="R811" s="41"/>
      <c r="S811" s="41"/>
      <c r="T811" s="41"/>
      <c r="U811" s="41"/>
    </row>
    <row r="812" spans="1:21" ht="18.75" x14ac:dyDescent="0.3">
      <c r="A812" s="45"/>
      <c r="B812" s="41"/>
      <c r="C812" s="42"/>
      <c r="D812" s="42"/>
      <c r="E812" s="42"/>
      <c r="F812" s="42"/>
      <c r="G812" s="40"/>
      <c r="H812" s="40"/>
      <c r="I812" s="40"/>
      <c r="J812" s="50"/>
      <c r="K812" s="48"/>
      <c r="L812" s="48"/>
      <c r="M812" s="69"/>
      <c r="N812" s="69"/>
      <c r="O812" s="69"/>
      <c r="P812" s="69"/>
      <c r="Q812" s="41"/>
      <c r="R812" s="41"/>
      <c r="S812" s="41"/>
      <c r="T812" s="41"/>
      <c r="U812" s="41"/>
    </row>
    <row r="813" spans="1:21" ht="18.75" x14ac:dyDescent="0.3">
      <c r="A813" s="45"/>
      <c r="B813" s="41"/>
      <c r="C813" s="42"/>
      <c r="D813" s="42"/>
      <c r="E813" s="42"/>
      <c r="F813" s="42"/>
      <c r="G813" s="40"/>
      <c r="H813" s="40"/>
      <c r="I813" s="40"/>
      <c r="J813" s="50"/>
      <c r="K813" s="48"/>
      <c r="L813" s="48"/>
      <c r="M813" s="69"/>
      <c r="N813" s="69"/>
      <c r="O813" s="69"/>
      <c r="P813" s="69"/>
      <c r="Q813" s="41"/>
      <c r="R813" s="41"/>
      <c r="S813" s="41"/>
      <c r="T813" s="41"/>
      <c r="U813" s="41"/>
    </row>
    <row r="814" spans="1:21" ht="18.75" x14ac:dyDescent="0.3">
      <c r="A814" s="45"/>
      <c r="B814" s="41"/>
      <c r="C814" s="42"/>
      <c r="D814" s="42"/>
      <c r="E814" s="42"/>
      <c r="F814" s="42"/>
      <c r="G814" s="40"/>
      <c r="H814" s="40"/>
      <c r="I814" s="40"/>
      <c r="J814" s="50"/>
      <c r="K814" s="48"/>
      <c r="L814" s="48"/>
      <c r="M814" s="69"/>
      <c r="N814" s="69"/>
      <c r="O814" s="69"/>
      <c r="P814" s="69"/>
      <c r="Q814" s="41"/>
      <c r="R814" s="41"/>
      <c r="S814" s="41"/>
      <c r="T814" s="41"/>
      <c r="U814" s="41"/>
    </row>
    <row r="815" spans="1:21" ht="18.75" x14ac:dyDescent="0.3">
      <c r="A815" s="45"/>
      <c r="B815" s="41"/>
      <c r="C815" s="42"/>
      <c r="D815" s="42"/>
      <c r="E815" s="42"/>
      <c r="F815" s="42"/>
      <c r="G815" s="40"/>
      <c r="H815" s="40"/>
      <c r="I815" s="40"/>
      <c r="J815" s="50"/>
      <c r="K815" s="48"/>
      <c r="L815" s="48"/>
      <c r="M815" s="69"/>
      <c r="N815" s="69"/>
      <c r="O815" s="69"/>
      <c r="P815" s="69"/>
      <c r="Q815" s="41"/>
      <c r="R815" s="41"/>
      <c r="S815" s="41"/>
      <c r="T815" s="41"/>
      <c r="U815" s="41"/>
    </row>
    <row r="816" spans="1:21" ht="18.75" x14ac:dyDescent="0.3">
      <c r="A816" s="45"/>
      <c r="B816" s="41"/>
      <c r="C816" s="42"/>
      <c r="D816" s="42"/>
      <c r="E816" s="42"/>
      <c r="F816" s="42"/>
      <c r="G816" s="40"/>
      <c r="H816" s="40"/>
      <c r="I816" s="40"/>
      <c r="J816" s="50"/>
      <c r="K816" s="48"/>
      <c r="L816" s="48"/>
      <c r="M816" s="69"/>
      <c r="N816" s="69"/>
      <c r="O816" s="69"/>
      <c r="P816" s="69"/>
      <c r="Q816" s="41"/>
      <c r="R816" s="41"/>
      <c r="S816" s="41"/>
      <c r="T816" s="41"/>
      <c r="U816" s="41"/>
    </row>
    <row r="817" spans="1:21" ht="18.75" x14ac:dyDescent="0.3">
      <c r="A817" s="45"/>
      <c r="B817" s="41"/>
      <c r="C817" s="42"/>
      <c r="D817" s="42"/>
      <c r="E817" s="42"/>
      <c r="F817" s="42"/>
      <c r="G817" s="40"/>
      <c r="H817" s="40"/>
      <c r="I817" s="40"/>
      <c r="J817" s="50"/>
      <c r="K817" s="48"/>
      <c r="L817" s="48"/>
      <c r="M817" s="69"/>
      <c r="N817" s="69"/>
      <c r="O817" s="69"/>
      <c r="P817" s="69"/>
      <c r="Q817" s="41"/>
      <c r="R817" s="41"/>
      <c r="S817" s="41"/>
      <c r="T817" s="41"/>
      <c r="U817" s="41"/>
    </row>
    <row r="818" spans="1:21" ht="18.75" x14ac:dyDescent="0.3">
      <c r="A818" s="45"/>
      <c r="B818" s="41"/>
      <c r="C818" s="42"/>
      <c r="D818" s="42"/>
      <c r="E818" s="42"/>
      <c r="F818" s="42"/>
      <c r="G818" s="40"/>
      <c r="H818" s="40"/>
      <c r="I818" s="40"/>
      <c r="J818" s="50"/>
      <c r="K818" s="48"/>
      <c r="L818" s="48"/>
      <c r="M818" s="69"/>
      <c r="N818" s="69"/>
      <c r="O818" s="69"/>
      <c r="P818" s="69"/>
      <c r="Q818" s="41"/>
      <c r="R818" s="41"/>
      <c r="S818" s="41"/>
      <c r="T818" s="41"/>
      <c r="U818" s="41"/>
    </row>
    <row r="819" spans="1:21" ht="18.75" x14ac:dyDescent="0.3">
      <c r="A819" s="45"/>
      <c r="B819" s="41"/>
      <c r="C819" s="42"/>
      <c r="D819" s="42"/>
      <c r="E819" s="42"/>
      <c r="F819" s="42"/>
      <c r="G819" s="40"/>
      <c r="H819" s="40"/>
      <c r="I819" s="40"/>
      <c r="J819" s="50"/>
      <c r="K819" s="48"/>
      <c r="L819" s="48"/>
      <c r="M819" s="69"/>
      <c r="N819" s="69"/>
      <c r="O819" s="69"/>
      <c r="P819" s="69"/>
      <c r="Q819" s="41"/>
      <c r="R819" s="41"/>
      <c r="S819" s="41"/>
      <c r="T819" s="41"/>
      <c r="U819" s="41"/>
    </row>
    <row r="820" spans="1:21" ht="18.75" x14ac:dyDescent="0.3">
      <c r="A820" s="45"/>
      <c r="B820" s="41"/>
      <c r="C820" s="42"/>
      <c r="D820" s="42"/>
      <c r="E820" s="42"/>
      <c r="F820" s="42"/>
      <c r="G820" s="40"/>
      <c r="H820" s="40"/>
      <c r="I820" s="40"/>
      <c r="J820" s="50"/>
      <c r="K820" s="48"/>
      <c r="L820" s="48"/>
      <c r="M820" s="69"/>
      <c r="N820" s="69"/>
      <c r="O820" s="69"/>
      <c r="P820" s="69"/>
      <c r="Q820" s="41"/>
      <c r="R820" s="41"/>
      <c r="S820" s="41"/>
      <c r="T820" s="41"/>
      <c r="U820" s="41"/>
    </row>
    <row r="821" spans="1:21" ht="18.75" x14ac:dyDescent="0.3">
      <c r="A821" s="45"/>
      <c r="B821" s="41"/>
      <c r="C821" s="42"/>
      <c r="D821" s="42"/>
      <c r="E821" s="42"/>
      <c r="F821" s="42"/>
      <c r="G821" s="40"/>
      <c r="H821" s="40"/>
      <c r="I821" s="40"/>
      <c r="J821" s="50"/>
      <c r="K821" s="48"/>
      <c r="L821" s="48"/>
      <c r="M821" s="69"/>
      <c r="N821" s="69"/>
      <c r="O821" s="69"/>
      <c r="P821" s="69"/>
      <c r="Q821" s="41"/>
      <c r="R821" s="41"/>
      <c r="S821" s="41"/>
      <c r="T821" s="41"/>
      <c r="U821" s="41"/>
    </row>
    <row r="822" spans="1:21" ht="18.75" x14ac:dyDescent="0.3">
      <c r="A822" s="45"/>
      <c r="B822" s="41"/>
      <c r="C822" s="42"/>
      <c r="D822" s="42"/>
      <c r="E822" s="42"/>
      <c r="F822" s="42"/>
      <c r="G822" s="40"/>
      <c r="H822" s="40"/>
      <c r="I822" s="40"/>
      <c r="J822" s="50"/>
      <c r="K822" s="48"/>
      <c r="L822" s="48"/>
      <c r="M822" s="69"/>
      <c r="N822" s="69"/>
      <c r="O822" s="69"/>
      <c r="P822" s="69"/>
      <c r="Q822" s="41"/>
      <c r="R822" s="41"/>
      <c r="S822" s="41"/>
      <c r="T822" s="41"/>
      <c r="U822" s="41"/>
    </row>
    <row r="823" spans="1:21" ht="18.75" x14ac:dyDescent="0.3">
      <c r="A823" s="45"/>
      <c r="B823" s="41"/>
      <c r="C823" s="42"/>
      <c r="D823" s="42"/>
      <c r="E823" s="42"/>
      <c r="F823" s="42"/>
      <c r="G823" s="40"/>
      <c r="H823" s="40"/>
      <c r="I823" s="40"/>
      <c r="J823" s="50"/>
      <c r="K823" s="48"/>
      <c r="L823" s="48"/>
      <c r="M823" s="69"/>
      <c r="N823" s="69"/>
      <c r="O823" s="69"/>
      <c r="P823" s="69"/>
      <c r="Q823" s="41"/>
      <c r="R823" s="41"/>
      <c r="S823" s="41"/>
      <c r="T823" s="41"/>
      <c r="U823" s="41"/>
    </row>
    <row r="824" spans="1:21" ht="18.75" x14ac:dyDescent="0.3">
      <c r="A824" s="45"/>
      <c r="B824" s="41"/>
      <c r="C824" s="42"/>
      <c r="D824" s="42"/>
      <c r="E824" s="42"/>
      <c r="F824" s="42"/>
      <c r="G824" s="40"/>
      <c r="H824" s="40"/>
      <c r="I824" s="40"/>
      <c r="J824" s="50"/>
      <c r="K824" s="48"/>
      <c r="L824" s="48"/>
      <c r="M824" s="69"/>
      <c r="N824" s="69"/>
      <c r="O824" s="69"/>
      <c r="P824" s="69"/>
      <c r="Q824" s="41"/>
      <c r="R824" s="41"/>
      <c r="S824" s="41"/>
      <c r="T824" s="41"/>
      <c r="U824" s="41"/>
    </row>
    <row r="825" spans="1:21" ht="18.75" x14ac:dyDescent="0.3">
      <c r="A825" s="45"/>
      <c r="B825" s="41"/>
      <c r="C825" s="42"/>
      <c r="D825" s="42"/>
      <c r="E825" s="42"/>
      <c r="F825" s="42"/>
      <c r="G825" s="40"/>
      <c r="H825" s="40"/>
      <c r="I825" s="40"/>
      <c r="J825" s="50"/>
      <c r="K825" s="48"/>
      <c r="L825" s="48"/>
      <c r="M825" s="69"/>
      <c r="N825" s="69"/>
      <c r="O825" s="69"/>
      <c r="P825" s="69"/>
      <c r="Q825" s="41"/>
      <c r="R825" s="41"/>
      <c r="S825" s="41"/>
      <c r="T825" s="41"/>
      <c r="U825" s="41"/>
    </row>
    <row r="826" spans="1:21" ht="18.75" x14ac:dyDescent="0.3">
      <c r="A826" s="45"/>
      <c r="B826" s="41"/>
      <c r="C826" s="42"/>
      <c r="D826" s="42"/>
      <c r="E826" s="42"/>
      <c r="F826" s="42"/>
      <c r="G826" s="40"/>
      <c r="H826" s="40"/>
      <c r="I826" s="40"/>
      <c r="J826" s="50"/>
      <c r="K826" s="48"/>
      <c r="L826" s="48"/>
      <c r="M826" s="69"/>
      <c r="N826" s="69"/>
      <c r="O826" s="69"/>
      <c r="P826" s="69"/>
      <c r="Q826" s="41"/>
      <c r="R826" s="41"/>
      <c r="S826" s="41"/>
      <c r="T826" s="41"/>
      <c r="U826" s="41"/>
    </row>
    <row r="827" spans="1:21" ht="18.75" x14ac:dyDescent="0.3">
      <c r="A827" s="45"/>
      <c r="B827" s="41"/>
      <c r="C827" s="42"/>
      <c r="D827" s="42"/>
      <c r="E827" s="42"/>
      <c r="F827" s="42"/>
      <c r="G827" s="40"/>
      <c r="H827" s="40"/>
      <c r="I827" s="40"/>
      <c r="J827" s="50"/>
      <c r="K827" s="48"/>
      <c r="L827" s="48"/>
      <c r="M827" s="69"/>
      <c r="N827" s="69"/>
      <c r="O827" s="69"/>
      <c r="P827" s="69"/>
      <c r="Q827" s="41"/>
      <c r="R827" s="41"/>
      <c r="S827" s="41"/>
      <c r="T827" s="41"/>
      <c r="U827" s="41"/>
    </row>
    <row r="828" spans="1:21" ht="18.75" x14ac:dyDescent="0.3">
      <c r="A828" s="45"/>
      <c r="B828" s="41"/>
      <c r="C828" s="42"/>
      <c r="D828" s="42"/>
      <c r="E828" s="42"/>
      <c r="F828" s="42"/>
      <c r="G828" s="40"/>
      <c r="H828" s="40"/>
      <c r="I828" s="40"/>
      <c r="J828" s="50"/>
      <c r="K828" s="48"/>
      <c r="L828" s="48"/>
      <c r="M828" s="69"/>
      <c r="N828" s="69"/>
      <c r="O828" s="69"/>
      <c r="P828" s="69"/>
      <c r="Q828" s="41"/>
      <c r="R828" s="41"/>
      <c r="S828" s="41"/>
      <c r="T828" s="41"/>
      <c r="U828" s="41"/>
    </row>
    <row r="829" spans="1:21" ht="18.75" x14ac:dyDescent="0.3">
      <c r="A829" s="45"/>
      <c r="B829" s="41"/>
      <c r="C829" s="42"/>
      <c r="D829" s="42"/>
      <c r="E829" s="42"/>
      <c r="F829" s="42"/>
      <c r="G829" s="40"/>
      <c r="H829" s="40"/>
      <c r="I829" s="40"/>
      <c r="J829" s="50"/>
      <c r="K829" s="48"/>
      <c r="L829" s="48"/>
      <c r="M829" s="69"/>
      <c r="N829" s="69"/>
      <c r="O829" s="69"/>
      <c r="P829" s="69"/>
      <c r="Q829" s="41"/>
      <c r="R829" s="41"/>
      <c r="S829" s="41"/>
      <c r="T829" s="41"/>
      <c r="U829" s="41"/>
    </row>
    <row r="830" spans="1:21" ht="18.75" x14ac:dyDescent="0.3">
      <c r="A830" s="45"/>
      <c r="B830" s="41"/>
      <c r="C830" s="42"/>
      <c r="D830" s="42"/>
      <c r="E830" s="42"/>
      <c r="F830" s="42"/>
      <c r="G830" s="40"/>
      <c r="H830" s="40"/>
      <c r="I830" s="40"/>
      <c r="J830" s="50"/>
      <c r="K830" s="48"/>
      <c r="L830" s="48"/>
      <c r="M830" s="69"/>
      <c r="N830" s="69"/>
      <c r="O830" s="69"/>
      <c r="P830" s="69"/>
      <c r="Q830" s="41"/>
      <c r="R830" s="41"/>
      <c r="S830" s="41"/>
      <c r="T830" s="41"/>
      <c r="U830" s="41"/>
    </row>
    <row r="831" spans="1:21" ht="18.75" x14ac:dyDescent="0.3">
      <c r="A831" s="45"/>
      <c r="B831" s="41"/>
      <c r="C831" s="42"/>
      <c r="D831" s="42"/>
      <c r="E831" s="42"/>
      <c r="F831" s="42"/>
      <c r="G831" s="40"/>
      <c r="H831" s="40"/>
      <c r="I831" s="40"/>
      <c r="J831" s="50"/>
      <c r="K831" s="48"/>
      <c r="L831" s="48"/>
      <c r="M831" s="69"/>
      <c r="N831" s="69"/>
      <c r="O831" s="69"/>
      <c r="P831" s="69"/>
      <c r="Q831" s="41"/>
      <c r="R831" s="41"/>
      <c r="S831" s="41"/>
      <c r="T831" s="41"/>
      <c r="U831" s="41"/>
    </row>
    <row r="832" spans="1:21" ht="18.75" x14ac:dyDescent="0.3">
      <c r="A832" s="45"/>
      <c r="B832" s="41"/>
      <c r="C832" s="42"/>
      <c r="D832" s="42"/>
      <c r="E832" s="42"/>
      <c r="F832" s="42"/>
      <c r="G832" s="40"/>
      <c r="H832" s="40"/>
      <c r="I832" s="40"/>
      <c r="J832" s="50"/>
      <c r="K832" s="48"/>
      <c r="L832" s="48"/>
      <c r="M832" s="69"/>
      <c r="N832" s="69"/>
      <c r="O832" s="69"/>
      <c r="P832" s="69"/>
      <c r="Q832" s="41"/>
      <c r="R832" s="41"/>
      <c r="S832" s="41"/>
      <c r="T832" s="41"/>
      <c r="U832" s="41"/>
    </row>
    <row r="833" spans="1:21" ht="18.75" x14ac:dyDescent="0.3">
      <c r="A833" s="45"/>
      <c r="B833" s="41"/>
      <c r="C833" s="42"/>
      <c r="D833" s="42"/>
      <c r="E833" s="42"/>
      <c r="F833" s="42"/>
      <c r="G833" s="40"/>
      <c r="H833" s="40"/>
      <c r="I833" s="40"/>
      <c r="J833" s="50"/>
      <c r="K833" s="48"/>
      <c r="L833" s="48"/>
      <c r="M833" s="69"/>
      <c r="N833" s="69"/>
      <c r="O833" s="69"/>
      <c r="P833" s="69"/>
      <c r="Q833" s="41"/>
      <c r="R833" s="41"/>
      <c r="S833" s="41"/>
      <c r="T833" s="41"/>
      <c r="U833" s="41"/>
    </row>
    <row r="834" spans="1:21" ht="18.75" x14ac:dyDescent="0.3">
      <c r="A834" s="45"/>
      <c r="B834" s="41"/>
      <c r="C834" s="42"/>
      <c r="D834" s="42"/>
      <c r="E834" s="42"/>
      <c r="F834" s="42"/>
      <c r="G834" s="40"/>
      <c r="H834" s="40"/>
      <c r="I834" s="40"/>
      <c r="J834" s="50"/>
      <c r="K834" s="48"/>
      <c r="L834" s="48"/>
      <c r="M834" s="69"/>
      <c r="N834" s="69"/>
      <c r="O834" s="69"/>
      <c r="P834" s="69"/>
      <c r="Q834" s="41"/>
      <c r="R834" s="41"/>
      <c r="S834" s="41"/>
      <c r="T834" s="41"/>
      <c r="U834" s="41"/>
    </row>
    <row r="835" spans="1:21" ht="18.75" x14ac:dyDescent="0.3">
      <c r="A835" s="45"/>
      <c r="B835" s="41"/>
      <c r="C835" s="42"/>
      <c r="D835" s="42"/>
      <c r="E835" s="42"/>
      <c r="F835" s="42"/>
      <c r="G835" s="40"/>
      <c r="H835" s="40"/>
      <c r="I835" s="40"/>
      <c r="J835" s="50"/>
      <c r="K835" s="48"/>
      <c r="L835" s="48"/>
      <c r="M835" s="69"/>
      <c r="N835" s="69"/>
      <c r="O835" s="69"/>
      <c r="P835" s="69"/>
      <c r="Q835" s="41"/>
      <c r="R835" s="41"/>
      <c r="S835" s="41"/>
      <c r="T835" s="41"/>
      <c r="U835" s="41"/>
    </row>
    <row r="836" spans="1:21" ht="18.75" x14ac:dyDescent="0.3">
      <c r="A836" s="45"/>
      <c r="B836" s="41"/>
      <c r="C836" s="42"/>
      <c r="D836" s="42"/>
      <c r="E836" s="42"/>
      <c r="F836" s="42"/>
      <c r="G836" s="40"/>
      <c r="H836" s="40"/>
      <c r="I836" s="40"/>
      <c r="J836" s="50"/>
      <c r="K836" s="48"/>
      <c r="L836" s="48"/>
      <c r="M836" s="69"/>
      <c r="N836" s="69"/>
      <c r="O836" s="69"/>
      <c r="P836" s="69"/>
      <c r="Q836" s="41"/>
      <c r="R836" s="41"/>
      <c r="S836" s="41"/>
      <c r="T836" s="41"/>
      <c r="U836" s="41"/>
    </row>
    <row r="837" spans="1:21" ht="18.75" x14ac:dyDescent="0.3">
      <c r="A837" s="45"/>
      <c r="B837" s="41"/>
      <c r="C837" s="42"/>
      <c r="D837" s="42"/>
      <c r="E837" s="42"/>
      <c r="F837" s="42"/>
      <c r="G837" s="40"/>
      <c r="H837" s="40"/>
      <c r="I837" s="40"/>
      <c r="J837" s="50"/>
      <c r="K837" s="48"/>
      <c r="L837" s="48"/>
      <c r="M837" s="69"/>
      <c r="N837" s="69"/>
      <c r="O837" s="69"/>
      <c r="P837" s="69"/>
      <c r="Q837" s="41"/>
      <c r="R837" s="41"/>
      <c r="S837" s="41"/>
      <c r="T837" s="41"/>
      <c r="U837" s="41"/>
    </row>
    <row r="838" spans="1:21" ht="18.75" x14ac:dyDescent="0.3">
      <c r="A838" s="45"/>
      <c r="B838" s="41"/>
      <c r="C838" s="42"/>
      <c r="D838" s="42"/>
      <c r="E838" s="42"/>
      <c r="F838" s="42"/>
      <c r="G838" s="40"/>
      <c r="H838" s="40"/>
      <c r="I838" s="40"/>
      <c r="J838" s="50"/>
      <c r="K838" s="48"/>
      <c r="L838" s="48"/>
      <c r="M838" s="69"/>
      <c r="N838" s="69"/>
      <c r="O838" s="69"/>
      <c r="P838" s="69"/>
      <c r="Q838" s="41"/>
      <c r="R838" s="41"/>
      <c r="S838" s="41"/>
      <c r="T838" s="41"/>
      <c r="U838" s="41"/>
    </row>
    <row r="839" spans="1:21" ht="18.75" x14ac:dyDescent="0.3">
      <c r="A839" s="45"/>
      <c r="B839" s="41"/>
      <c r="C839" s="42"/>
      <c r="D839" s="42"/>
      <c r="E839" s="42"/>
      <c r="F839" s="42"/>
      <c r="G839" s="40"/>
      <c r="H839" s="40"/>
      <c r="I839" s="40"/>
      <c r="J839" s="50"/>
      <c r="K839" s="48"/>
      <c r="L839" s="48"/>
      <c r="M839" s="69"/>
      <c r="N839" s="69"/>
      <c r="O839" s="69"/>
      <c r="P839" s="69"/>
      <c r="Q839" s="41"/>
      <c r="R839" s="41"/>
      <c r="S839" s="41"/>
      <c r="T839" s="41"/>
      <c r="U839" s="41"/>
    </row>
    <row r="840" spans="1:21" ht="18.75" x14ac:dyDescent="0.3">
      <c r="A840" s="45"/>
      <c r="B840" s="41"/>
      <c r="C840" s="42"/>
      <c r="D840" s="42"/>
      <c r="E840" s="42"/>
      <c r="F840" s="42"/>
      <c r="G840" s="40"/>
      <c r="H840" s="40"/>
      <c r="I840" s="40"/>
      <c r="J840" s="50"/>
      <c r="K840" s="48"/>
      <c r="L840" s="48"/>
      <c r="M840" s="69"/>
      <c r="N840" s="69"/>
      <c r="O840" s="69"/>
      <c r="P840" s="69"/>
      <c r="Q840" s="41"/>
      <c r="R840" s="41"/>
      <c r="S840" s="41"/>
      <c r="T840" s="41"/>
      <c r="U840" s="41"/>
    </row>
    <row r="841" spans="1:21" ht="18.75" x14ac:dyDescent="0.3">
      <c r="A841" s="45"/>
      <c r="B841" s="41"/>
      <c r="C841" s="42"/>
      <c r="D841" s="42"/>
      <c r="E841" s="42"/>
      <c r="F841" s="42"/>
      <c r="G841" s="40"/>
      <c r="H841" s="40"/>
      <c r="I841" s="40"/>
      <c r="J841" s="50"/>
      <c r="K841" s="48"/>
      <c r="L841" s="48"/>
      <c r="M841" s="69"/>
      <c r="N841" s="69"/>
      <c r="O841" s="69"/>
      <c r="P841" s="69"/>
      <c r="Q841" s="41"/>
      <c r="R841" s="41"/>
      <c r="S841" s="41"/>
      <c r="T841" s="41"/>
      <c r="U841" s="41"/>
    </row>
    <row r="842" spans="1:21" ht="18.75" x14ac:dyDescent="0.3">
      <c r="A842" s="45"/>
      <c r="B842" s="41"/>
      <c r="C842" s="42"/>
      <c r="D842" s="42"/>
      <c r="E842" s="42"/>
      <c r="F842" s="42"/>
      <c r="G842" s="40"/>
      <c r="H842" s="40"/>
      <c r="I842" s="40"/>
      <c r="J842" s="50"/>
      <c r="K842" s="48"/>
      <c r="L842" s="48"/>
      <c r="M842" s="69"/>
      <c r="N842" s="69"/>
      <c r="O842" s="69"/>
      <c r="P842" s="69"/>
      <c r="Q842" s="41"/>
      <c r="R842" s="41"/>
      <c r="S842" s="41"/>
      <c r="T842" s="41"/>
      <c r="U842" s="41"/>
    </row>
    <row r="843" spans="1:21" ht="18.75" x14ac:dyDescent="0.3">
      <c r="A843" s="45"/>
      <c r="B843" s="41"/>
      <c r="C843" s="42"/>
      <c r="D843" s="42"/>
      <c r="E843" s="42"/>
      <c r="F843" s="42"/>
      <c r="G843" s="40"/>
      <c r="H843" s="40"/>
      <c r="I843" s="40"/>
      <c r="J843" s="50"/>
      <c r="K843" s="48"/>
      <c r="L843" s="48"/>
      <c r="M843" s="69"/>
      <c r="N843" s="69"/>
      <c r="O843" s="69"/>
      <c r="P843" s="69"/>
      <c r="Q843" s="41"/>
      <c r="R843" s="41"/>
      <c r="S843" s="41"/>
      <c r="T843" s="41"/>
      <c r="U843" s="41"/>
    </row>
    <row r="844" spans="1:21" ht="18.75" x14ac:dyDescent="0.3">
      <c r="A844" s="45"/>
      <c r="B844" s="41"/>
      <c r="C844" s="42"/>
      <c r="D844" s="42"/>
      <c r="E844" s="42"/>
      <c r="F844" s="42"/>
      <c r="G844" s="40"/>
      <c r="H844" s="40"/>
      <c r="I844" s="40"/>
      <c r="J844" s="50"/>
      <c r="K844" s="48"/>
      <c r="L844" s="48"/>
      <c r="M844" s="69"/>
      <c r="N844" s="69"/>
      <c r="O844" s="69"/>
      <c r="P844" s="69"/>
      <c r="Q844" s="41"/>
      <c r="R844" s="41"/>
      <c r="S844" s="41"/>
      <c r="T844" s="41"/>
      <c r="U844" s="41"/>
    </row>
    <row r="845" spans="1:21" ht="18.75" x14ac:dyDescent="0.3">
      <c r="A845" s="45"/>
      <c r="B845" s="41"/>
      <c r="C845" s="42"/>
      <c r="D845" s="42"/>
      <c r="E845" s="42"/>
      <c r="F845" s="42"/>
      <c r="G845" s="40"/>
      <c r="H845" s="40"/>
      <c r="I845" s="40"/>
      <c r="J845" s="50"/>
      <c r="K845" s="48"/>
      <c r="L845" s="48"/>
      <c r="M845" s="69"/>
      <c r="N845" s="69"/>
      <c r="O845" s="69"/>
      <c r="P845" s="69"/>
      <c r="Q845" s="41"/>
      <c r="R845" s="41"/>
      <c r="S845" s="41"/>
      <c r="T845" s="41"/>
      <c r="U845" s="41"/>
    </row>
    <row r="846" spans="1:21" ht="18.75" x14ac:dyDescent="0.3">
      <c r="A846" s="45"/>
      <c r="B846" s="41"/>
      <c r="C846" s="42"/>
      <c r="D846" s="42"/>
      <c r="E846" s="42"/>
      <c r="F846" s="42"/>
      <c r="G846" s="40"/>
      <c r="H846" s="40"/>
      <c r="I846" s="40"/>
      <c r="J846" s="50"/>
      <c r="K846" s="48"/>
      <c r="L846" s="48"/>
      <c r="M846" s="69"/>
      <c r="N846" s="69"/>
      <c r="O846" s="69"/>
      <c r="P846" s="69"/>
      <c r="Q846" s="41"/>
      <c r="R846" s="41"/>
      <c r="S846" s="41"/>
      <c r="T846" s="41"/>
      <c r="U846" s="41"/>
    </row>
    <row r="847" spans="1:21" ht="18.75" x14ac:dyDescent="0.3">
      <c r="A847" s="45"/>
      <c r="B847" s="41"/>
      <c r="C847" s="42"/>
      <c r="D847" s="42"/>
      <c r="E847" s="42"/>
      <c r="F847" s="42"/>
      <c r="G847" s="40"/>
      <c r="H847" s="40"/>
      <c r="I847" s="40"/>
      <c r="J847" s="50"/>
      <c r="K847" s="48"/>
      <c r="L847" s="48"/>
      <c r="M847" s="69"/>
      <c r="N847" s="69"/>
      <c r="O847" s="69"/>
      <c r="P847" s="69"/>
      <c r="Q847" s="41"/>
      <c r="R847" s="41"/>
      <c r="S847" s="41"/>
      <c r="T847" s="41"/>
      <c r="U847" s="41"/>
    </row>
    <row r="848" spans="1:21" ht="18.75" x14ac:dyDescent="0.3">
      <c r="A848" s="45"/>
      <c r="B848" s="41"/>
      <c r="C848" s="42"/>
      <c r="D848" s="42"/>
      <c r="E848" s="42"/>
      <c r="F848" s="42"/>
      <c r="G848" s="40"/>
      <c r="H848" s="40"/>
      <c r="I848" s="40"/>
      <c r="J848" s="50"/>
      <c r="K848" s="48"/>
      <c r="L848" s="48"/>
      <c r="M848" s="69"/>
      <c r="N848" s="69"/>
      <c r="O848" s="69"/>
      <c r="P848" s="69"/>
      <c r="Q848" s="41"/>
      <c r="R848" s="41"/>
      <c r="S848" s="41"/>
      <c r="T848" s="41"/>
      <c r="U848" s="41"/>
    </row>
    <row r="849" spans="1:21" ht="18.75" x14ac:dyDescent="0.3">
      <c r="A849" s="45"/>
      <c r="B849" s="41"/>
      <c r="C849" s="42"/>
      <c r="D849" s="42"/>
      <c r="E849" s="42"/>
      <c r="F849" s="42"/>
      <c r="G849" s="40"/>
      <c r="H849" s="40"/>
      <c r="I849" s="40"/>
      <c r="J849" s="50"/>
      <c r="K849" s="48"/>
      <c r="L849" s="48"/>
      <c r="M849" s="69"/>
      <c r="N849" s="69"/>
      <c r="O849" s="69"/>
      <c r="P849" s="69"/>
      <c r="Q849" s="41"/>
      <c r="R849" s="41"/>
      <c r="S849" s="41"/>
      <c r="T849" s="41"/>
      <c r="U849" s="41"/>
    </row>
    <row r="850" spans="1:21" ht="18.75" x14ac:dyDescent="0.3">
      <c r="A850" s="45"/>
      <c r="B850" s="41"/>
      <c r="C850" s="42"/>
      <c r="D850" s="42"/>
      <c r="E850" s="42"/>
      <c r="F850" s="42"/>
      <c r="G850" s="40"/>
      <c r="H850" s="40"/>
      <c r="I850" s="40"/>
      <c r="J850" s="50"/>
      <c r="K850" s="48"/>
      <c r="L850" s="48"/>
      <c r="M850" s="69"/>
      <c r="N850" s="69"/>
      <c r="O850" s="69"/>
      <c r="P850" s="69"/>
      <c r="Q850" s="41"/>
      <c r="R850" s="41"/>
      <c r="S850" s="41"/>
      <c r="T850" s="41"/>
      <c r="U850" s="41"/>
    </row>
    <row r="851" spans="1:21" ht="18.75" x14ac:dyDescent="0.3">
      <c r="A851" s="45"/>
      <c r="B851" s="41"/>
      <c r="C851" s="42"/>
      <c r="D851" s="42"/>
      <c r="E851" s="42"/>
      <c r="F851" s="42"/>
      <c r="G851" s="40"/>
      <c r="H851" s="40"/>
      <c r="I851" s="40"/>
      <c r="J851" s="50"/>
      <c r="K851" s="48"/>
      <c r="L851" s="48"/>
      <c r="M851" s="69"/>
      <c r="N851" s="69"/>
      <c r="O851" s="69"/>
      <c r="P851" s="69"/>
      <c r="Q851" s="41"/>
      <c r="R851" s="41"/>
      <c r="S851" s="41"/>
      <c r="T851" s="41"/>
      <c r="U851" s="41"/>
    </row>
    <row r="852" spans="1:21" ht="18.75" x14ac:dyDescent="0.3">
      <c r="A852" s="45"/>
      <c r="B852" s="41"/>
      <c r="C852" s="42"/>
      <c r="D852" s="42"/>
      <c r="E852" s="42"/>
      <c r="F852" s="42"/>
      <c r="G852" s="40"/>
      <c r="H852" s="40"/>
      <c r="I852" s="40"/>
      <c r="J852" s="50"/>
      <c r="K852" s="48"/>
      <c r="L852" s="48"/>
      <c r="M852" s="69"/>
      <c r="N852" s="69"/>
      <c r="O852" s="69"/>
      <c r="P852" s="69"/>
      <c r="Q852" s="41"/>
      <c r="R852" s="41"/>
      <c r="S852" s="41"/>
      <c r="T852" s="41"/>
      <c r="U852" s="41"/>
    </row>
    <row r="853" spans="1:21" ht="18.75" x14ac:dyDescent="0.3">
      <c r="A853" s="45"/>
      <c r="B853" s="41"/>
      <c r="C853" s="42"/>
      <c r="D853" s="42"/>
      <c r="E853" s="42"/>
      <c r="F853" s="42"/>
      <c r="G853" s="40"/>
      <c r="H853" s="40"/>
      <c r="I853" s="40"/>
      <c r="J853" s="50"/>
      <c r="K853" s="48"/>
      <c r="L853" s="48"/>
      <c r="M853" s="69"/>
      <c r="N853" s="69"/>
      <c r="O853" s="69"/>
      <c r="P853" s="69"/>
      <c r="Q853" s="41"/>
      <c r="R853" s="41"/>
      <c r="S853" s="41"/>
      <c r="T853" s="41"/>
      <c r="U853" s="41"/>
    </row>
    <row r="854" spans="1:21" ht="18.75" x14ac:dyDescent="0.3">
      <c r="A854" s="45"/>
      <c r="B854" s="41"/>
      <c r="C854" s="42"/>
      <c r="D854" s="42"/>
      <c r="E854" s="42"/>
      <c r="F854" s="42"/>
      <c r="G854" s="40"/>
      <c r="H854" s="40"/>
      <c r="I854" s="40"/>
      <c r="J854" s="50"/>
      <c r="K854" s="48"/>
      <c r="L854" s="48"/>
      <c r="M854" s="69"/>
      <c r="N854" s="69"/>
      <c r="O854" s="69"/>
      <c r="P854" s="69"/>
      <c r="Q854" s="41"/>
      <c r="R854" s="41"/>
      <c r="S854" s="41"/>
      <c r="T854" s="41"/>
      <c r="U854" s="41"/>
    </row>
    <row r="855" spans="1:21" ht="18.75" x14ac:dyDescent="0.3">
      <c r="A855" s="45"/>
      <c r="B855" s="41"/>
      <c r="C855" s="42"/>
      <c r="D855" s="42"/>
      <c r="E855" s="42"/>
      <c r="F855" s="42"/>
      <c r="G855" s="40"/>
      <c r="H855" s="40"/>
      <c r="I855" s="40"/>
      <c r="J855" s="50"/>
      <c r="K855" s="48"/>
      <c r="L855" s="48"/>
      <c r="M855" s="69"/>
      <c r="N855" s="69"/>
      <c r="O855" s="69"/>
      <c r="P855" s="69"/>
      <c r="Q855" s="41"/>
      <c r="R855" s="41"/>
      <c r="S855" s="41"/>
      <c r="T855" s="41"/>
      <c r="U855" s="41"/>
    </row>
    <row r="856" spans="1:21" ht="18.75" x14ac:dyDescent="0.3">
      <c r="A856" s="45"/>
      <c r="B856" s="41"/>
      <c r="C856" s="42"/>
      <c r="D856" s="42"/>
      <c r="E856" s="42"/>
      <c r="F856" s="42"/>
      <c r="G856" s="40"/>
      <c r="H856" s="40"/>
      <c r="I856" s="40"/>
      <c r="J856" s="50"/>
      <c r="K856" s="48"/>
      <c r="L856" s="48"/>
      <c r="M856" s="69"/>
      <c r="N856" s="69"/>
      <c r="O856" s="69"/>
      <c r="P856" s="69"/>
      <c r="Q856" s="41"/>
      <c r="R856" s="41"/>
      <c r="S856" s="41"/>
      <c r="T856" s="41"/>
      <c r="U856" s="41"/>
    </row>
    <row r="857" spans="1:21" ht="18.75" x14ac:dyDescent="0.3">
      <c r="A857" s="45"/>
      <c r="B857" s="41"/>
      <c r="C857" s="42"/>
      <c r="D857" s="42"/>
      <c r="E857" s="42"/>
      <c r="F857" s="42"/>
      <c r="G857" s="40"/>
      <c r="H857" s="40"/>
      <c r="I857" s="40"/>
      <c r="J857" s="50"/>
      <c r="K857" s="48"/>
      <c r="L857" s="48"/>
      <c r="M857" s="69"/>
      <c r="N857" s="69"/>
      <c r="O857" s="69"/>
      <c r="P857" s="69"/>
      <c r="Q857" s="41"/>
      <c r="R857" s="41"/>
      <c r="S857" s="41"/>
      <c r="T857" s="41"/>
      <c r="U857" s="41"/>
    </row>
    <row r="858" spans="1:21" ht="18.75" x14ac:dyDescent="0.3">
      <c r="A858" s="45"/>
      <c r="B858" s="41"/>
      <c r="C858" s="42"/>
      <c r="D858" s="42"/>
      <c r="E858" s="42"/>
      <c r="F858" s="42"/>
      <c r="G858" s="40"/>
      <c r="H858" s="40"/>
      <c r="I858" s="40"/>
      <c r="J858" s="50"/>
      <c r="K858" s="48"/>
      <c r="L858" s="48"/>
      <c r="M858" s="69"/>
      <c r="N858" s="69"/>
      <c r="O858" s="69"/>
      <c r="P858" s="69"/>
      <c r="Q858" s="41"/>
      <c r="R858" s="41"/>
      <c r="S858" s="41"/>
      <c r="T858" s="41"/>
      <c r="U858" s="41"/>
    </row>
    <row r="859" spans="1:21" ht="18.75" x14ac:dyDescent="0.3">
      <c r="A859" s="45"/>
      <c r="B859" s="41"/>
      <c r="C859" s="42"/>
      <c r="D859" s="42"/>
      <c r="E859" s="42"/>
      <c r="F859" s="42"/>
      <c r="G859" s="40"/>
      <c r="H859" s="40"/>
      <c r="I859" s="40"/>
      <c r="J859" s="50"/>
      <c r="K859" s="48"/>
      <c r="L859" s="48"/>
      <c r="M859" s="69"/>
      <c r="N859" s="69"/>
      <c r="O859" s="69"/>
      <c r="P859" s="69"/>
      <c r="Q859" s="41"/>
      <c r="R859" s="41"/>
      <c r="S859" s="41"/>
      <c r="T859" s="41"/>
      <c r="U859" s="41"/>
    </row>
    <row r="860" spans="1:21" ht="18.75" x14ac:dyDescent="0.3">
      <c r="A860" s="45"/>
      <c r="B860" s="41"/>
      <c r="C860" s="42"/>
      <c r="D860" s="42"/>
      <c r="E860" s="42"/>
      <c r="F860" s="42"/>
      <c r="G860" s="40"/>
      <c r="H860" s="40"/>
      <c r="I860" s="40"/>
      <c r="J860" s="50"/>
      <c r="K860" s="48"/>
      <c r="L860" s="48"/>
      <c r="M860" s="69"/>
      <c r="N860" s="69"/>
      <c r="O860" s="69"/>
      <c r="P860" s="69"/>
      <c r="Q860" s="41"/>
      <c r="R860" s="41"/>
      <c r="S860" s="41"/>
      <c r="T860" s="41"/>
      <c r="U860" s="41"/>
    </row>
    <row r="861" spans="1:21" ht="18.75" x14ac:dyDescent="0.3">
      <c r="A861" s="45"/>
      <c r="B861" s="41"/>
      <c r="C861" s="42"/>
      <c r="D861" s="42"/>
      <c r="E861" s="42"/>
      <c r="F861" s="42"/>
      <c r="G861" s="40"/>
      <c r="H861" s="40"/>
      <c r="I861" s="40"/>
      <c r="J861" s="50"/>
      <c r="K861" s="48"/>
      <c r="L861" s="48"/>
      <c r="M861" s="69"/>
      <c r="N861" s="69"/>
      <c r="O861" s="69"/>
      <c r="P861" s="69"/>
      <c r="Q861" s="41"/>
      <c r="R861" s="41"/>
      <c r="S861" s="41"/>
      <c r="T861" s="41"/>
      <c r="U861" s="41"/>
    </row>
    <row r="862" spans="1:21" ht="18.75" x14ac:dyDescent="0.3">
      <c r="A862" s="45"/>
      <c r="B862" s="41"/>
      <c r="C862" s="42"/>
      <c r="D862" s="42"/>
      <c r="E862" s="42"/>
      <c r="F862" s="42"/>
      <c r="G862" s="40"/>
      <c r="H862" s="40"/>
      <c r="I862" s="40"/>
      <c r="J862" s="50"/>
      <c r="K862" s="48"/>
      <c r="L862" s="48"/>
      <c r="M862" s="69"/>
      <c r="N862" s="69"/>
      <c r="O862" s="69"/>
      <c r="P862" s="69"/>
      <c r="Q862" s="41"/>
      <c r="R862" s="41"/>
      <c r="S862" s="41"/>
      <c r="T862" s="41"/>
      <c r="U862" s="41"/>
    </row>
    <row r="863" spans="1:21" ht="18.75" x14ac:dyDescent="0.3">
      <c r="A863" s="45"/>
      <c r="B863" s="41"/>
      <c r="C863" s="42"/>
      <c r="D863" s="42"/>
      <c r="E863" s="42"/>
      <c r="F863" s="42"/>
      <c r="G863" s="40"/>
      <c r="H863" s="40"/>
      <c r="I863" s="40"/>
      <c r="J863" s="50"/>
      <c r="K863" s="48"/>
      <c r="L863" s="48"/>
      <c r="M863" s="69"/>
      <c r="N863" s="69"/>
      <c r="O863" s="69"/>
      <c r="P863" s="69"/>
      <c r="Q863" s="41"/>
      <c r="R863" s="41"/>
      <c r="S863" s="41"/>
      <c r="T863" s="41"/>
      <c r="U863" s="41"/>
    </row>
    <row r="864" spans="1:21" ht="18.75" x14ac:dyDescent="0.3">
      <c r="A864" s="45"/>
      <c r="B864" s="41"/>
      <c r="C864" s="42"/>
      <c r="D864" s="42"/>
      <c r="E864" s="42"/>
      <c r="F864" s="42"/>
      <c r="G864" s="40"/>
      <c r="H864" s="40"/>
      <c r="I864" s="40"/>
      <c r="J864" s="50"/>
      <c r="K864" s="48"/>
      <c r="L864" s="48"/>
      <c r="M864" s="69"/>
      <c r="N864" s="69"/>
      <c r="O864" s="69"/>
      <c r="P864" s="69"/>
      <c r="Q864" s="41"/>
      <c r="R864" s="41"/>
      <c r="S864" s="41"/>
      <c r="T864" s="41"/>
      <c r="U864" s="41"/>
    </row>
    <row r="865" spans="1:21" ht="18.75" x14ac:dyDescent="0.3">
      <c r="A865" s="45"/>
      <c r="B865" s="41"/>
      <c r="C865" s="42"/>
      <c r="D865" s="42"/>
      <c r="E865" s="42"/>
      <c r="F865" s="42"/>
      <c r="G865" s="40"/>
      <c r="H865" s="40"/>
      <c r="I865" s="40"/>
      <c r="J865" s="50"/>
      <c r="K865" s="48"/>
      <c r="L865" s="48"/>
      <c r="M865" s="69"/>
      <c r="N865" s="69"/>
      <c r="O865" s="69"/>
      <c r="P865" s="69"/>
      <c r="Q865" s="41"/>
      <c r="R865" s="41"/>
      <c r="S865" s="41"/>
      <c r="T865" s="41"/>
      <c r="U865" s="41"/>
    </row>
    <row r="866" spans="1:21" ht="18.75" x14ac:dyDescent="0.3">
      <c r="A866" s="45"/>
      <c r="B866" s="41"/>
      <c r="C866" s="42"/>
      <c r="D866" s="42"/>
      <c r="E866" s="42"/>
      <c r="F866" s="42"/>
      <c r="G866" s="40"/>
      <c r="H866" s="40"/>
      <c r="I866" s="40"/>
      <c r="J866" s="50"/>
      <c r="K866" s="48"/>
      <c r="L866" s="48"/>
      <c r="M866" s="69"/>
      <c r="N866" s="69"/>
      <c r="O866" s="69"/>
      <c r="P866" s="69"/>
      <c r="Q866" s="41"/>
      <c r="R866" s="41"/>
      <c r="S866" s="41"/>
      <c r="T866" s="41"/>
      <c r="U866" s="41"/>
    </row>
    <row r="867" spans="1:21" ht="18.75" x14ac:dyDescent="0.3">
      <c r="A867" s="45"/>
      <c r="B867" s="41"/>
      <c r="C867" s="42"/>
      <c r="D867" s="42"/>
      <c r="E867" s="42"/>
      <c r="F867" s="42"/>
      <c r="G867" s="40"/>
      <c r="H867" s="40"/>
      <c r="I867" s="40"/>
      <c r="J867" s="50"/>
      <c r="K867" s="48"/>
      <c r="L867" s="48"/>
      <c r="M867" s="69"/>
      <c r="N867" s="69"/>
      <c r="O867" s="69"/>
      <c r="P867" s="69"/>
      <c r="Q867" s="41"/>
      <c r="R867" s="41"/>
      <c r="S867" s="41"/>
      <c r="T867" s="41"/>
      <c r="U867" s="41"/>
    </row>
    <row r="868" spans="1:21" ht="18.75" x14ac:dyDescent="0.3">
      <c r="A868" s="45"/>
      <c r="B868" s="41"/>
      <c r="C868" s="42"/>
      <c r="D868" s="42"/>
      <c r="E868" s="42"/>
      <c r="F868" s="42"/>
      <c r="G868" s="40"/>
      <c r="H868" s="40"/>
      <c r="I868" s="40"/>
      <c r="J868" s="50"/>
      <c r="K868" s="48"/>
      <c r="L868" s="48"/>
      <c r="M868" s="69"/>
      <c r="N868" s="69"/>
      <c r="O868" s="69"/>
      <c r="P868" s="69"/>
      <c r="Q868" s="41"/>
      <c r="R868" s="41"/>
      <c r="S868" s="41"/>
      <c r="T868" s="41"/>
      <c r="U868" s="41"/>
    </row>
    <row r="869" spans="1:21" ht="18.75" x14ac:dyDescent="0.3">
      <c r="A869" s="45"/>
      <c r="B869" s="41"/>
      <c r="C869" s="42"/>
      <c r="D869" s="42"/>
      <c r="E869" s="42"/>
      <c r="F869" s="42"/>
      <c r="G869" s="40"/>
      <c r="H869" s="40"/>
      <c r="I869" s="40"/>
      <c r="J869" s="50"/>
      <c r="K869" s="48"/>
      <c r="L869" s="48"/>
      <c r="M869" s="69"/>
      <c r="N869" s="69"/>
      <c r="O869" s="69"/>
      <c r="P869" s="69"/>
      <c r="Q869" s="41"/>
      <c r="R869" s="41"/>
      <c r="S869" s="41"/>
      <c r="T869" s="41"/>
      <c r="U869" s="41"/>
    </row>
    <row r="870" spans="1:21" ht="18.75" x14ac:dyDescent="0.3">
      <c r="A870" s="45"/>
      <c r="B870" s="41"/>
      <c r="C870" s="42"/>
      <c r="D870" s="42"/>
      <c r="E870" s="42"/>
      <c r="F870" s="42"/>
      <c r="G870" s="40"/>
      <c r="H870" s="40"/>
      <c r="I870" s="40"/>
      <c r="J870" s="50"/>
      <c r="K870" s="48"/>
      <c r="L870" s="48"/>
      <c r="M870" s="69"/>
      <c r="N870" s="69"/>
      <c r="O870" s="69"/>
      <c r="P870" s="69"/>
      <c r="Q870" s="41"/>
      <c r="R870" s="41"/>
      <c r="S870" s="41"/>
      <c r="T870" s="41"/>
      <c r="U870" s="41"/>
    </row>
    <row r="871" spans="1:21" ht="18.75" x14ac:dyDescent="0.3">
      <c r="A871" s="45"/>
      <c r="B871" s="41"/>
      <c r="C871" s="42"/>
      <c r="D871" s="42"/>
      <c r="E871" s="42"/>
      <c r="F871" s="42"/>
      <c r="G871" s="40"/>
      <c r="H871" s="40"/>
      <c r="I871" s="40"/>
      <c r="J871" s="50"/>
      <c r="K871" s="48"/>
      <c r="L871" s="48"/>
      <c r="M871" s="69"/>
      <c r="N871" s="69"/>
      <c r="O871" s="69"/>
      <c r="P871" s="69"/>
      <c r="Q871" s="41"/>
      <c r="R871" s="41"/>
      <c r="S871" s="41"/>
      <c r="T871" s="41"/>
      <c r="U871" s="41"/>
    </row>
    <row r="872" spans="1:21" ht="18.75" x14ac:dyDescent="0.3">
      <c r="A872" s="45"/>
      <c r="B872" s="41"/>
      <c r="C872" s="42"/>
      <c r="D872" s="42"/>
      <c r="E872" s="42"/>
      <c r="F872" s="42"/>
      <c r="G872" s="40"/>
      <c r="H872" s="40"/>
      <c r="I872" s="40"/>
      <c r="J872" s="50"/>
      <c r="K872" s="48"/>
      <c r="L872" s="48"/>
      <c r="M872" s="69"/>
      <c r="N872" s="69"/>
      <c r="O872" s="69"/>
      <c r="P872" s="69"/>
      <c r="Q872" s="41"/>
      <c r="R872" s="41"/>
      <c r="S872" s="41"/>
      <c r="T872" s="41"/>
      <c r="U872" s="41"/>
    </row>
    <row r="873" spans="1:21" ht="18.75" x14ac:dyDescent="0.3">
      <c r="A873" s="45"/>
      <c r="B873" s="41"/>
      <c r="C873" s="42"/>
      <c r="D873" s="42"/>
      <c r="E873" s="42"/>
      <c r="F873" s="42"/>
      <c r="G873" s="40"/>
      <c r="H873" s="40"/>
      <c r="I873" s="40"/>
      <c r="J873" s="50"/>
      <c r="K873" s="48"/>
      <c r="L873" s="48"/>
      <c r="M873" s="69"/>
      <c r="N873" s="69"/>
      <c r="O873" s="69"/>
      <c r="P873" s="69"/>
      <c r="Q873" s="41"/>
      <c r="R873" s="41"/>
      <c r="S873" s="41"/>
      <c r="T873" s="41"/>
      <c r="U873" s="41"/>
    </row>
    <row r="874" spans="1:21" ht="18.75" x14ac:dyDescent="0.3">
      <c r="A874" s="45"/>
      <c r="B874" s="41"/>
      <c r="C874" s="42"/>
      <c r="D874" s="42"/>
      <c r="E874" s="42"/>
      <c r="F874" s="42"/>
      <c r="G874" s="40"/>
      <c r="H874" s="40"/>
      <c r="I874" s="40"/>
      <c r="J874" s="50"/>
      <c r="K874" s="48"/>
      <c r="L874" s="48"/>
      <c r="M874" s="69"/>
      <c r="N874" s="69"/>
      <c r="O874" s="69"/>
      <c r="P874" s="69"/>
      <c r="Q874" s="41"/>
      <c r="R874" s="41"/>
      <c r="S874" s="41"/>
      <c r="T874" s="41"/>
      <c r="U874" s="41"/>
    </row>
    <row r="875" spans="1:21" ht="18.75" x14ac:dyDescent="0.3">
      <c r="A875" s="45"/>
      <c r="B875" s="41"/>
      <c r="C875" s="42"/>
      <c r="D875" s="42"/>
      <c r="E875" s="42"/>
      <c r="F875" s="42"/>
      <c r="G875" s="40"/>
      <c r="H875" s="40"/>
      <c r="I875" s="40"/>
      <c r="J875" s="50"/>
      <c r="K875" s="48"/>
      <c r="L875" s="48"/>
      <c r="M875" s="69"/>
      <c r="N875" s="69"/>
      <c r="O875" s="69"/>
      <c r="P875" s="69"/>
      <c r="Q875" s="41"/>
      <c r="R875" s="41"/>
      <c r="S875" s="41"/>
      <c r="T875" s="41"/>
      <c r="U875" s="41"/>
    </row>
    <row r="876" spans="1:21" ht="18.75" x14ac:dyDescent="0.3">
      <c r="A876" s="45"/>
      <c r="B876" s="41"/>
      <c r="C876" s="42"/>
      <c r="D876" s="42"/>
      <c r="E876" s="42"/>
      <c r="F876" s="42"/>
      <c r="G876" s="40"/>
      <c r="H876" s="40"/>
      <c r="I876" s="40"/>
      <c r="J876" s="50"/>
      <c r="K876" s="48"/>
      <c r="L876" s="48"/>
      <c r="M876" s="69"/>
      <c r="N876" s="69"/>
      <c r="O876" s="69"/>
      <c r="P876" s="69"/>
      <c r="Q876" s="41"/>
      <c r="R876" s="41"/>
      <c r="S876" s="41"/>
      <c r="T876" s="41"/>
      <c r="U876" s="41"/>
    </row>
    <row r="877" spans="1:21" ht="18.75" x14ac:dyDescent="0.3">
      <c r="A877" s="45"/>
      <c r="B877" s="41"/>
      <c r="C877" s="42"/>
      <c r="D877" s="42"/>
      <c r="E877" s="42"/>
      <c r="F877" s="42"/>
      <c r="G877" s="40"/>
      <c r="H877" s="40"/>
      <c r="I877" s="40"/>
      <c r="J877" s="50"/>
      <c r="K877" s="48"/>
      <c r="L877" s="48"/>
      <c r="M877" s="69"/>
      <c r="N877" s="69"/>
      <c r="O877" s="69"/>
      <c r="P877" s="69"/>
      <c r="Q877" s="41"/>
      <c r="R877" s="41"/>
      <c r="S877" s="41"/>
      <c r="T877" s="41"/>
      <c r="U877" s="41"/>
    </row>
    <row r="878" spans="1:21" ht="18.75" x14ac:dyDescent="0.3">
      <c r="A878" s="45"/>
      <c r="B878" s="41"/>
      <c r="C878" s="42"/>
      <c r="D878" s="42"/>
      <c r="E878" s="42"/>
      <c r="F878" s="42"/>
      <c r="G878" s="40"/>
      <c r="H878" s="40"/>
      <c r="I878" s="40"/>
      <c r="J878" s="50"/>
      <c r="K878" s="48"/>
      <c r="L878" s="48"/>
      <c r="M878" s="69"/>
      <c r="N878" s="69"/>
      <c r="O878" s="69"/>
      <c r="P878" s="69"/>
      <c r="Q878" s="41"/>
      <c r="R878" s="41"/>
      <c r="S878" s="41"/>
      <c r="T878" s="41"/>
      <c r="U878" s="41"/>
    </row>
    <row r="879" spans="1:21" ht="18.75" x14ac:dyDescent="0.3">
      <c r="A879" s="45"/>
      <c r="B879" s="41"/>
      <c r="C879" s="42"/>
      <c r="D879" s="42"/>
      <c r="E879" s="42"/>
      <c r="F879" s="42"/>
      <c r="G879" s="40"/>
      <c r="H879" s="40"/>
      <c r="I879" s="40"/>
      <c r="J879" s="50"/>
      <c r="K879" s="48"/>
      <c r="L879" s="48"/>
      <c r="M879" s="69"/>
      <c r="N879" s="69"/>
      <c r="O879" s="69"/>
      <c r="P879" s="69"/>
      <c r="Q879" s="41"/>
      <c r="R879" s="41"/>
      <c r="S879" s="41"/>
      <c r="T879" s="41"/>
      <c r="U879" s="41"/>
    </row>
    <row r="880" spans="1:21" ht="18.75" x14ac:dyDescent="0.3">
      <c r="A880" s="45"/>
      <c r="B880" s="41"/>
      <c r="C880" s="42"/>
      <c r="D880" s="42"/>
      <c r="E880" s="42"/>
      <c r="F880" s="42"/>
      <c r="G880" s="40"/>
      <c r="H880" s="40"/>
      <c r="I880" s="40"/>
      <c r="J880" s="50"/>
      <c r="K880" s="48"/>
      <c r="L880" s="48"/>
      <c r="M880" s="69"/>
      <c r="N880" s="69"/>
      <c r="O880" s="69"/>
      <c r="P880" s="69"/>
      <c r="Q880" s="41"/>
      <c r="R880" s="41"/>
      <c r="S880" s="41"/>
      <c r="T880" s="41"/>
      <c r="U880" s="41"/>
    </row>
    <row r="881" spans="1:21" ht="18.75" x14ac:dyDescent="0.3">
      <c r="A881" s="45"/>
      <c r="B881" s="41"/>
      <c r="C881" s="42"/>
      <c r="D881" s="42"/>
      <c r="E881" s="42"/>
      <c r="F881" s="42"/>
      <c r="G881" s="40"/>
      <c r="H881" s="40"/>
      <c r="I881" s="40"/>
      <c r="J881" s="50"/>
      <c r="K881" s="48"/>
      <c r="L881" s="48"/>
      <c r="M881" s="69"/>
      <c r="N881" s="69"/>
      <c r="O881" s="69"/>
      <c r="P881" s="69"/>
      <c r="Q881" s="41"/>
      <c r="R881" s="41"/>
      <c r="S881" s="41"/>
      <c r="T881" s="41"/>
      <c r="U881" s="41"/>
    </row>
    <row r="882" spans="1:21" ht="18.75" x14ac:dyDescent="0.3">
      <c r="A882" s="45"/>
      <c r="B882" s="41"/>
      <c r="C882" s="42"/>
      <c r="D882" s="42"/>
      <c r="E882" s="42"/>
      <c r="F882" s="42"/>
      <c r="G882" s="40"/>
      <c r="H882" s="40"/>
      <c r="I882" s="40"/>
      <c r="J882" s="50"/>
      <c r="K882" s="48"/>
      <c r="L882" s="48"/>
      <c r="M882" s="69"/>
      <c r="N882" s="69"/>
      <c r="O882" s="69"/>
      <c r="P882" s="69"/>
      <c r="Q882" s="41"/>
      <c r="R882" s="41"/>
      <c r="S882" s="41"/>
      <c r="T882" s="41"/>
      <c r="U882" s="41"/>
    </row>
    <row r="883" spans="1:21" ht="18.75" x14ac:dyDescent="0.3">
      <c r="A883" s="45"/>
      <c r="B883" s="41"/>
      <c r="C883" s="42"/>
      <c r="D883" s="42"/>
      <c r="E883" s="42"/>
      <c r="F883" s="42"/>
      <c r="G883" s="40"/>
      <c r="H883" s="40"/>
      <c r="I883" s="40"/>
      <c r="J883" s="50"/>
      <c r="K883" s="48"/>
      <c r="L883" s="48"/>
      <c r="M883" s="69"/>
      <c r="N883" s="69"/>
      <c r="O883" s="69"/>
      <c r="P883" s="69"/>
      <c r="Q883" s="41"/>
      <c r="R883" s="41"/>
      <c r="S883" s="41"/>
      <c r="T883" s="41"/>
      <c r="U883" s="41"/>
    </row>
    <row r="884" spans="1:21" ht="18.75" x14ac:dyDescent="0.3">
      <c r="A884" s="45"/>
      <c r="B884" s="41"/>
      <c r="C884" s="42"/>
      <c r="D884" s="42"/>
      <c r="E884" s="42"/>
      <c r="F884" s="42"/>
      <c r="G884" s="40"/>
      <c r="H884" s="40"/>
      <c r="I884" s="40"/>
      <c r="J884" s="50"/>
      <c r="K884" s="48"/>
      <c r="L884" s="48"/>
      <c r="M884" s="69"/>
      <c r="N884" s="69"/>
      <c r="O884" s="69"/>
      <c r="P884" s="69"/>
      <c r="Q884" s="41"/>
      <c r="R884" s="41"/>
      <c r="S884" s="41"/>
      <c r="T884" s="41"/>
      <c r="U884" s="41"/>
    </row>
    <row r="885" spans="1:21" ht="18.75" x14ac:dyDescent="0.3">
      <c r="A885" s="45"/>
      <c r="B885" s="41"/>
      <c r="C885" s="42"/>
      <c r="D885" s="42"/>
      <c r="E885" s="42"/>
      <c r="F885" s="42"/>
      <c r="G885" s="40"/>
      <c r="H885" s="40"/>
      <c r="I885" s="40"/>
      <c r="J885" s="50"/>
      <c r="K885" s="48"/>
      <c r="L885" s="48"/>
      <c r="M885" s="69"/>
      <c r="N885" s="69"/>
      <c r="O885" s="69"/>
      <c r="P885" s="69"/>
      <c r="Q885" s="41"/>
      <c r="R885" s="41"/>
      <c r="S885" s="41"/>
      <c r="T885" s="41"/>
      <c r="U885" s="41"/>
    </row>
    <row r="886" spans="1:21" ht="18.75" x14ac:dyDescent="0.3">
      <c r="A886" s="45"/>
      <c r="B886" s="41"/>
      <c r="C886" s="42"/>
      <c r="D886" s="42"/>
      <c r="E886" s="42"/>
      <c r="F886" s="42"/>
      <c r="G886" s="40"/>
      <c r="H886" s="40"/>
      <c r="I886" s="40"/>
      <c r="J886" s="50"/>
      <c r="K886" s="48"/>
      <c r="L886" s="48"/>
      <c r="M886" s="69"/>
      <c r="N886" s="69"/>
      <c r="O886" s="69"/>
      <c r="P886" s="69"/>
      <c r="Q886" s="41"/>
      <c r="R886" s="41"/>
      <c r="S886" s="41"/>
      <c r="T886" s="41"/>
      <c r="U886" s="41"/>
    </row>
    <row r="887" spans="1:21" ht="18.75" x14ac:dyDescent="0.3">
      <c r="A887" s="45"/>
      <c r="B887" s="41"/>
      <c r="C887" s="42"/>
      <c r="D887" s="42"/>
      <c r="E887" s="42"/>
      <c r="F887" s="42"/>
      <c r="G887" s="40"/>
      <c r="H887" s="40"/>
      <c r="I887" s="40"/>
      <c r="J887" s="50"/>
      <c r="K887" s="48"/>
      <c r="L887" s="48"/>
      <c r="M887" s="69"/>
      <c r="N887" s="69"/>
      <c r="O887" s="69"/>
      <c r="P887" s="69"/>
      <c r="Q887" s="41"/>
      <c r="R887" s="41"/>
      <c r="S887" s="41"/>
      <c r="T887" s="41"/>
      <c r="U887" s="41"/>
    </row>
    <row r="888" spans="1:21" ht="18.75" x14ac:dyDescent="0.3">
      <c r="A888" s="45"/>
      <c r="B888" s="41"/>
      <c r="C888" s="42"/>
      <c r="D888" s="42"/>
      <c r="E888" s="42"/>
      <c r="F888" s="42"/>
      <c r="G888" s="40"/>
      <c r="H888" s="40"/>
      <c r="I888" s="40"/>
      <c r="J888" s="50"/>
      <c r="K888" s="48"/>
      <c r="L888" s="48"/>
      <c r="M888" s="69"/>
      <c r="N888" s="69"/>
      <c r="O888" s="69"/>
      <c r="P888" s="69"/>
      <c r="Q888" s="41"/>
      <c r="R888" s="41"/>
      <c r="S888" s="41"/>
      <c r="T888" s="41"/>
      <c r="U888" s="41"/>
    </row>
    <row r="889" spans="1:21" ht="18.75" x14ac:dyDescent="0.3">
      <c r="A889" s="45"/>
      <c r="B889" s="41"/>
      <c r="C889" s="42"/>
      <c r="D889" s="42"/>
      <c r="E889" s="42"/>
      <c r="F889" s="42"/>
      <c r="G889" s="40"/>
      <c r="H889" s="40"/>
      <c r="I889" s="40"/>
      <c r="J889" s="50"/>
      <c r="K889" s="48"/>
      <c r="L889" s="48"/>
      <c r="M889" s="69"/>
      <c r="N889" s="69"/>
      <c r="O889" s="69"/>
      <c r="P889" s="69"/>
      <c r="Q889" s="41"/>
      <c r="R889" s="41"/>
      <c r="S889" s="41"/>
      <c r="T889" s="41"/>
      <c r="U889" s="41"/>
    </row>
    <row r="890" spans="1:21" ht="18.75" x14ac:dyDescent="0.3">
      <c r="A890" s="45"/>
      <c r="B890" s="41"/>
      <c r="C890" s="42"/>
      <c r="D890" s="42"/>
      <c r="E890" s="42"/>
      <c r="F890" s="42"/>
      <c r="G890" s="40"/>
      <c r="H890" s="40"/>
      <c r="I890" s="40"/>
      <c r="J890" s="50"/>
      <c r="K890" s="48"/>
      <c r="L890" s="48"/>
      <c r="M890" s="69"/>
      <c r="N890" s="69"/>
      <c r="O890" s="69"/>
      <c r="P890" s="69"/>
      <c r="Q890" s="41"/>
      <c r="R890" s="41"/>
      <c r="S890" s="41"/>
      <c r="T890" s="41"/>
      <c r="U890" s="41"/>
    </row>
    <row r="891" spans="1:21" ht="18.75" x14ac:dyDescent="0.3">
      <c r="A891" s="45"/>
      <c r="B891" s="41"/>
      <c r="C891" s="42"/>
      <c r="D891" s="42"/>
      <c r="E891" s="42"/>
      <c r="F891" s="42"/>
      <c r="G891" s="40"/>
      <c r="H891" s="40"/>
      <c r="I891" s="40"/>
      <c r="J891" s="50"/>
      <c r="K891" s="48"/>
      <c r="L891" s="48"/>
      <c r="M891" s="69"/>
      <c r="N891" s="69"/>
      <c r="O891" s="69"/>
      <c r="P891" s="69"/>
      <c r="Q891" s="41"/>
      <c r="R891" s="41"/>
      <c r="S891" s="41"/>
      <c r="T891" s="41"/>
      <c r="U891" s="41"/>
    </row>
    <row r="892" spans="1:21" ht="18.75" x14ac:dyDescent="0.3">
      <c r="A892" s="45"/>
      <c r="B892" s="41"/>
      <c r="C892" s="42"/>
      <c r="D892" s="42"/>
      <c r="E892" s="42"/>
      <c r="F892" s="42"/>
      <c r="G892" s="40"/>
      <c r="H892" s="40"/>
      <c r="I892" s="40"/>
      <c r="J892" s="50"/>
      <c r="K892" s="48"/>
      <c r="L892" s="48"/>
      <c r="M892" s="69"/>
      <c r="N892" s="69"/>
      <c r="O892" s="69"/>
      <c r="P892" s="69"/>
      <c r="Q892" s="41"/>
      <c r="R892" s="41"/>
      <c r="S892" s="41"/>
      <c r="T892" s="41"/>
      <c r="U892" s="41"/>
    </row>
    <row r="893" spans="1:21" ht="18.75" x14ac:dyDescent="0.3">
      <c r="A893" s="45"/>
      <c r="B893" s="41"/>
      <c r="C893" s="42"/>
      <c r="D893" s="42"/>
      <c r="E893" s="42"/>
      <c r="F893" s="42"/>
      <c r="G893" s="40"/>
      <c r="H893" s="40"/>
      <c r="I893" s="40"/>
      <c r="J893" s="50"/>
      <c r="K893" s="48"/>
      <c r="L893" s="48"/>
      <c r="M893" s="69"/>
      <c r="N893" s="69"/>
      <c r="O893" s="69"/>
      <c r="P893" s="69"/>
      <c r="Q893" s="41"/>
      <c r="R893" s="41"/>
      <c r="S893" s="41"/>
      <c r="T893" s="41"/>
      <c r="U893" s="41"/>
    </row>
    <row r="894" spans="1:21" ht="18.75" x14ac:dyDescent="0.3">
      <c r="A894" s="45"/>
      <c r="B894" s="41"/>
      <c r="C894" s="42"/>
      <c r="D894" s="42"/>
      <c r="E894" s="42"/>
      <c r="F894" s="42"/>
      <c r="G894" s="40"/>
      <c r="H894" s="40"/>
      <c r="I894" s="40"/>
      <c r="J894" s="50"/>
      <c r="K894" s="48"/>
      <c r="L894" s="48"/>
      <c r="M894" s="69"/>
      <c r="N894" s="69"/>
      <c r="O894" s="69"/>
      <c r="P894" s="69"/>
      <c r="Q894" s="41"/>
      <c r="R894" s="41"/>
      <c r="S894" s="41"/>
      <c r="T894" s="41"/>
      <c r="U894" s="41"/>
    </row>
    <row r="895" spans="1:21" ht="18.75" x14ac:dyDescent="0.3">
      <c r="A895" s="45"/>
      <c r="B895" s="41"/>
      <c r="C895" s="42"/>
      <c r="D895" s="42"/>
      <c r="E895" s="42"/>
      <c r="F895" s="42"/>
      <c r="G895" s="40"/>
      <c r="H895" s="40"/>
      <c r="I895" s="40"/>
      <c r="J895" s="50"/>
      <c r="K895" s="48"/>
      <c r="L895" s="48"/>
      <c r="M895" s="69"/>
      <c r="N895" s="69"/>
      <c r="O895" s="69"/>
      <c r="P895" s="69"/>
      <c r="Q895" s="41"/>
      <c r="R895" s="41"/>
      <c r="S895" s="41"/>
      <c r="T895" s="41"/>
      <c r="U895" s="41"/>
    </row>
    <row r="896" spans="1:21" ht="18.75" x14ac:dyDescent="0.3">
      <c r="A896" s="45"/>
      <c r="B896" s="41"/>
      <c r="C896" s="42"/>
      <c r="D896" s="42"/>
      <c r="E896" s="42"/>
      <c r="F896" s="42"/>
      <c r="G896" s="40"/>
      <c r="H896" s="40"/>
      <c r="I896" s="40"/>
      <c r="J896" s="50"/>
      <c r="K896" s="48"/>
      <c r="L896" s="48"/>
      <c r="M896" s="69"/>
      <c r="N896" s="69"/>
      <c r="O896" s="69"/>
      <c r="P896" s="69"/>
      <c r="Q896" s="41"/>
      <c r="R896" s="41"/>
      <c r="S896" s="41"/>
      <c r="T896" s="41"/>
      <c r="U896" s="41"/>
    </row>
    <row r="897" spans="1:21" ht="18.75" x14ac:dyDescent="0.3">
      <c r="A897" s="45"/>
      <c r="B897" s="41"/>
      <c r="C897" s="42"/>
      <c r="D897" s="42"/>
      <c r="E897" s="42"/>
      <c r="F897" s="42"/>
      <c r="G897" s="40"/>
      <c r="H897" s="40"/>
      <c r="I897" s="40"/>
      <c r="J897" s="50"/>
      <c r="K897" s="48"/>
      <c r="L897" s="48"/>
      <c r="M897" s="69"/>
      <c r="N897" s="69"/>
      <c r="O897" s="69"/>
      <c r="P897" s="69"/>
      <c r="Q897" s="41"/>
      <c r="R897" s="41"/>
      <c r="S897" s="41"/>
      <c r="T897" s="41"/>
      <c r="U897" s="41"/>
    </row>
    <row r="898" spans="1:21" ht="18.75" x14ac:dyDescent="0.3">
      <c r="A898" s="45"/>
      <c r="B898" s="41"/>
      <c r="C898" s="42"/>
      <c r="D898" s="42"/>
      <c r="E898" s="42"/>
      <c r="F898" s="42"/>
      <c r="G898" s="40"/>
      <c r="H898" s="40"/>
      <c r="I898" s="40"/>
      <c r="J898" s="50"/>
      <c r="K898" s="48"/>
      <c r="L898" s="48"/>
      <c r="M898" s="69"/>
      <c r="N898" s="69"/>
      <c r="O898" s="69"/>
      <c r="P898" s="69"/>
      <c r="Q898" s="41"/>
      <c r="R898" s="41"/>
      <c r="S898" s="41"/>
      <c r="T898" s="41"/>
      <c r="U898" s="41"/>
    </row>
    <row r="899" spans="1:21" ht="18.75" x14ac:dyDescent="0.3">
      <c r="A899" s="45"/>
      <c r="B899" s="41"/>
      <c r="C899" s="42"/>
      <c r="D899" s="42"/>
      <c r="E899" s="42"/>
      <c r="F899" s="42"/>
      <c r="G899" s="40"/>
      <c r="H899" s="40"/>
      <c r="I899" s="40"/>
      <c r="J899" s="50"/>
      <c r="K899" s="48"/>
      <c r="L899" s="48"/>
      <c r="M899" s="69"/>
      <c r="N899" s="69"/>
      <c r="O899" s="69"/>
      <c r="P899" s="69"/>
      <c r="Q899" s="41"/>
      <c r="R899" s="41"/>
      <c r="S899" s="41"/>
      <c r="T899" s="41"/>
      <c r="U899" s="41"/>
    </row>
    <row r="900" spans="1:21" ht="18.75" x14ac:dyDescent="0.3">
      <c r="A900" s="45"/>
      <c r="B900" s="41"/>
      <c r="C900" s="42"/>
      <c r="D900" s="42"/>
      <c r="E900" s="42"/>
      <c r="F900" s="42"/>
      <c r="G900" s="40"/>
      <c r="H900" s="40"/>
      <c r="I900" s="40"/>
      <c r="J900" s="50"/>
      <c r="K900" s="48"/>
      <c r="L900" s="48"/>
      <c r="M900" s="69"/>
      <c r="N900" s="69"/>
      <c r="O900" s="69"/>
      <c r="P900" s="69"/>
      <c r="Q900" s="41"/>
      <c r="R900" s="41"/>
      <c r="S900" s="41"/>
      <c r="T900" s="41"/>
      <c r="U900" s="41"/>
    </row>
    <row r="901" spans="1:21" ht="18.75" x14ac:dyDescent="0.3">
      <c r="A901" s="45"/>
      <c r="B901" s="41"/>
      <c r="C901" s="42"/>
      <c r="D901" s="42"/>
      <c r="E901" s="42"/>
      <c r="F901" s="42"/>
      <c r="G901" s="40"/>
      <c r="H901" s="40"/>
      <c r="I901" s="40"/>
      <c r="J901" s="50"/>
      <c r="K901" s="48"/>
      <c r="L901" s="48"/>
      <c r="M901" s="69"/>
      <c r="N901" s="69"/>
      <c r="O901" s="69"/>
      <c r="P901" s="69"/>
      <c r="Q901" s="41"/>
      <c r="R901" s="41"/>
      <c r="S901" s="41"/>
      <c r="T901" s="41"/>
      <c r="U901" s="41"/>
    </row>
    <row r="902" spans="1:21" ht="18.75" x14ac:dyDescent="0.3">
      <c r="A902" s="45"/>
      <c r="B902" s="41"/>
      <c r="C902" s="42"/>
      <c r="D902" s="42"/>
      <c r="E902" s="42"/>
      <c r="F902" s="42"/>
      <c r="G902" s="40"/>
      <c r="H902" s="40"/>
      <c r="I902" s="40"/>
      <c r="J902" s="50"/>
      <c r="K902" s="48"/>
      <c r="L902" s="48"/>
      <c r="M902" s="69"/>
      <c r="N902" s="69"/>
      <c r="O902" s="69"/>
      <c r="P902" s="69"/>
      <c r="Q902" s="41"/>
      <c r="R902" s="41"/>
      <c r="S902" s="41"/>
      <c r="T902" s="41"/>
      <c r="U902" s="41"/>
    </row>
    <row r="903" spans="1:21" ht="18.75" x14ac:dyDescent="0.3">
      <c r="A903" s="45"/>
      <c r="B903" s="41"/>
      <c r="C903" s="42"/>
      <c r="D903" s="42"/>
      <c r="E903" s="42"/>
      <c r="F903" s="42"/>
      <c r="G903" s="40"/>
      <c r="H903" s="40"/>
      <c r="I903" s="40"/>
      <c r="J903" s="50"/>
      <c r="K903" s="48"/>
      <c r="L903" s="48"/>
      <c r="M903" s="69"/>
      <c r="N903" s="69"/>
      <c r="O903" s="69"/>
      <c r="P903" s="69"/>
      <c r="Q903" s="41"/>
      <c r="R903" s="41"/>
      <c r="S903" s="41"/>
      <c r="T903" s="41"/>
      <c r="U903" s="41"/>
    </row>
    <row r="904" spans="1:21" ht="18.75" x14ac:dyDescent="0.3">
      <c r="A904" s="45"/>
      <c r="B904" s="41"/>
      <c r="C904" s="42"/>
      <c r="D904" s="42"/>
      <c r="E904" s="42"/>
      <c r="F904" s="42"/>
      <c r="G904" s="40"/>
      <c r="H904" s="40"/>
      <c r="I904" s="40"/>
      <c r="J904" s="50"/>
      <c r="K904" s="48"/>
      <c r="L904" s="48"/>
      <c r="M904" s="69"/>
      <c r="N904" s="69"/>
      <c r="O904" s="69"/>
      <c r="P904" s="69"/>
      <c r="Q904" s="41"/>
      <c r="R904" s="41"/>
      <c r="S904" s="41"/>
      <c r="T904" s="41"/>
      <c r="U904" s="41"/>
    </row>
    <row r="905" spans="1:21" ht="18.75" x14ac:dyDescent="0.3">
      <c r="A905" s="45"/>
      <c r="B905" s="41"/>
      <c r="C905" s="42"/>
      <c r="D905" s="42"/>
      <c r="E905" s="42"/>
      <c r="F905" s="42"/>
      <c r="G905" s="40"/>
      <c r="H905" s="40"/>
      <c r="I905" s="40"/>
      <c r="J905" s="50"/>
      <c r="K905" s="48"/>
      <c r="L905" s="48"/>
      <c r="M905" s="69"/>
      <c r="N905" s="69"/>
      <c r="O905" s="69"/>
      <c r="P905" s="69"/>
      <c r="Q905" s="41"/>
      <c r="R905" s="41"/>
      <c r="S905" s="41"/>
      <c r="T905" s="41"/>
      <c r="U905" s="41"/>
    </row>
    <row r="906" spans="1:21" ht="18.75" x14ac:dyDescent="0.3">
      <c r="A906" s="45"/>
      <c r="B906" s="41"/>
      <c r="C906" s="42"/>
      <c r="D906" s="42"/>
      <c r="E906" s="42"/>
      <c r="F906" s="42"/>
      <c r="G906" s="40"/>
      <c r="H906" s="40"/>
      <c r="I906" s="40"/>
      <c r="J906" s="50"/>
      <c r="K906" s="48"/>
      <c r="L906" s="48"/>
      <c r="M906" s="69"/>
      <c r="N906" s="69"/>
      <c r="O906" s="69"/>
      <c r="P906" s="69"/>
      <c r="Q906" s="41"/>
      <c r="R906" s="41"/>
      <c r="S906" s="41"/>
      <c r="T906" s="41"/>
      <c r="U906" s="41"/>
    </row>
    <row r="907" spans="1:21" ht="18.75" x14ac:dyDescent="0.3">
      <c r="A907" s="45"/>
      <c r="B907" s="41"/>
      <c r="C907" s="42"/>
      <c r="D907" s="42"/>
      <c r="E907" s="42"/>
      <c r="F907" s="42"/>
      <c r="G907" s="40"/>
      <c r="H907" s="40"/>
      <c r="I907" s="40"/>
      <c r="J907" s="50"/>
      <c r="K907" s="48"/>
      <c r="L907" s="48"/>
      <c r="M907" s="69"/>
      <c r="N907" s="69"/>
      <c r="O907" s="69"/>
      <c r="P907" s="69"/>
      <c r="Q907" s="41"/>
      <c r="R907" s="41"/>
      <c r="S907" s="41"/>
      <c r="T907" s="41"/>
      <c r="U907" s="41"/>
    </row>
    <row r="908" spans="1:21" ht="18.75" x14ac:dyDescent="0.3">
      <c r="A908" s="45"/>
      <c r="B908" s="41"/>
      <c r="C908" s="42"/>
      <c r="D908" s="42"/>
      <c r="E908" s="42"/>
      <c r="F908" s="42"/>
      <c r="G908" s="40"/>
      <c r="H908" s="40"/>
      <c r="I908" s="40"/>
      <c r="J908" s="50"/>
      <c r="K908" s="48"/>
      <c r="L908" s="48"/>
      <c r="M908" s="69"/>
      <c r="N908" s="69"/>
      <c r="O908" s="69"/>
      <c r="P908" s="69"/>
      <c r="Q908" s="41"/>
      <c r="R908" s="41"/>
      <c r="S908" s="41"/>
      <c r="T908" s="41"/>
      <c r="U908" s="41"/>
    </row>
    <row r="909" spans="1:21" ht="18.75" x14ac:dyDescent="0.3">
      <c r="A909" s="45"/>
      <c r="B909" s="41"/>
      <c r="C909" s="42"/>
      <c r="D909" s="42"/>
      <c r="E909" s="42"/>
      <c r="F909" s="42"/>
      <c r="G909" s="40"/>
      <c r="H909" s="40"/>
      <c r="I909" s="40"/>
      <c r="J909" s="50"/>
      <c r="K909" s="48"/>
      <c r="L909" s="48"/>
      <c r="M909" s="69"/>
      <c r="N909" s="69"/>
      <c r="O909" s="69"/>
      <c r="P909" s="69"/>
      <c r="Q909" s="41"/>
      <c r="R909" s="41"/>
      <c r="S909" s="41"/>
      <c r="T909" s="41"/>
      <c r="U909" s="41"/>
    </row>
    <row r="910" spans="1:21" ht="18.75" x14ac:dyDescent="0.3">
      <c r="A910" s="45"/>
      <c r="B910" s="41"/>
      <c r="C910" s="42"/>
      <c r="D910" s="42"/>
      <c r="E910" s="42"/>
      <c r="F910" s="42"/>
      <c r="G910" s="40"/>
      <c r="H910" s="40"/>
      <c r="I910" s="40"/>
      <c r="J910" s="50"/>
      <c r="K910" s="48"/>
      <c r="L910" s="48"/>
      <c r="M910" s="69"/>
      <c r="N910" s="69"/>
      <c r="O910" s="69"/>
      <c r="P910" s="69"/>
      <c r="Q910" s="41"/>
      <c r="R910" s="41"/>
      <c r="S910" s="41"/>
      <c r="T910" s="41"/>
      <c r="U910" s="41"/>
    </row>
    <row r="911" spans="1:21" ht="18.75" x14ac:dyDescent="0.3">
      <c r="A911" s="45"/>
      <c r="B911" s="41"/>
      <c r="C911" s="42"/>
      <c r="D911" s="42"/>
      <c r="E911" s="42"/>
      <c r="F911" s="42"/>
      <c r="G911" s="40"/>
      <c r="H911" s="40"/>
      <c r="I911" s="40"/>
      <c r="J911" s="50"/>
      <c r="K911" s="48"/>
      <c r="L911" s="48"/>
      <c r="M911" s="69"/>
      <c r="N911" s="69"/>
      <c r="O911" s="69"/>
      <c r="P911" s="69"/>
      <c r="Q911" s="41"/>
      <c r="R911" s="41"/>
      <c r="S911" s="41"/>
      <c r="T911" s="41"/>
      <c r="U911" s="41"/>
    </row>
    <row r="912" spans="1:21" ht="18.75" x14ac:dyDescent="0.3">
      <c r="A912" s="45"/>
      <c r="B912" s="41"/>
      <c r="C912" s="42"/>
      <c r="D912" s="42"/>
      <c r="E912" s="42"/>
      <c r="F912" s="42"/>
      <c r="G912" s="40"/>
      <c r="H912" s="40"/>
      <c r="I912" s="40"/>
      <c r="J912" s="50"/>
      <c r="K912" s="48"/>
      <c r="L912" s="48"/>
      <c r="M912" s="69"/>
      <c r="N912" s="69"/>
      <c r="O912" s="69"/>
      <c r="P912" s="69"/>
      <c r="Q912" s="41"/>
      <c r="R912" s="41"/>
      <c r="S912" s="41"/>
      <c r="T912" s="41"/>
      <c r="U912" s="41"/>
    </row>
    <row r="913" spans="1:21" ht="18.75" x14ac:dyDescent="0.3">
      <c r="A913" s="45"/>
      <c r="B913" s="41"/>
      <c r="C913" s="42"/>
      <c r="D913" s="42"/>
      <c r="E913" s="42"/>
      <c r="F913" s="42"/>
      <c r="G913" s="40"/>
      <c r="H913" s="40"/>
      <c r="I913" s="40"/>
      <c r="J913" s="50"/>
      <c r="K913" s="48"/>
      <c r="L913" s="48"/>
      <c r="M913" s="69"/>
      <c r="N913" s="69"/>
      <c r="O913" s="69"/>
      <c r="P913" s="69"/>
      <c r="Q913" s="41"/>
      <c r="R913" s="41"/>
      <c r="S913" s="41"/>
      <c r="T913" s="41"/>
      <c r="U913" s="41"/>
    </row>
    <row r="914" spans="1:21" ht="18.75" x14ac:dyDescent="0.3">
      <c r="A914" s="45"/>
      <c r="B914" s="41"/>
      <c r="C914" s="42"/>
      <c r="D914" s="42"/>
      <c r="E914" s="42"/>
      <c r="F914" s="42"/>
      <c r="G914" s="40"/>
      <c r="H914" s="40"/>
      <c r="I914" s="40"/>
      <c r="J914" s="50"/>
      <c r="K914" s="48"/>
      <c r="L914" s="48"/>
      <c r="M914" s="69"/>
      <c r="N914" s="69"/>
      <c r="O914" s="69"/>
      <c r="P914" s="69"/>
      <c r="Q914" s="41"/>
      <c r="R914" s="41"/>
      <c r="S914" s="41"/>
      <c r="T914" s="41"/>
      <c r="U914" s="41"/>
    </row>
    <row r="915" spans="1:21" ht="18.75" x14ac:dyDescent="0.3">
      <c r="A915" s="45"/>
      <c r="B915" s="41"/>
      <c r="C915" s="42"/>
      <c r="D915" s="42"/>
      <c r="E915" s="42"/>
      <c r="F915" s="42"/>
      <c r="G915" s="40"/>
      <c r="H915" s="40"/>
      <c r="I915" s="40"/>
      <c r="J915" s="50"/>
      <c r="K915" s="48"/>
      <c r="L915" s="48"/>
      <c r="M915" s="69"/>
      <c r="N915" s="69"/>
      <c r="O915" s="69"/>
      <c r="P915" s="69"/>
      <c r="Q915" s="41"/>
      <c r="R915" s="41"/>
      <c r="S915" s="41"/>
      <c r="T915" s="41"/>
      <c r="U915" s="41"/>
    </row>
    <row r="916" spans="1:21" ht="18.75" x14ac:dyDescent="0.3">
      <c r="A916" s="45"/>
      <c r="B916" s="41"/>
      <c r="C916" s="42"/>
      <c r="D916" s="42"/>
      <c r="E916" s="42"/>
      <c r="F916" s="42"/>
      <c r="G916" s="40"/>
      <c r="H916" s="40"/>
      <c r="I916" s="40"/>
      <c r="J916" s="50"/>
      <c r="K916" s="48"/>
      <c r="L916" s="48"/>
      <c r="M916" s="69"/>
      <c r="N916" s="69"/>
      <c r="O916" s="69"/>
      <c r="P916" s="69"/>
      <c r="Q916" s="41"/>
      <c r="R916" s="41"/>
      <c r="S916" s="41"/>
      <c r="T916" s="41"/>
      <c r="U916" s="41"/>
    </row>
    <row r="917" spans="1:21" ht="18.75" x14ac:dyDescent="0.3">
      <c r="A917" s="45"/>
      <c r="B917" s="41"/>
      <c r="C917" s="42"/>
      <c r="D917" s="42"/>
      <c r="E917" s="42"/>
      <c r="F917" s="42"/>
      <c r="G917" s="40"/>
      <c r="H917" s="40"/>
      <c r="I917" s="40"/>
      <c r="J917" s="50"/>
      <c r="K917" s="48"/>
      <c r="L917" s="48"/>
      <c r="M917" s="69"/>
      <c r="N917" s="69"/>
      <c r="O917" s="69"/>
      <c r="P917" s="69"/>
      <c r="Q917" s="41"/>
      <c r="R917" s="41"/>
      <c r="S917" s="41"/>
      <c r="T917" s="41"/>
      <c r="U917" s="41"/>
    </row>
    <row r="918" spans="1:21" ht="18.75" x14ac:dyDescent="0.3">
      <c r="A918" s="45"/>
      <c r="B918" s="41"/>
      <c r="C918" s="42"/>
      <c r="D918" s="42"/>
      <c r="E918" s="42"/>
      <c r="F918" s="42"/>
      <c r="G918" s="40"/>
      <c r="H918" s="40"/>
      <c r="I918" s="40"/>
      <c r="J918" s="50"/>
      <c r="K918" s="48"/>
      <c r="L918" s="48"/>
      <c r="M918" s="69"/>
      <c r="N918" s="69"/>
      <c r="O918" s="69"/>
      <c r="P918" s="69"/>
      <c r="Q918" s="41"/>
      <c r="R918" s="41"/>
      <c r="S918" s="41"/>
      <c r="T918" s="41"/>
      <c r="U918" s="41"/>
    </row>
    <row r="919" spans="1:21" ht="18.75" x14ac:dyDescent="0.3">
      <c r="A919" s="45"/>
      <c r="B919" s="41"/>
      <c r="C919" s="42"/>
      <c r="D919" s="42"/>
      <c r="E919" s="42"/>
      <c r="F919" s="42"/>
      <c r="G919" s="40"/>
      <c r="H919" s="40"/>
      <c r="I919" s="40"/>
      <c r="J919" s="50"/>
      <c r="K919" s="48"/>
      <c r="L919" s="48"/>
      <c r="M919" s="69"/>
      <c r="N919" s="69"/>
      <c r="O919" s="69"/>
      <c r="P919" s="69"/>
      <c r="Q919" s="41"/>
      <c r="R919" s="41"/>
      <c r="S919" s="41"/>
      <c r="T919" s="41"/>
      <c r="U919" s="41"/>
    </row>
    <row r="920" spans="1:21" ht="18.75" x14ac:dyDescent="0.3">
      <c r="A920" s="45"/>
      <c r="B920" s="41"/>
      <c r="C920" s="42"/>
      <c r="D920" s="42"/>
      <c r="E920" s="42"/>
      <c r="F920" s="42"/>
      <c r="G920" s="40"/>
      <c r="H920" s="40"/>
      <c r="I920" s="40"/>
      <c r="J920" s="50"/>
      <c r="K920" s="48"/>
      <c r="L920" s="48"/>
      <c r="M920" s="69"/>
      <c r="N920" s="69"/>
      <c r="O920" s="69"/>
      <c r="P920" s="69"/>
      <c r="Q920" s="41"/>
      <c r="R920" s="41"/>
      <c r="S920" s="41"/>
      <c r="T920" s="41"/>
      <c r="U920" s="41"/>
    </row>
    <row r="921" spans="1:21" ht="18.75" x14ac:dyDescent="0.3">
      <c r="A921" s="45"/>
      <c r="B921" s="41"/>
      <c r="C921" s="42"/>
      <c r="D921" s="42"/>
      <c r="E921" s="42"/>
      <c r="F921" s="42"/>
      <c r="G921" s="40"/>
      <c r="H921" s="40"/>
      <c r="I921" s="40"/>
      <c r="J921" s="50"/>
      <c r="K921" s="48"/>
      <c r="L921" s="48"/>
      <c r="M921" s="69"/>
      <c r="N921" s="69"/>
      <c r="O921" s="69"/>
      <c r="P921" s="69"/>
      <c r="Q921" s="41"/>
      <c r="R921" s="41"/>
      <c r="S921" s="41"/>
      <c r="T921" s="41"/>
      <c r="U921" s="41"/>
    </row>
    <row r="922" spans="1:21" ht="18.75" x14ac:dyDescent="0.3">
      <c r="A922" s="45"/>
      <c r="B922" s="41"/>
      <c r="C922" s="42"/>
      <c r="D922" s="42"/>
      <c r="E922" s="42"/>
      <c r="F922" s="42"/>
      <c r="G922" s="40"/>
      <c r="H922" s="40"/>
      <c r="I922" s="40"/>
      <c r="J922" s="50"/>
      <c r="K922" s="48"/>
      <c r="L922" s="48"/>
      <c r="M922" s="69"/>
      <c r="N922" s="69"/>
      <c r="O922" s="69"/>
      <c r="P922" s="69"/>
      <c r="Q922" s="41"/>
      <c r="R922" s="41"/>
      <c r="S922" s="41"/>
      <c r="T922" s="41"/>
      <c r="U922" s="41"/>
    </row>
    <row r="923" spans="1:21" ht="18.75" x14ac:dyDescent="0.3">
      <c r="A923" s="45"/>
      <c r="B923" s="41"/>
      <c r="C923" s="42"/>
      <c r="D923" s="42"/>
      <c r="E923" s="42"/>
      <c r="F923" s="42"/>
      <c r="G923" s="40"/>
      <c r="H923" s="40"/>
      <c r="I923" s="40"/>
      <c r="J923" s="50"/>
      <c r="K923" s="48"/>
      <c r="L923" s="48"/>
      <c r="M923" s="69"/>
      <c r="N923" s="69"/>
      <c r="O923" s="69"/>
      <c r="P923" s="69"/>
      <c r="Q923" s="41"/>
      <c r="R923" s="41"/>
      <c r="S923" s="41"/>
      <c r="T923" s="41"/>
      <c r="U923" s="41"/>
    </row>
    <row r="924" spans="1:21" ht="18.75" x14ac:dyDescent="0.3">
      <c r="A924" s="45"/>
      <c r="B924" s="41"/>
      <c r="C924" s="42"/>
      <c r="D924" s="42"/>
      <c r="E924" s="42"/>
      <c r="F924" s="42"/>
      <c r="G924" s="40"/>
      <c r="H924" s="40"/>
      <c r="I924" s="40"/>
      <c r="J924" s="50"/>
      <c r="K924" s="48"/>
      <c r="L924" s="48"/>
      <c r="M924" s="69"/>
      <c r="N924" s="69"/>
      <c r="O924" s="69"/>
      <c r="P924" s="69"/>
      <c r="Q924" s="41"/>
      <c r="R924" s="41"/>
      <c r="S924" s="41"/>
      <c r="T924" s="41"/>
      <c r="U924" s="41"/>
    </row>
    <row r="925" spans="1:21" ht="18.75" x14ac:dyDescent="0.3">
      <c r="A925" s="45"/>
      <c r="B925" s="41"/>
      <c r="C925" s="42"/>
      <c r="D925" s="42"/>
      <c r="E925" s="42"/>
      <c r="F925" s="42"/>
      <c r="G925" s="40"/>
      <c r="H925" s="40"/>
      <c r="I925" s="40"/>
      <c r="J925" s="50"/>
      <c r="K925" s="48"/>
      <c r="L925" s="48"/>
      <c r="M925" s="69"/>
      <c r="N925" s="69"/>
      <c r="O925" s="69"/>
      <c r="P925" s="69"/>
      <c r="Q925" s="41"/>
      <c r="R925" s="41"/>
      <c r="S925" s="41"/>
      <c r="T925" s="41"/>
      <c r="U925" s="41"/>
    </row>
    <row r="926" spans="1:21" ht="18.75" x14ac:dyDescent="0.3">
      <c r="A926" s="45"/>
      <c r="B926" s="41"/>
      <c r="C926" s="42"/>
      <c r="D926" s="42"/>
      <c r="E926" s="42"/>
      <c r="F926" s="42"/>
      <c r="G926" s="40"/>
      <c r="H926" s="40"/>
      <c r="I926" s="40"/>
      <c r="J926" s="50"/>
      <c r="K926" s="48"/>
      <c r="L926" s="48"/>
      <c r="M926" s="69"/>
      <c r="N926" s="69"/>
      <c r="O926" s="69"/>
      <c r="P926" s="69"/>
      <c r="Q926" s="41"/>
      <c r="R926" s="41"/>
      <c r="S926" s="41"/>
      <c r="T926" s="41"/>
      <c r="U926" s="41"/>
    </row>
    <row r="927" spans="1:21" ht="18.75" x14ac:dyDescent="0.3">
      <c r="A927" s="45"/>
      <c r="B927" s="41"/>
      <c r="C927" s="42"/>
      <c r="D927" s="42"/>
      <c r="E927" s="42"/>
      <c r="F927" s="42"/>
      <c r="G927" s="40"/>
      <c r="H927" s="40"/>
      <c r="I927" s="40"/>
      <c r="J927" s="50"/>
      <c r="K927" s="48"/>
      <c r="L927" s="48"/>
      <c r="M927" s="69"/>
      <c r="N927" s="69"/>
      <c r="O927" s="69"/>
      <c r="P927" s="69"/>
      <c r="Q927" s="41"/>
      <c r="R927" s="41"/>
      <c r="S927" s="41"/>
      <c r="T927" s="41"/>
      <c r="U927" s="41"/>
    </row>
    <row r="928" spans="1:21" ht="18.75" x14ac:dyDescent="0.3">
      <c r="A928" s="45"/>
      <c r="B928" s="41"/>
      <c r="C928" s="42"/>
      <c r="D928" s="42"/>
      <c r="E928" s="42"/>
      <c r="F928" s="42"/>
      <c r="G928" s="40"/>
      <c r="H928" s="40"/>
      <c r="I928" s="40"/>
      <c r="J928" s="50"/>
      <c r="K928" s="48"/>
      <c r="L928" s="48"/>
      <c r="M928" s="69"/>
      <c r="N928" s="69"/>
      <c r="O928" s="69"/>
      <c r="P928" s="69"/>
      <c r="Q928" s="41"/>
      <c r="R928" s="41"/>
      <c r="S928" s="41"/>
      <c r="T928" s="41"/>
      <c r="U928" s="41"/>
    </row>
    <row r="929" spans="1:21" ht="18.75" x14ac:dyDescent="0.3">
      <c r="A929" s="45"/>
      <c r="B929" s="41"/>
      <c r="C929" s="42"/>
      <c r="D929" s="42"/>
      <c r="E929" s="42"/>
      <c r="F929" s="42"/>
      <c r="G929" s="40"/>
      <c r="H929" s="40"/>
      <c r="I929" s="40"/>
      <c r="J929" s="50"/>
      <c r="K929" s="48"/>
      <c r="L929" s="48"/>
      <c r="M929" s="69"/>
      <c r="N929" s="69"/>
      <c r="O929" s="69"/>
      <c r="P929" s="69"/>
      <c r="Q929" s="41"/>
      <c r="R929" s="41"/>
      <c r="S929" s="41"/>
      <c r="T929" s="41"/>
      <c r="U929" s="41"/>
    </row>
    <row r="930" spans="1:21" ht="18.75" x14ac:dyDescent="0.3">
      <c r="A930" s="45"/>
      <c r="B930" s="41"/>
      <c r="C930" s="42"/>
      <c r="D930" s="42"/>
      <c r="E930" s="42"/>
      <c r="F930" s="42"/>
      <c r="G930" s="40"/>
      <c r="H930" s="40"/>
      <c r="I930" s="40"/>
      <c r="J930" s="50"/>
      <c r="K930" s="48"/>
      <c r="L930" s="48"/>
      <c r="M930" s="69"/>
      <c r="N930" s="69"/>
      <c r="O930" s="69"/>
      <c r="P930" s="69"/>
      <c r="Q930" s="41"/>
      <c r="R930" s="41"/>
      <c r="S930" s="41"/>
      <c r="T930" s="41"/>
      <c r="U930" s="41"/>
    </row>
    <row r="931" spans="1:21" ht="18.75" x14ac:dyDescent="0.3">
      <c r="A931" s="45"/>
      <c r="B931" s="41"/>
      <c r="C931" s="42"/>
      <c r="D931" s="42"/>
      <c r="E931" s="42"/>
      <c r="F931" s="42"/>
      <c r="G931" s="40"/>
      <c r="H931" s="40"/>
      <c r="I931" s="40"/>
      <c r="J931" s="50"/>
      <c r="K931" s="48"/>
      <c r="L931" s="48"/>
      <c r="M931" s="69"/>
      <c r="N931" s="69"/>
      <c r="O931" s="69"/>
      <c r="P931" s="69"/>
      <c r="Q931" s="41"/>
      <c r="R931" s="41"/>
      <c r="S931" s="41"/>
      <c r="T931" s="41"/>
      <c r="U931" s="41"/>
    </row>
    <row r="932" spans="1:21" ht="18.75" x14ac:dyDescent="0.3">
      <c r="A932" s="45"/>
      <c r="B932" s="41"/>
      <c r="C932" s="42"/>
      <c r="D932" s="42"/>
      <c r="E932" s="42"/>
      <c r="F932" s="42"/>
      <c r="G932" s="40"/>
      <c r="H932" s="40"/>
      <c r="I932" s="40"/>
      <c r="J932" s="50"/>
      <c r="K932" s="48"/>
      <c r="L932" s="48"/>
      <c r="M932" s="69"/>
      <c r="N932" s="69"/>
      <c r="O932" s="69"/>
      <c r="P932" s="69"/>
      <c r="Q932" s="41"/>
      <c r="R932" s="41"/>
      <c r="S932" s="41"/>
      <c r="T932" s="41"/>
      <c r="U932" s="41"/>
    </row>
    <row r="933" spans="1:21" ht="18.75" x14ac:dyDescent="0.3">
      <c r="A933" s="45"/>
      <c r="B933" s="41"/>
      <c r="C933" s="42"/>
      <c r="D933" s="42"/>
      <c r="E933" s="42"/>
      <c r="F933" s="42"/>
      <c r="G933" s="40"/>
      <c r="H933" s="40"/>
      <c r="I933" s="40"/>
      <c r="J933" s="50"/>
      <c r="K933" s="48"/>
      <c r="L933" s="48"/>
      <c r="M933" s="69"/>
      <c r="N933" s="69"/>
      <c r="O933" s="69"/>
      <c r="P933" s="69"/>
      <c r="Q933" s="41"/>
      <c r="R933" s="41"/>
      <c r="S933" s="41"/>
      <c r="T933" s="41"/>
      <c r="U933" s="41"/>
    </row>
    <row r="934" spans="1:21" ht="18.75" x14ac:dyDescent="0.3">
      <c r="A934" s="45"/>
      <c r="B934" s="41"/>
      <c r="C934" s="42"/>
      <c r="D934" s="42"/>
      <c r="E934" s="42"/>
      <c r="F934" s="42"/>
      <c r="G934" s="40"/>
      <c r="H934" s="40"/>
      <c r="I934" s="40"/>
      <c r="J934" s="50"/>
      <c r="K934" s="48"/>
      <c r="L934" s="48"/>
      <c r="M934" s="69"/>
      <c r="N934" s="69"/>
      <c r="O934" s="69"/>
      <c r="P934" s="69"/>
      <c r="Q934" s="41"/>
      <c r="R934" s="41"/>
      <c r="S934" s="41"/>
      <c r="T934" s="41"/>
      <c r="U934" s="41"/>
    </row>
    <row r="935" spans="1:21" ht="18.75" x14ac:dyDescent="0.3">
      <c r="A935" s="45"/>
      <c r="B935" s="41"/>
      <c r="C935" s="42"/>
      <c r="D935" s="42"/>
      <c r="E935" s="42"/>
      <c r="F935" s="42"/>
      <c r="G935" s="40"/>
      <c r="H935" s="40"/>
      <c r="I935" s="40"/>
      <c r="J935" s="50"/>
      <c r="K935" s="48"/>
      <c r="L935" s="48"/>
      <c r="M935" s="69"/>
      <c r="N935" s="69"/>
      <c r="O935" s="69"/>
      <c r="P935" s="69"/>
      <c r="Q935" s="41"/>
      <c r="R935" s="41"/>
      <c r="S935" s="41"/>
      <c r="T935" s="41"/>
      <c r="U935" s="41"/>
    </row>
    <row r="936" spans="1:21" ht="18.75" x14ac:dyDescent="0.3">
      <c r="A936" s="45"/>
      <c r="B936" s="41"/>
      <c r="C936" s="42"/>
      <c r="D936" s="42"/>
      <c r="E936" s="42"/>
      <c r="F936" s="42"/>
      <c r="G936" s="40"/>
      <c r="H936" s="40"/>
      <c r="I936" s="40"/>
      <c r="J936" s="50"/>
      <c r="K936" s="48"/>
      <c r="L936" s="48"/>
      <c r="M936" s="69"/>
      <c r="N936" s="69"/>
      <c r="O936" s="69"/>
      <c r="P936" s="69"/>
      <c r="Q936" s="41"/>
      <c r="R936" s="41"/>
      <c r="S936" s="41"/>
      <c r="T936" s="41"/>
      <c r="U936" s="41"/>
    </row>
    <row r="937" spans="1:21" ht="18.75" x14ac:dyDescent="0.3">
      <c r="A937" s="45"/>
      <c r="B937" s="41"/>
      <c r="C937" s="42"/>
      <c r="D937" s="42"/>
      <c r="E937" s="42"/>
      <c r="F937" s="42"/>
      <c r="G937" s="40"/>
      <c r="H937" s="40"/>
      <c r="I937" s="40"/>
      <c r="J937" s="50"/>
      <c r="K937" s="48"/>
      <c r="L937" s="48"/>
      <c r="M937" s="69"/>
      <c r="N937" s="69"/>
      <c r="O937" s="69"/>
      <c r="P937" s="69"/>
      <c r="Q937" s="41"/>
      <c r="R937" s="41"/>
      <c r="S937" s="41"/>
      <c r="T937" s="41"/>
      <c r="U937" s="41"/>
    </row>
    <row r="938" spans="1:21" ht="18.75" x14ac:dyDescent="0.3">
      <c r="A938" s="45"/>
      <c r="B938" s="41"/>
      <c r="C938" s="42"/>
      <c r="D938" s="42"/>
      <c r="E938" s="42"/>
      <c r="F938" s="42"/>
      <c r="G938" s="40"/>
      <c r="H938" s="40"/>
      <c r="I938" s="40"/>
      <c r="J938" s="50"/>
      <c r="K938" s="48"/>
      <c r="L938" s="48"/>
      <c r="M938" s="69"/>
      <c r="N938" s="69"/>
      <c r="O938" s="69"/>
      <c r="P938" s="69"/>
      <c r="Q938" s="41"/>
      <c r="R938" s="41"/>
      <c r="S938" s="41"/>
      <c r="T938" s="41"/>
      <c r="U938" s="41"/>
    </row>
    <row r="939" spans="1:21" ht="18.75" x14ac:dyDescent="0.3">
      <c r="A939" s="45"/>
      <c r="B939" s="41"/>
      <c r="C939" s="42"/>
      <c r="D939" s="42"/>
      <c r="E939" s="42"/>
      <c r="F939" s="42"/>
      <c r="G939" s="40"/>
      <c r="H939" s="40"/>
      <c r="I939" s="40"/>
      <c r="J939" s="50"/>
      <c r="K939" s="48"/>
      <c r="L939" s="48"/>
      <c r="M939" s="69"/>
      <c r="N939" s="69"/>
      <c r="O939" s="69"/>
      <c r="P939" s="69"/>
      <c r="Q939" s="41"/>
      <c r="R939" s="41"/>
      <c r="S939" s="41"/>
      <c r="T939" s="41"/>
      <c r="U939" s="41"/>
    </row>
    <row r="940" spans="1:21" ht="18.75" x14ac:dyDescent="0.3">
      <c r="A940" s="45"/>
      <c r="B940" s="41"/>
      <c r="C940" s="42"/>
      <c r="D940" s="42"/>
      <c r="E940" s="42"/>
      <c r="F940" s="42"/>
      <c r="G940" s="40"/>
      <c r="H940" s="40"/>
      <c r="I940" s="40"/>
      <c r="J940" s="50"/>
      <c r="K940" s="48"/>
      <c r="L940" s="48"/>
      <c r="M940" s="69"/>
      <c r="N940" s="69"/>
      <c r="O940" s="69"/>
      <c r="P940" s="69"/>
      <c r="Q940" s="41"/>
      <c r="R940" s="41"/>
      <c r="S940" s="41"/>
      <c r="T940" s="41"/>
      <c r="U940" s="41"/>
    </row>
    <row r="941" spans="1:21" ht="18.75" x14ac:dyDescent="0.3">
      <c r="A941" s="45"/>
      <c r="B941" s="41"/>
      <c r="C941" s="42"/>
      <c r="D941" s="42"/>
      <c r="E941" s="42"/>
      <c r="F941" s="42"/>
      <c r="G941" s="40"/>
      <c r="H941" s="40"/>
      <c r="I941" s="40"/>
      <c r="J941" s="50"/>
      <c r="K941" s="48"/>
      <c r="L941" s="48"/>
      <c r="M941" s="69"/>
      <c r="N941" s="69"/>
      <c r="O941" s="69"/>
      <c r="P941" s="69"/>
      <c r="Q941" s="41"/>
      <c r="R941" s="41"/>
      <c r="S941" s="41"/>
      <c r="T941" s="41"/>
      <c r="U941" s="41"/>
    </row>
    <row r="942" spans="1:21" ht="18.75" x14ac:dyDescent="0.3">
      <c r="A942" s="45"/>
      <c r="B942" s="41"/>
      <c r="C942" s="42"/>
      <c r="D942" s="42"/>
      <c r="E942" s="42"/>
      <c r="F942" s="42"/>
      <c r="G942" s="40"/>
      <c r="H942" s="40"/>
      <c r="I942" s="40"/>
      <c r="J942" s="50"/>
      <c r="K942" s="48"/>
      <c r="L942" s="48"/>
      <c r="M942" s="69"/>
      <c r="N942" s="69"/>
      <c r="O942" s="69"/>
      <c r="P942" s="69"/>
      <c r="Q942" s="41"/>
      <c r="R942" s="41"/>
      <c r="S942" s="41"/>
      <c r="T942" s="41"/>
      <c r="U942" s="41"/>
    </row>
    <row r="943" spans="1:21" ht="18.75" x14ac:dyDescent="0.3">
      <c r="A943" s="45"/>
      <c r="B943" s="41"/>
      <c r="C943" s="42"/>
      <c r="D943" s="42"/>
      <c r="E943" s="42"/>
      <c r="F943" s="42"/>
      <c r="G943" s="40"/>
      <c r="H943" s="40"/>
      <c r="I943" s="40"/>
      <c r="J943" s="50"/>
      <c r="K943" s="48"/>
      <c r="L943" s="48"/>
      <c r="M943" s="69"/>
      <c r="N943" s="69"/>
      <c r="O943" s="69"/>
      <c r="P943" s="69"/>
      <c r="Q943" s="41"/>
      <c r="R943" s="41"/>
      <c r="S943" s="41"/>
      <c r="T943" s="41"/>
      <c r="U943" s="41"/>
    </row>
    <row r="944" spans="1:21" ht="18.75" x14ac:dyDescent="0.3">
      <c r="A944" s="45"/>
      <c r="B944" s="41"/>
      <c r="C944" s="42"/>
      <c r="D944" s="42"/>
      <c r="E944" s="42"/>
      <c r="F944" s="42"/>
      <c r="G944" s="40"/>
      <c r="H944" s="40"/>
      <c r="I944" s="40"/>
      <c r="J944" s="50"/>
      <c r="K944" s="48"/>
      <c r="L944" s="48"/>
      <c r="M944" s="69"/>
      <c r="N944" s="69"/>
      <c r="O944" s="69"/>
      <c r="P944" s="69"/>
      <c r="Q944" s="41"/>
      <c r="R944" s="41"/>
      <c r="S944" s="41"/>
      <c r="T944" s="41"/>
      <c r="U944" s="41"/>
    </row>
    <row r="945" spans="1:21" ht="18.75" x14ac:dyDescent="0.3">
      <c r="A945" s="45"/>
      <c r="B945" s="41"/>
      <c r="C945" s="42"/>
      <c r="D945" s="42"/>
      <c r="E945" s="42"/>
      <c r="F945" s="42"/>
      <c r="G945" s="40"/>
      <c r="H945" s="40"/>
      <c r="I945" s="40"/>
      <c r="J945" s="50"/>
      <c r="K945" s="48"/>
      <c r="L945" s="48"/>
      <c r="M945" s="69"/>
      <c r="N945" s="69"/>
      <c r="O945" s="69"/>
      <c r="P945" s="69"/>
      <c r="Q945" s="41"/>
      <c r="R945" s="41"/>
      <c r="S945" s="41"/>
      <c r="T945" s="41"/>
      <c r="U945" s="41"/>
    </row>
    <row r="946" spans="1:21" ht="18.75" x14ac:dyDescent="0.3">
      <c r="A946" s="45"/>
      <c r="B946" s="41"/>
      <c r="C946" s="42"/>
      <c r="D946" s="42"/>
      <c r="E946" s="42"/>
      <c r="F946" s="42"/>
      <c r="G946" s="40"/>
      <c r="H946" s="40"/>
      <c r="I946" s="40"/>
      <c r="J946" s="50"/>
      <c r="K946" s="48"/>
      <c r="L946" s="48"/>
      <c r="M946" s="69"/>
      <c r="N946" s="69"/>
      <c r="O946" s="69"/>
      <c r="P946" s="69"/>
      <c r="Q946" s="41"/>
      <c r="R946" s="41"/>
      <c r="S946" s="41"/>
      <c r="T946" s="41"/>
      <c r="U946" s="41"/>
    </row>
    <row r="947" spans="1:21" ht="18.75" x14ac:dyDescent="0.3">
      <c r="A947" s="45"/>
      <c r="B947" s="41"/>
      <c r="C947" s="42"/>
      <c r="D947" s="42"/>
      <c r="E947" s="42"/>
      <c r="F947" s="42"/>
      <c r="G947" s="40"/>
      <c r="H947" s="40"/>
      <c r="I947" s="40"/>
      <c r="J947" s="50"/>
      <c r="K947" s="48"/>
      <c r="L947" s="48"/>
      <c r="M947" s="69"/>
      <c r="N947" s="69"/>
      <c r="O947" s="69"/>
      <c r="P947" s="69"/>
      <c r="Q947" s="41"/>
      <c r="R947" s="41"/>
      <c r="S947" s="41"/>
      <c r="T947" s="41"/>
      <c r="U947" s="41"/>
    </row>
    <row r="948" spans="1:21" ht="18.75" x14ac:dyDescent="0.3">
      <c r="A948" s="45"/>
      <c r="B948" s="41"/>
      <c r="C948" s="42"/>
      <c r="D948" s="42"/>
      <c r="E948" s="42"/>
      <c r="F948" s="42"/>
      <c r="G948" s="40"/>
      <c r="H948" s="40"/>
      <c r="I948" s="40"/>
      <c r="J948" s="50"/>
      <c r="K948" s="48"/>
      <c r="L948" s="48"/>
      <c r="M948" s="69"/>
      <c r="N948" s="69"/>
      <c r="O948" s="69"/>
      <c r="P948" s="69"/>
      <c r="Q948" s="41"/>
      <c r="R948" s="41"/>
      <c r="S948" s="41"/>
      <c r="T948" s="41"/>
      <c r="U948" s="41"/>
    </row>
    <row r="949" spans="1:21" ht="18.75" x14ac:dyDescent="0.3">
      <c r="A949" s="45"/>
      <c r="B949" s="41"/>
      <c r="C949" s="42"/>
      <c r="D949" s="42"/>
      <c r="E949" s="42"/>
      <c r="F949" s="42"/>
      <c r="G949" s="40"/>
      <c r="H949" s="40"/>
      <c r="I949" s="40"/>
      <c r="J949" s="50"/>
      <c r="K949" s="48"/>
      <c r="L949" s="48"/>
      <c r="M949" s="69"/>
      <c r="N949" s="69"/>
      <c r="O949" s="69"/>
      <c r="P949" s="69"/>
      <c r="Q949" s="41"/>
      <c r="R949" s="41"/>
      <c r="S949" s="41"/>
      <c r="T949" s="41"/>
      <c r="U949" s="41"/>
    </row>
    <row r="950" spans="1:21" ht="18.75" x14ac:dyDescent="0.3">
      <c r="A950" s="45"/>
      <c r="B950" s="41"/>
      <c r="C950" s="42"/>
      <c r="D950" s="42"/>
      <c r="E950" s="42"/>
      <c r="F950" s="42"/>
      <c r="G950" s="40"/>
      <c r="H950" s="40"/>
      <c r="I950" s="40"/>
      <c r="J950" s="50"/>
      <c r="K950" s="48"/>
      <c r="L950" s="48"/>
      <c r="M950" s="69"/>
      <c r="N950" s="69"/>
      <c r="O950" s="69"/>
      <c r="P950" s="69"/>
      <c r="Q950" s="41"/>
      <c r="R950" s="41"/>
      <c r="S950" s="41"/>
      <c r="T950" s="41"/>
      <c r="U950" s="41"/>
    </row>
    <row r="951" spans="1:21" ht="18.75" x14ac:dyDescent="0.3">
      <c r="A951" s="45"/>
      <c r="B951" s="41"/>
      <c r="C951" s="42"/>
      <c r="D951" s="42"/>
      <c r="E951" s="42"/>
      <c r="F951" s="42"/>
      <c r="G951" s="40"/>
      <c r="H951" s="40"/>
      <c r="I951" s="40"/>
      <c r="J951" s="50"/>
      <c r="K951" s="48"/>
      <c r="L951" s="48"/>
      <c r="M951" s="69"/>
      <c r="N951" s="69"/>
      <c r="O951" s="69"/>
      <c r="P951" s="69"/>
      <c r="Q951" s="41"/>
      <c r="R951" s="41"/>
      <c r="S951" s="41"/>
      <c r="T951" s="41"/>
      <c r="U951" s="41"/>
    </row>
    <row r="952" spans="1:21" ht="18.75" x14ac:dyDescent="0.3">
      <c r="A952" s="45"/>
      <c r="B952" s="41"/>
      <c r="C952" s="42"/>
      <c r="D952" s="42"/>
      <c r="E952" s="42"/>
      <c r="F952" s="42"/>
      <c r="G952" s="40"/>
      <c r="H952" s="40"/>
      <c r="I952" s="40"/>
      <c r="J952" s="50"/>
      <c r="K952" s="48"/>
      <c r="L952" s="48"/>
      <c r="M952" s="69"/>
      <c r="N952" s="69"/>
      <c r="O952" s="69"/>
      <c r="P952" s="69"/>
      <c r="Q952" s="41"/>
      <c r="R952" s="41"/>
      <c r="S952" s="41"/>
      <c r="T952" s="41"/>
      <c r="U952" s="41"/>
    </row>
    <row r="953" spans="1:21" ht="18.75" x14ac:dyDescent="0.3">
      <c r="A953" s="45"/>
      <c r="B953" s="41"/>
      <c r="C953" s="42"/>
      <c r="D953" s="42"/>
      <c r="E953" s="42"/>
      <c r="F953" s="42"/>
      <c r="G953" s="40"/>
      <c r="H953" s="40"/>
      <c r="I953" s="40"/>
      <c r="J953" s="50"/>
      <c r="K953" s="48"/>
      <c r="L953" s="48"/>
      <c r="M953" s="69"/>
      <c r="N953" s="69"/>
      <c r="O953" s="69"/>
      <c r="P953" s="69"/>
      <c r="Q953" s="41"/>
      <c r="R953" s="41"/>
      <c r="S953" s="41"/>
      <c r="T953" s="41"/>
      <c r="U953" s="41"/>
    </row>
    <row r="954" spans="1:21" ht="18.75" x14ac:dyDescent="0.3">
      <c r="A954" s="45"/>
      <c r="B954" s="41"/>
      <c r="C954" s="42"/>
      <c r="D954" s="42"/>
      <c r="E954" s="42"/>
      <c r="F954" s="42"/>
      <c r="G954" s="40"/>
      <c r="H954" s="40"/>
      <c r="I954" s="40"/>
      <c r="J954" s="50"/>
      <c r="K954" s="48"/>
      <c r="L954" s="48"/>
      <c r="M954" s="69"/>
      <c r="N954" s="69"/>
      <c r="O954" s="69"/>
      <c r="P954" s="69"/>
      <c r="Q954" s="41"/>
      <c r="R954" s="41"/>
      <c r="S954" s="41"/>
      <c r="T954" s="41"/>
      <c r="U954" s="41"/>
    </row>
    <row r="955" spans="1:21" ht="18.75" x14ac:dyDescent="0.3">
      <c r="A955" s="45"/>
      <c r="B955" s="41"/>
      <c r="C955" s="42"/>
      <c r="D955" s="42"/>
      <c r="E955" s="42"/>
      <c r="F955" s="42"/>
      <c r="G955" s="40"/>
      <c r="H955" s="40"/>
      <c r="I955" s="40"/>
      <c r="J955" s="50"/>
      <c r="K955" s="48"/>
      <c r="L955" s="48"/>
      <c r="M955" s="69"/>
      <c r="N955" s="69"/>
      <c r="O955" s="69"/>
      <c r="P955" s="69"/>
      <c r="Q955" s="41"/>
      <c r="R955" s="41"/>
      <c r="S955" s="41"/>
      <c r="T955" s="41"/>
      <c r="U955" s="41"/>
    </row>
    <row r="956" spans="1:21" ht="18.75" x14ac:dyDescent="0.3">
      <c r="A956" s="45"/>
      <c r="B956" s="41"/>
      <c r="C956" s="42"/>
      <c r="D956" s="42"/>
      <c r="E956" s="42"/>
      <c r="F956" s="42"/>
      <c r="G956" s="40"/>
      <c r="H956" s="40"/>
      <c r="I956" s="40"/>
      <c r="J956" s="50"/>
      <c r="K956" s="48"/>
      <c r="L956" s="48"/>
      <c r="M956" s="69"/>
      <c r="N956" s="69"/>
      <c r="O956" s="69"/>
      <c r="P956" s="69"/>
      <c r="Q956" s="41"/>
      <c r="R956" s="41"/>
      <c r="S956" s="41"/>
      <c r="T956" s="41"/>
      <c r="U956" s="41"/>
    </row>
    <row r="957" spans="1:21" ht="18.75" x14ac:dyDescent="0.3">
      <c r="A957" s="45"/>
      <c r="B957" s="41"/>
      <c r="C957" s="42"/>
      <c r="D957" s="42"/>
      <c r="E957" s="42"/>
      <c r="F957" s="42"/>
      <c r="G957" s="40"/>
      <c r="H957" s="40"/>
      <c r="I957" s="40"/>
      <c r="J957" s="50"/>
      <c r="K957" s="48"/>
      <c r="L957" s="48"/>
      <c r="M957" s="69"/>
      <c r="N957" s="69"/>
      <c r="O957" s="69"/>
      <c r="P957" s="69"/>
      <c r="Q957" s="41"/>
      <c r="R957" s="41"/>
      <c r="S957" s="41"/>
      <c r="T957" s="41"/>
      <c r="U957" s="41"/>
    </row>
    <row r="958" spans="1:21" ht="18.75" x14ac:dyDescent="0.3">
      <c r="A958" s="45"/>
      <c r="B958" s="41"/>
      <c r="C958" s="42"/>
      <c r="D958" s="42"/>
      <c r="E958" s="42"/>
      <c r="F958" s="42"/>
      <c r="G958" s="40"/>
      <c r="H958" s="40"/>
      <c r="I958" s="40"/>
      <c r="J958" s="50"/>
      <c r="K958" s="48"/>
      <c r="L958" s="48"/>
      <c r="M958" s="69"/>
      <c r="N958" s="69"/>
      <c r="O958" s="69"/>
      <c r="P958" s="69"/>
      <c r="Q958" s="41"/>
      <c r="R958" s="41"/>
      <c r="S958" s="41"/>
      <c r="T958" s="41"/>
      <c r="U958" s="41"/>
    </row>
    <row r="959" spans="1:21" ht="18.75" x14ac:dyDescent="0.3">
      <c r="A959" s="45"/>
      <c r="B959" s="41"/>
      <c r="C959" s="42"/>
      <c r="D959" s="42"/>
      <c r="E959" s="42"/>
      <c r="F959" s="42"/>
      <c r="G959" s="40"/>
      <c r="H959" s="40"/>
      <c r="I959" s="40"/>
      <c r="J959" s="50"/>
      <c r="K959" s="48"/>
      <c r="L959" s="48"/>
      <c r="M959" s="69"/>
      <c r="N959" s="69"/>
      <c r="O959" s="69"/>
      <c r="P959" s="69"/>
      <c r="Q959" s="41"/>
      <c r="R959" s="41"/>
      <c r="S959" s="41"/>
      <c r="T959" s="41"/>
      <c r="U959" s="41"/>
    </row>
    <row r="960" spans="1:21" ht="18.75" x14ac:dyDescent="0.3">
      <c r="A960" s="45"/>
      <c r="B960" s="41"/>
      <c r="C960" s="42"/>
      <c r="D960" s="42"/>
      <c r="E960" s="42"/>
      <c r="F960" s="42"/>
      <c r="G960" s="40"/>
      <c r="H960" s="40"/>
      <c r="I960" s="40"/>
      <c r="J960" s="50"/>
      <c r="K960" s="48"/>
      <c r="L960" s="48"/>
      <c r="M960" s="69"/>
      <c r="N960" s="69"/>
      <c r="O960" s="69"/>
      <c r="P960" s="69"/>
      <c r="Q960" s="41"/>
      <c r="R960" s="41"/>
      <c r="S960" s="41"/>
      <c r="T960" s="41"/>
      <c r="U960" s="41"/>
    </row>
    <row r="961" spans="1:21" ht="18.75" x14ac:dyDescent="0.3">
      <c r="A961" s="45"/>
      <c r="B961" s="41"/>
      <c r="C961" s="42"/>
      <c r="D961" s="42"/>
      <c r="E961" s="42"/>
      <c r="F961" s="42"/>
      <c r="G961" s="40"/>
      <c r="H961" s="40"/>
      <c r="I961" s="40"/>
      <c r="J961" s="50"/>
      <c r="K961" s="48"/>
      <c r="L961" s="48"/>
      <c r="M961" s="69"/>
      <c r="N961" s="69"/>
      <c r="O961" s="69"/>
      <c r="P961" s="69"/>
      <c r="Q961" s="41"/>
      <c r="R961" s="41"/>
      <c r="S961" s="41"/>
      <c r="T961" s="41"/>
      <c r="U961" s="41"/>
    </row>
    <row r="962" spans="1:21" ht="18.75" x14ac:dyDescent="0.3">
      <c r="A962" s="45"/>
      <c r="B962" s="41"/>
      <c r="C962" s="42"/>
      <c r="D962" s="42"/>
      <c r="E962" s="42"/>
      <c r="F962" s="42"/>
      <c r="G962" s="40"/>
      <c r="H962" s="40"/>
      <c r="I962" s="40"/>
      <c r="J962" s="50"/>
      <c r="K962" s="48"/>
      <c r="L962" s="48"/>
      <c r="M962" s="69"/>
      <c r="N962" s="69"/>
      <c r="O962" s="69"/>
      <c r="P962" s="69"/>
      <c r="Q962" s="41"/>
      <c r="R962" s="41"/>
      <c r="S962" s="41"/>
      <c r="T962" s="41"/>
      <c r="U962" s="41"/>
    </row>
    <row r="963" spans="1:21" ht="18.75" x14ac:dyDescent="0.3">
      <c r="A963" s="45"/>
      <c r="B963" s="41"/>
      <c r="C963" s="42"/>
      <c r="D963" s="42"/>
      <c r="E963" s="42"/>
      <c r="F963" s="42"/>
      <c r="G963" s="40"/>
      <c r="H963" s="40"/>
      <c r="I963" s="40"/>
      <c r="J963" s="50"/>
      <c r="K963" s="48"/>
      <c r="L963" s="48"/>
      <c r="M963" s="69"/>
      <c r="N963" s="69"/>
      <c r="O963" s="69"/>
      <c r="P963" s="69"/>
      <c r="Q963" s="41"/>
      <c r="R963" s="41"/>
      <c r="S963" s="41"/>
      <c r="T963" s="41"/>
      <c r="U963" s="41"/>
    </row>
    <row r="964" spans="1:21" ht="18.75" x14ac:dyDescent="0.3">
      <c r="A964" s="45"/>
      <c r="B964" s="41"/>
      <c r="C964" s="42"/>
      <c r="D964" s="42"/>
      <c r="E964" s="42"/>
      <c r="F964" s="42"/>
      <c r="G964" s="40"/>
      <c r="H964" s="40"/>
      <c r="I964" s="40"/>
      <c r="J964" s="50"/>
      <c r="K964" s="48"/>
      <c r="L964" s="48"/>
      <c r="M964" s="69"/>
      <c r="N964" s="69"/>
      <c r="O964" s="69"/>
      <c r="P964" s="69"/>
      <c r="Q964" s="41"/>
      <c r="R964" s="41"/>
      <c r="S964" s="41"/>
      <c r="T964" s="41"/>
      <c r="U964" s="41"/>
    </row>
    <row r="965" spans="1:21" ht="18.75" x14ac:dyDescent="0.3">
      <c r="A965" s="45"/>
      <c r="B965" s="41"/>
      <c r="C965" s="42"/>
      <c r="D965" s="42"/>
      <c r="E965" s="42"/>
      <c r="F965" s="42"/>
      <c r="G965" s="40"/>
      <c r="H965" s="40"/>
      <c r="I965" s="40"/>
      <c r="J965" s="50"/>
      <c r="K965" s="48"/>
      <c r="L965" s="48"/>
      <c r="M965" s="69"/>
      <c r="N965" s="69"/>
      <c r="O965" s="69"/>
      <c r="P965" s="69"/>
      <c r="Q965" s="41"/>
      <c r="R965" s="41"/>
      <c r="S965" s="41"/>
      <c r="T965" s="41"/>
      <c r="U965" s="41"/>
    </row>
    <row r="966" spans="1:21" ht="18.75" x14ac:dyDescent="0.3">
      <c r="A966" s="45"/>
      <c r="B966" s="41"/>
      <c r="C966" s="42"/>
      <c r="D966" s="42"/>
      <c r="E966" s="42"/>
      <c r="F966" s="42"/>
      <c r="G966" s="40"/>
      <c r="H966" s="40"/>
      <c r="I966" s="40"/>
      <c r="J966" s="50"/>
      <c r="K966" s="48"/>
      <c r="L966" s="48"/>
      <c r="M966" s="69"/>
      <c r="N966" s="69"/>
      <c r="O966" s="69"/>
      <c r="P966" s="69"/>
      <c r="Q966" s="41"/>
      <c r="R966" s="41"/>
      <c r="S966" s="41"/>
      <c r="T966" s="41"/>
      <c r="U966" s="41"/>
    </row>
    <row r="967" spans="1:21" ht="18.75" x14ac:dyDescent="0.3">
      <c r="A967" s="45"/>
      <c r="B967" s="41"/>
      <c r="C967" s="42"/>
      <c r="D967" s="42"/>
      <c r="E967" s="42"/>
      <c r="F967" s="42"/>
      <c r="G967" s="40"/>
      <c r="H967" s="40"/>
      <c r="I967" s="40"/>
      <c r="J967" s="50"/>
      <c r="K967" s="48"/>
      <c r="L967" s="48"/>
      <c r="M967" s="69"/>
      <c r="N967" s="69"/>
      <c r="O967" s="69"/>
      <c r="P967" s="69"/>
      <c r="Q967" s="41"/>
      <c r="R967" s="41"/>
      <c r="S967" s="41"/>
      <c r="T967" s="41"/>
      <c r="U967" s="41"/>
    </row>
    <row r="968" spans="1:21" ht="18.75" x14ac:dyDescent="0.3">
      <c r="A968" s="45"/>
      <c r="B968" s="41"/>
      <c r="C968" s="42"/>
      <c r="D968" s="42"/>
      <c r="E968" s="42"/>
      <c r="F968" s="42"/>
      <c r="G968" s="40"/>
      <c r="H968" s="40"/>
      <c r="I968" s="40"/>
      <c r="J968" s="50"/>
      <c r="K968" s="48"/>
      <c r="L968" s="48"/>
      <c r="M968" s="69"/>
      <c r="N968" s="69"/>
      <c r="O968" s="69"/>
      <c r="P968" s="69"/>
      <c r="Q968" s="41"/>
      <c r="R968" s="41"/>
      <c r="S968" s="41"/>
      <c r="T968" s="41"/>
      <c r="U968" s="41"/>
    </row>
    <row r="969" spans="1:21" ht="18.75" x14ac:dyDescent="0.3">
      <c r="A969" s="45"/>
      <c r="B969" s="41"/>
      <c r="C969" s="42"/>
      <c r="D969" s="42"/>
      <c r="E969" s="42"/>
      <c r="F969" s="42"/>
      <c r="G969" s="40"/>
      <c r="H969" s="40"/>
      <c r="I969" s="40"/>
      <c r="J969" s="50"/>
      <c r="K969" s="48"/>
      <c r="L969" s="48"/>
      <c r="M969" s="69"/>
      <c r="N969" s="69"/>
      <c r="O969" s="69"/>
      <c r="P969" s="69"/>
      <c r="Q969" s="41"/>
      <c r="R969" s="41"/>
      <c r="S969" s="41"/>
      <c r="T969" s="41"/>
      <c r="U969" s="41"/>
    </row>
    <row r="970" spans="1:21" ht="18.75" x14ac:dyDescent="0.3">
      <c r="A970" s="45"/>
      <c r="B970" s="41"/>
      <c r="C970" s="42"/>
      <c r="D970" s="42"/>
      <c r="E970" s="42"/>
      <c r="F970" s="42"/>
      <c r="G970" s="40"/>
      <c r="H970" s="40"/>
      <c r="I970" s="40"/>
      <c r="J970" s="50"/>
      <c r="K970" s="48"/>
      <c r="L970" s="48"/>
      <c r="M970" s="69"/>
      <c r="N970" s="69"/>
      <c r="O970" s="69"/>
      <c r="P970" s="69"/>
      <c r="Q970" s="41"/>
      <c r="R970" s="41"/>
      <c r="S970" s="41"/>
      <c r="T970" s="41"/>
      <c r="U970" s="41"/>
    </row>
    <row r="971" spans="1:21" ht="18.75" x14ac:dyDescent="0.3">
      <c r="A971" s="45"/>
      <c r="B971" s="41"/>
      <c r="C971" s="42"/>
      <c r="D971" s="42"/>
      <c r="E971" s="42"/>
      <c r="F971" s="42"/>
      <c r="G971" s="40"/>
      <c r="H971" s="40"/>
      <c r="I971" s="40"/>
      <c r="J971" s="50"/>
      <c r="K971" s="48"/>
      <c r="L971" s="48"/>
      <c r="M971" s="69"/>
      <c r="N971" s="69"/>
      <c r="O971" s="69"/>
      <c r="P971" s="69"/>
      <c r="Q971" s="41"/>
      <c r="R971" s="41"/>
      <c r="S971" s="41"/>
      <c r="T971" s="41"/>
      <c r="U971" s="41"/>
    </row>
    <row r="972" spans="1:21" ht="18.75" x14ac:dyDescent="0.3">
      <c r="A972" s="45"/>
      <c r="B972" s="41"/>
      <c r="C972" s="42"/>
      <c r="D972" s="42"/>
      <c r="E972" s="42"/>
      <c r="F972" s="42"/>
      <c r="G972" s="40"/>
      <c r="H972" s="40"/>
      <c r="I972" s="40"/>
      <c r="J972" s="50"/>
      <c r="K972" s="48"/>
      <c r="L972" s="48"/>
      <c r="M972" s="69"/>
      <c r="N972" s="69"/>
      <c r="O972" s="69"/>
      <c r="P972" s="69"/>
      <c r="Q972" s="41"/>
      <c r="R972" s="41"/>
      <c r="S972" s="41"/>
      <c r="T972" s="41"/>
      <c r="U972" s="41"/>
    </row>
    <row r="973" spans="1:21" ht="18.75" x14ac:dyDescent="0.3">
      <c r="A973" s="45"/>
      <c r="B973" s="41"/>
      <c r="C973" s="42"/>
      <c r="D973" s="42"/>
      <c r="E973" s="42"/>
      <c r="F973" s="42"/>
      <c r="G973" s="40"/>
      <c r="H973" s="40"/>
      <c r="I973" s="40"/>
      <c r="J973" s="50"/>
      <c r="K973" s="48"/>
      <c r="L973" s="48"/>
      <c r="M973" s="69"/>
      <c r="N973" s="69"/>
      <c r="O973" s="69"/>
      <c r="P973" s="69"/>
      <c r="Q973" s="41"/>
      <c r="R973" s="41"/>
      <c r="S973" s="41"/>
      <c r="T973" s="41"/>
      <c r="U973" s="41"/>
    </row>
    <row r="974" spans="1:21" ht="18.75" x14ac:dyDescent="0.3">
      <c r="A974" s="45"/>
      <c r="B974" s="41"/>
      <c r="C974" s="42"/>
      <c r="D974" s="42"/>
      <c r="E974" s="42"/>
      <c r="F974" s="42"/>
      <c r="G974" s="40"/>
      <c r="H974" s="40"/>
      <c r="I974" s="40"/>
      <c r="J974" s="50"/>
      <c r="K974" s="48"/>
      <c r="L974" s="48"/>
      <c r="M974" s="69"/>
      <c r="N974" s="69"/>
      <c r="O974" s="69"/>
      <c r="P974" s="69"/>
      <c r="Q974" s="41"/>
      <c r="R974" s="41"/>
      <c r="S974" s="41"/>
      <c r="T974" s="41"/>
      <c r="U974" s="41"/>
    </row>
    <row r="975" spans="1:21" ht="18.75" x14ac:dyDescent="0.3">
      <c r="A975" s="45"/>
      <c r="B975" s="41"/>
      <c r="C975" s="42"/>
      <c r="D975" s="42"/>
      <c r="E975" s="42"/>
      <c r="F975" s="42"/>
      <c r="G975" s="40"/>
      <c r="H975" s="40"/>
      <c r="I975" s="40"/>
      <c r="J975" s="50"/>
      <c r="K975" s="48"/>
      <c r="L975" s="48"/>
      <c r="M975" s="69"/>
      <c r="N975" s="69"/>
      <c r="O975" s="69"/>
      <c r="P975" s="69"/>
      <c r="Q975" s="41"/>
      <c r="R975" s="41"/>
      <c r="S975" s="41"/>
      <c r="T975" s="41"/>
      <c r="U975" s="41"/>
    </row>
    <row r="976" spans="1:21" ht="18.75" x14ac:dyDescent="0.3">
      <c r="A976" s="45"/>
      <c r="B976" s="41"/>
      <c r="C976" s="42"/>
      <c r="D976" s="42"/>
      <c r="E976" s="42"/>
      <c r="F976" s="42"/>
      <c r="G976" s="40"/>
      <c r="H976" s="40"/>
      <c r="I976" s="40"/>
      <c r="J976" s="50"/>
      <c r="K976" s="48"/>
      <c r="L976" s="48"/>
      <c r="M976" s="69"/>
      <c r="N976" s="69"/>
      <c r="O976" s="69"/>
      <c r="P976" s="69"/>
      <c r="Q976" s="41"/>
      <c r="R976" s="41"/>
      <c r="S976" s="41"/>
      <c r="T976" s="41"/>
      <c r="U976" s="41"/>
    </row>
    <row r="977" spans="1:21" ht="18.75" x14ac:dyDescent="0.3">
      <c r="A977" s="45"/>
      <c r="B977" s="41"/>
      <c r="C977" s="42"/>
      <c r="D977" s="42"/>
      <c r="E977" s="42"/>
      <c r="F977" s="42"/>
      <c r="G977" s="40"/>
      <c r="H977" s="40"/>
      <c r="I977" s="40"/>
      <c r="J977" s="50"/>
      <c r="K977" s="48"/>
      <c r="L977" s="48"/>
      <c r="M977" s="69"/>
      <c r="N977" s="69"/>
      <c r="O977" s="69"/>
      <c r="P977" s="69"/>
      <c r="Q977" s="41"/>
      <c r="R977" s="41"/>
      <c r="S977" s="41"/>
      <c r="T977" s="41"/>
      <c r="U977" s="41"/>
    </row>
    <row r="978" spans="1:21" ht="18.75" x14ac:dyDescent="0.3">
      <c r="A978" s="45"/>
      <c r="B978" s="41"/>
      <c r="C978" s="42"/>
      <c r="D978" s="42"/>
      <c r="E978" s="42"/>
      <c r="F978" s="42"/>
      <c r="G978" s="40"/>
      <c r="H978" s="40"/>
      <c r="I978" s="40"/>
      <c r="J978" s="50"/>
      <c r="K978" s="48"/>
      <c r="L978" s="48"/>
      <c r="M978" s="69"/>
      <c r="N978" s="69"/>
      <c r="O978" s="69"/>
      <c r="P978" s="69"/>
      <c r="Q978" s="41"/>
      <c r="R978" s="41"/>
      <c r="S978" s="41"/>
      <c r="T978" s="41"/>
      <c r="U978" s="41"/>
    </row>
    <row r="979" spans="1:21" ht="18.75" x14ac:dyDescent="0.3">
      <c r="A979" s="45"/>
      <c r="B979" s="41"/>
      <c r="C979" s="42"/>
      <c r="D979" s="42"/>
      <c r="E979" s="42"/>
      <c r="F979" s="42"/>
      <c r="G979" s="40"/>
      <c r="H979" s="40"/>
      <c r="I979" s="40"/>
      <c r="J979" s="50"/>
      <c r="K979" s="48"/>
      <c r="L979" s="48"/>
      <c r="M979" s="69"/>
      <c r="N979" s="69"/>
      <c r="O979" s="69"/>
      <c r="P979" s="69"/>
      <c r="Q979" s="41"/>
      <c r="R979" s="41"/>
      <c r="S979" s="41"/>
      <c r="T979" s="41"/>
      <c r="U979" s="41"/>
    </row>
    <row r="980" spans="1:21" ht="18.75" x14ac:dyDescent="0.3">
      <c r="A980" s="45"/>
      <c r="B980" s="41"/>
      <c r="C980" s="42"/>
      <c r="D980" s="42"/>
      <c r="E980" s="42"/>
      <c r="F980" s="42"/>
      <c r="G980" s="40"/>
      <c r="H980" s="40"/>
      <c r="I980" s="40"/>
      <c r="J980" s="50"/>
      <c r="K980" s="48"/>
      <c r="L980" s="48"/>
      <c r="M980" s="69"/>
      <c r="N980" s="69"/>
      <c r="O980" s="69"/>
      <c r="P980" s="69"/>
      <c r="Q980" s="41"/>
      <c r="R980" s="41"/>
      <c r="S980" s="41"/>
      <c r="T980" s="41"/>
      <c r="U980" s="41"/>
    </row>
    <row r="981" spans="1:21" ht="18.75" x14ac:dyDescent="0.3">
      <c r="A981" s="45"/>
      <c r="B981" s="41"/>
      <c r="C981" s="42"/>
      <c r="D981" s="42"/>
      <c r="E981" s="42"/>
      <c r="F981" s="42"/>
      <c r="G981" s="40"/>
      <c r="H981" s="40"/>
      <c r="I981" s="40"/>
      <c r="J981" s="50"/>
      <c r="K981" s="48"/>
      <c r="L981" s="48"/>
      <c r="M981" s="69"/>
      <c r="N981" s="69"/>
      <c r="O981" s="69"/>
      <c r="P981" s="69"/>
      <c r="Q981" s="41"/>
      <c r="R981" s="41"/>
      <c r="S981" s="41"/>
      <c r="T981" s="41"/>
      <c r="U981" s="41"/>
    </row>
    <row r="982" spans="1:21" ht="18.75" x14ac:dyDescent="0.3">
      <c r="A982" s="45"/>
      <c r="B982" s="41"/>
      <c r="C982" s="42"/>
      <c r="D982" s="42"/>
      <c r="E982" s="42"/>
      <c r="F982" s="42"/>
      <c r="G982" s="40"/>
      <c r="H982" s="40"/>
      <c r="I982" s="40"/>
      <c r="J982" s="50"/>
      <c r="K982" s="48"/>
      <c r="L982" s="48"/>
      <c r="M982" s="69"/>
      <c r="N982" s="69"/>
      <c r="O982" s="69"/>
      <c r="P982" s="69"/>
      <c r="Q982" s="41"/>
      <c r="R982" s="41"/>
      <c r="S982" s="41"/>
      <c r="T982" s="41"/>
      <c r="U982" s="41"/>
    </row>
    <row r="983" spans="1:21" ht="18.75" x14ac:dyDescent="0.3">
      <c r="A983" s="45"/>
      <c r="B983" s="41"/>
      <c r="C983" s="42"/>
      <c r="D983" s="42"/>
      <c r="E983" s="42"/>
      <c r="F983" s="42"/>
      <c r="G983" s="40"/>
      <c r="H983" s="40"/>
      <c r="I983" s="40"/>
      <c r="J983" s="50"/>
      <c r="K983" s="48"/>
      <c r="L983" s="48"/>
      <c r="M983" s="69"/>
      <c r="N983" s="69"/>
      <c r="O983" s="69"/>
      <c r="P983" s="69"/>
      <c r="Q983" s="41"/>
      <c r="R983" s="41"/>
      <c r="S983" s="41"/>
      <c r="T983" s="41"/>
      <c r="U983" s="41"/>
    </row>
    <row r="984" spans="1:21" ht="18.75" x14ac:dyDescent="0.3">
      <c r="A984" s="45"/>
      <c r="B984" s="41"/>
      <c r="C984" s="42"/>
      <c r="D984" s="42"/>
      <c r="E984" s="42"/>
      <c r="F984" s="42"/>
      <c r="G984" s="40"/>
      <c r="H984" s="40"/>
      <c r="I984" s="40"/>
      <c r="J984" s="50"/>
      <c r="K984" s="48"/>
      <c r="L984" s="48"/>
      <c r="M984" s="69"/>
      <c r="N984" s="69"/>
      <c r="O984" s="69"/>
      <c r="P984" s="69"/>
      <c r="Q984" s="41"/>
      <c r="R984" s="41"/>
      <c r="S984" s="41"/>
      <c r="T984" s="41"/>
      <c r="U984" s="41"/>
    </row>
    <row r="985" spans="1:21" ht="18.75" x14ac:dyDescent="0.3">
      <c r="A985" s="45"/>
      <c r="B985" s="41"/>
      <c r="C985" s="42"/>
      <c r="D985" s="42"/>
      <c r="E985" s="42"/>
      <c r="F985" s="42"/>
      <c r="G985" s="40"/>
      <c r="H985" s="40"/>
      <c r="I985" s="40"/>
      <c r="J985" s="50"/>
      <c r="K985" s="48"/>
      <c r="L985" s="48"/>
      <c r="M985" s="69"/>
      <c r="N985" s="69"/>
      <c r="O985" s="69"/>
      <c r="P985" s="69"/>
      <c r="Q985" s="41"/>
      <c r="R985" s="41"/>
      <c r="S985" s="41"/>
      <c r="T985" s="41"/>
      <c r="U985" s="41"/>
    </row>
    <row r="986" spans="1:21" ht="18.75" x14ac:dyDescent="0.3">
      <c r="A986" s="45"/>
      <c r="B986" s="41"/>
      <c r="C986" s="42"/>
      <c r="D986" s="42"/>
      <c r="E986" s="42"/>
      <c r="F986" s="42"/>
      <c r="G986" s="40"/>
      <c r="H986" s="40"/>
      <c r="I986" s="40"/>
      <c r="J986" s="50"/>
      <c r="K986" s="48"/>
      <c r="L986" s="48"/>
      <c r="M986" s="69"/>
      <c r="N986" s="69"/>
      <c r="O986" s="69"/>
      <c r="P986" s="69"/>
      <c r="Q986" s="41"/>
      <c r="R986" s="41"/>
      <c r="S986" s="41"/>
      <c r="T986" s="41"/>
      <c r="U986" s="41"/>
    </row>
    <row r="987" spans="1:21" ht="18.75" x14ac:dyDescent="0.3">
      <c r="A987" s="45"/>
      <c r="B987" s="41"/>
      <c r="C987" s="42"/>
      <c r="D987" s="42"/>
      <c r="E987" s="42"/>
      <c r="F987" s="42"/>
      <c r="G987" s="40"/>
      <c r="H987" s="40"/>
      <c r="I987" s="40"/>
      <c r="J987" s="50"/>
      <c r="K987" s="48"/>
      <c r="L987" s="48"/>
      <c r="M987" s="69"/>
      <c r="N987" s="69"/>
      <c r="O987" s="69"/>
      <c r="P987" s="69"/>
      <c r="Q987" s="41"/>
      <c r="R987" s="41"/>
      <c r="S987" s="41"/>
      <c r="T987" s="41"/>
      <c r="U987" s="41"/>
    </row>
    <row r="988" spans="1:21" ht="18.75" x14ac:dyDescent="0.3">
      <c r="A988" s="45"/>
      <c r="B988" s="41"/>
      <c r="C988" s="42"/>
      <c r="D988" s="42"/>
      <c r="E988" s="42"/>
      <c r="F988" s="42"/>
      <c r="G988" s="40"/>
      <c r="H988" s="40"/>
      <c r="I988" s="40"/>
      <c r="J988" s="50"/>
      <c r="K988" s="48"/>
      <c r="L988" s="48"/>
      <c r="M988" s="69"/>
      <c r="N988" s="69"/>
      <c r="O988" s="69"/>
      <c r="P988" s="69"/>
      <c r="Q988" s="41"/>
      <c r="R988" s="41"/>
      <c r="S988" s="41"/>
      <c r="T988" s="41"/>
      <c r="U988" s="41"/>
    </row>
    <row r="989" spans="1:21" ht="18.75" x14ac:dyDescent="0.3">
      <c r="A989" s="45"/>
      <c r="B989" s="41"/>
      <c r="C989" s="42"/>
      <c r="D989" s="42"/>
      <c r="E989" s="42"/>
      <c r="F989" s="42"/>
      <c r="G989" s="40"/>
      <c r="H989" s="40"/>
      <c r="I989" s="40"/>
      <c r="J989" s="50"/>
      <c r="K989" s="48"/>
      <c r="L989" s="48"/>
      <c r="M989" s="69"/>
      <c r="N989" s="69"/>
      <c r="O989" s="69"/>
      <c r="P989" s="69"/>
      <c r="Q989" s="41"/>
      <c r="R989" s="41"/>
      <c r="S989" s="41"/>
      <c r="T989" s="41"/>
      <c r="U989" s="41"/>
    </row>
    <row r="990" spans="1:21" ht="18.75" x14ac:dyDescent="0.3">
      <c r="A990" s="45"/>
      <c r="B990" s="41"/>
      <c r="C990" s="42"/>
      <c r="D990" s="42"/>
      <c r="E990" s="42"/>
      <c r="F990" s="42"/>
      <c r="G990" s="40"/>
      <c r="H990" s="40"/>
      <c r="I990" s="40"/>
      <c r="J990" s="50"/>
      <c r="K990" s="48"/>
      <c r="L990" s="48"/>
      <c r="M990" s="69"/>
      <c r="N990" s="69"/>
      <c r="O990" s="69"/>
      <c r="P990" s="69"/>
      <c r="Q990" s="41"/>
      <c r="R990" s="41"/>
      <c r="S990" s="41"/>
      <c r="T990" s="41"/>
      <c r="U990" s="41"/>
    </row>
    <row r="991" spans="1:21" ht="18.75" x14ac:dyDescent="0.3">
      <c r="A991" s="45"/>
      <c r="B991" s="41"/>
      <c r="C991" s="42"/>
      <c r="D991" s="42"/>
      <c r="E991" s="42"/>
      <c r="F991" s="42"/>
      <c r="G991" s="40"/>
      <c r="H991" s="40"/>
      <c r="I991" s="40"/>
      <c r="J991" s="50"/>
      <c r="K991" s="48"/>
      <c r="L991" s="48"/>
      <c r="M991" s="69"/>
      <c r="N991" s="69"/>
      <c r="O991" s="69"/>
      <c r="P991" s="69"/>
      <c r="Q991" s="41"/>
      <c r="R991" s="41"/>
      <c r="S991" s="41"/>
      <c r="T991" s="41"/>
      <c r="U991" s="41"/>
    </row>
    <row r="992" spans="1:21" ht="18.75" x14ac:dyDescent="0.3">
      <c r="A992" s="45"/>
      <c r="B992" s="41"/>
      <c r="C992" s="42"/>
      <c r="D992" s="42"/>
      <c r="E992" s="42"/>
      <c r="F992" s="42"/>
      <c r="G992" s="40"/>
      <c r="H992" s="40"/>
      <c r="I992" s="40"/>
      <c r="J992" s="50"/>
      <c r="K992" s="48"/>
      <c r="L992" s="48"/>
      <c r="M992" s="69"/>
      <c r="N992" s="69"/>
      <c r="O992" s="69"/>
      <c r="P992" s="69"/>
      <c r="Q992" s="41"/>
      <c r="R992" s="41"/>
      <c r="S992" s="41"/>
      <c r="T992" s="41"/>
      <c r="U992" s="41"/>
    </row>
    <row r="993" spans="1:21" ht="18.75" x14ac:dyDescent="0.3">
      <c r="A993" s="45"/>
      <c r="B993" s="41"/>
      <c r="C993" s="42"/>
      <c r="D993" s="42"/>
      <c r="E993" s="42"/>
      <c r="F993" s="42"/>
      <c r="G993" s="40"/>
      <c r="H993" s="40"/>
      <c r="I993" s="40"/>
      <c r="J993" s="50"/>
      <c r="K993" s="48"/>
      <c r="L993" s="48"/>
      <c r="M993" s="69"/>
      <c r="N993" s="69"/>
      <c r="O993" s="69"/>
      <c r="P993" s="69"/>
      <c r="Q993" s="41"/>
      <c r="R993" s="41"/>
      <c r="S993" s="41"/>
      <c r="T993" s="41"/>
      <c r="U993" s="41"/>
    </row>
    <row r="994" spans="1:21" ht="18.75" x14ac:dyDescent="0.3">
      <c r="A994" s="45"/>
      <c r="B994" s="41"/>
      <c r="C994" s="42"/>
      <c r="D994" s="42"/>
      <c r="E994" s="42"/>
      <c r="F994" s="42"/>
      <c r="G994" s="40"/>
      <c r="H994" s="40"/>
      <c r="I994" s="40"/>
      <c r="J994" s="50"/>
      <c r="K994" s="48"/>
      <c r="L994" s="48"/>
      <c r="M994" s="69"/>
      <c r="N994" s="69"/>
      <c r="O994" s="69"/>
      <c r="P994" s="69"/>
      <c r="Q994" s="41"/>
      <c r="R994" s="41"/>
      <c r="S994" s="41"/>
      <c r="T994" s="41"/>
      <c r="U994" s="41"/>
    </row>
    <row r="995" spans="1:21" ht="18.75" x14ac:dyDescent="0.3">
      <c r="A995" s="45"/>
      <c r="B995" s="41"/>
      <c r="C995" s="42"/>
      <c r="D995" s="42"/>
      <c r="E995" s="42"/>
      <c r="F995" s="42"/>
      <c r="G995" s="40"/>
      <c r="H995" s="40"/>
      <c r="I995" s="40"/>
      <c r="J995" s="50"/>
      <c r="K995" s="48"/>
      <c r="L995" s="48"/>
      <c r="M995" s="69"/>
      <c r="N995" s="69"/>
      <c r="O995" s="69"/>
      <c r="P995" s="69"/>
      <c r="Q995" s="41"/>
      <c r="R995" s="41"/>
      <c r="S995" s="41"/>
      <c r="T995" s="41"/>
      <c r="U995" s="41"/>
    </row>
    <row r="996" spans="1:21" ht="18.75" x14ac:dyDescent="0.3">
      <c r="A996" s="45"/>
      <c r="B996" s="41"/>
      <c r="C996" s="42"/>
      <c r="D996" s="42"/>
      <c r="E996" s="42"/>
      <c r="F996" s="42"/>
      <c r="G996" s="40"/>
      <c r="H996" s="40"/>
      <c r="I996" s="40"/>
      <c r="J996" s="50"/>
      <c r="K996" s="48"/>
      <c r="L996" s="48"/>
      <c r="M996" s="69"/>
      <c r="N996" s="69"/>
      <c r="O996" s="69"/>
      <c r="P996" s="69"/>
      <c r="Q996" s="41"/>
      <c r="R996" s="41"/>
      <c r="S996" s="41"/>
      <c r="T996" s="41"/>
      <c r="U996" s="41"/>
    </row>
    <row r="997" spans="1:21" ht="18.75" x14ac:dyDescent="0.3">
      <c r="A997" s="45"/>
      <c r="B997" s="41"/>
      <c r="C997" s="42"/>
      <c r="D997" s="42"/>
      <c r="E997" s="42"/>
      <c r="F997" s="42"/>
      <c r="G997" s="40"/>
      <c r="H997" s="40"/>
      <c r="I997" s="40"/>
      <c r="J997" s="50"/>
      <c r="K997" s="48"/>
      <c r="L997" s="48"/>
      <c r="M997" s="69"/>
      <c r="N997" s="69"/>
      <c r="O997" s="69"/>
      <c r="P997" s="69"/>
      <c r="Q997" s="41"/>
      <c r="R997" s="41"/>
      <c r="S997" s="41"/>
      <c r="T997" s="41"/>
      <c r="U997" s="41"/>
    </row>
    <row r="998" spans="1:21" ht="18.75" x14ac:dyDescent="0.3">
      <c r="A998" s="45"/>
      <c r="B998" s="41"/>
      <c r="C998" s="42"/>
      <c r="D998" s="42"/>
      <c r="E998" s="42"/>
      <c r="F998" s="42"/>
      <c r="G998" s="40"/>
      <c r="H998" s="40"/>
      <c r="I998" s="40"/>
      <c r="J998" s="50"/>
      <c r="K998" s="48"/>
      <c r="L998" s="48"/>
      <c r="M998" s="69"/>
      <c r="N998" s="69"/>
      <c r="O998" s="69"/>
      <c r="P998" s="69"/>
      <c r="Q998" s="41"/>
      <c r="R998" s="41"/>
      <c r="S998" s="41"/>
      <c r="T998" s="41"/>
      <c r="U998" s="41"/>
    </row>
    <row r="999" spans="1:21" ht="18.75" x14ac:dyDescent="0.3">
      <c r="A999" s="45"/>
      <c r="B999" s="41"/>
      <c r="C999" s="42"/>
      <c r="D999" s="42"/>
      <c r="E999" s="42"/>
      <c r="F999" s="42"/>
      <c r="G999" s="40"/>
      <c r="H999" s="40"/>
      <c r="I999" s="40"/>
      <c r="J999" s="50"/>
      <c r="K999" s="48"/>
      <c r="L999" s="48"/>
      <c r="M999" s="69"/>
      <c r="N999" s="69"/>
      <c r="O999" s="69"/>
      <c r="P999" s="69"/>
      <c r="Q999" s="41"/>
      <c r="R999" s="41"/>
      <c r="S999" s="41"/>
      <c r="T999" s="41"/>
      <c r="U999" s="41"/>
    </row>
    <row r="1000" spans="1:21" ht="18.75" x14ac:dyDescent="0.3">
      <c r="A1000" s="45"/>
      <c r="B1000" s="41"/>
      <c r="C1000" s="42"/>
      <c r="D1000" s="42"/>
      <c r="E1000" s="42"/>
      <c r="F1000" s="42"/>
      <c r="G1000" s="40"/>
      <c r="H1000" s="40"/>
      <c r="I1000" s="40"/>
      <c r="J1000" s="50"/>
      <c r="K1000" s="48"/>
      <c r="L1000" s="48"/>
      <c r="M1000" s="69"/>
      <c r="N1000" s="69"/>
      <c r="O1000" s="69"/>
      <c r="P1000" s="69"/>
      <c r="Q1000" s="41"/>
      <c r="R1000" s="41"/>
      <c r="S1000" s="41"/>
      <c r="T1000" s="41"/>
      <c r="U1000" s="41"/>
    </row>
    <row r="1001" spans="1:21" ht="18.75" x14ac:dyDescent="0.3">
      <c r="A1001" s="45"/>
      <c r="B1001" s="41"/>
      <c r="C1001" s="42"/>
      <c r="D1001" s="42"/>
      <c r="E1001" s="42"/>
      <c r="F1001" s="42"/>
      <c r="G1001" s="40"/>
      <c r="H1001" s="40"/>
      <c r="I1001" s="40"/>
      <c r="J1001" s="50"/>
      <c r="K1001" s="48"/>
      <c r="L1001" s="48"/>
      <c r="M1001" s="69"/>
      <c r="N1001" s="69"/>
      <c r="O1001" s="69"/>
      <c r="P1001" s="69"/>
      <c r="Q1001" s="41"/>
      <c r="R1001" s="41"/>
      <c r="S1001" s="41"/>
      <c r="T1001" s="41"/>
      <c r="U1001" s="41"/>
    </row>
    <row r="1002" spans="1:21" ht="18.75" x14ac:dyDescent="0.3">
      <c r="A1002" s="45"/>
      <c r="B1002" s="41"/>
      <c r="C1002" s="42"/>
      <c r="D1002" s="42"/>
      <c r="E1002" s="42"/>
      <c r="F1002" s="42"/>
      <c r="G1002" s="40"/>
      <c r="H1002" s="40"/>
      <c r="I1002" s="40"/>
      <c r="J1002" s="50"/>
      <c r="K1002" s="48"/>
      <c r="L1002" s="48"/>
      <c r="M1002" s="69"/>
      <c r="N1002" s="69"/>
      <c r="O1002" s="69"/>
      <c r="P1002" s="69"/>
      <c r="Q1002" s="41"/>
      <c r="R1002" s="41"/>
      <c r="S1002" s="41"/>
      <c r="T1002" s="41"/>
      <c r="U1002" s="41"/>
    </row>
    <row r="1003" spans="1:21" ht="18.75" x14ac:dyDescent="0.3">
      <c r="A1003" s="45"/>
      <c r="B1003" s="41"/>
      <c r="C1003" s="42"/>
      <c r="D1003" s="42"/>
      <c r="E1003" s="42"/>
      <c r="F1003" s="42"/>
      <c r="G1003" s="40"/>
      <c r="H1003" s="40"/>
      <c r="I1003" s="40"/>
      <c r="J1003" s="50"/>
      <c r="K1003" s="48"/>
      <c r="L1003" s="48"/>
      <c r="M1003" s="69"/>
      <c r="N1003" s="69"/>
      <c r="O1003" s="69"/>
      <c r="P1003" s="69"/>
      <c r="Q1003" s="41"/>
      <c r="R1003" s="41"/>
      <c r="S1003" s="41"/>
      <c r="T1003" s="41"/>
      <c r="U1003" s="41"/>
    </row>
    <row r="1004" spans="1:21" ht="18.75" x14ac:dyDescent="0.3">
      <c r="A1004" s="45"/>
      <c r="B1004" s="41"/>
      <c r="C1004" s="42"/>
      <c r="D1004" s="42"/>
      <c r="E1004" s="42"/>
      <c r="F1004" s="42"/>
      <c r="G1004" s="40"/>
      <c r="H1004" s="40"/>
      <c r="I1004" s="40"/>
      <c r="J1004" s="50"/>
      <c r="K1004" s="48"/>
      <c r="L1004" s="48"/>
      <c r="M1004" s="69"/>
      <c r="N1004" s="69"/>
      <c r="O1004" s="69"/>
      <c r="P1004" s="69"/>
      <c r="Q1004" s="41"/>
      <c r="R1004" s="41"/>
      <c r="S1004" s="41"/>
      <c r="T1004" s="41"/>
      <c r="U1004" s="41"/>
    </row>
    <row r="1005" spans="1:21" ht="18.75" x14ac:dyDescent="0.3">
      <c r="A1005" s="45"/>
      <c r="B1005" s="41"/>
      <c r="C1005" s="42"/>
      <c r="D1005" s="42"/>
      <c r="E1005" s="42"/>
      <c r="F1005" s="42"/>
      <c r="G1005" s="40"/>
      <c r="H1005" s="40"/>
      <c r="I1005" s="40"/>
      <c r="J1005" s="50"/>
      <c r="K1005" s="48"/>
      <c r="L1005" s="48"/>
      <c r="M1005" s="69"/>
      <c r="N1005" s="69"/>
      <c r="O1005" s="69"/>
      <c r="P1005" s="69"/>
      <c r="Q1005" s="41"/>
      <c r="R1005" s="41"/>
      <c r="S1005" s="41"/>
      <c r="T1005" s="41"/>
      <c r="U1005" s="41"/>
    </row>
    <row r="1006" spans="1:21" ht="18.75" x14ac:dyDescent="0.3">
      <c r="A1006" s="45"/>
      <c r="B1006" s="41"/>
      <c r="C1006" s="42"/>
      <c r="D1006" s="42"/>
      <c r="E1006" s="42"/>
      <c r="F1006" s="42"/>
      <c r="G1006" s="40"/>
      <c r="H1006" s="40"/>
      <c r="I1006" s="40"/>
      <c r="J1006" s="50"/>
      <c r="K1006" s="48"/>
      <c r="L1006" s="48"/>
      <c r="M1006" s="69"/>
      <c r="N1006" s="69"/>
      <c r="O1006" s="69"/>
      <c r="P1006" s="69"/>
      <c r="Q1006" s="41"/>
      <c r="R1006" s="41"/>
      <c r="S1006" s="41"/>
      <c r="T1006" s="41"/>
      <c r="U1006" s="41"/>
    </row>
    <row r="1007" spans="1:21" ht="18.75" x14ac:dyDescent="0.3">
      <c r="A1007" s="45"/>
      <c r="B1007" s="41"/>
      <c r="C1007" s="42"/>
      <c r="D1007" s="42"/>
      <c r="E1007" s="42"/>
      <c r="F1007" s="42"/>
      <c r="G1007" s="40"/>
      <c r="H1007" s="40"/>
      <c r="I1007" s="40"/>
      <c r="J1007" s="50"/>
      <c r="K1007" s="48"/>
      <c r="L1007" s="48"/>
      <c r="M1007" s="69"/>
      <c r="N1007" s="69"/>
      <c r="O1007" s="69"/>
      <c r="P1007" s="69"/>
      <c r="Q1007" s="41"/>
      <c r="R1007" s="41"/>
      <c r="S1007" s="41"/>
      <c r="T1007" s="41"/>
      <c r="U1007" s="41"/>
    </row>
    <row r="1008" spans="1:21" x14ac:dyDescent="0.25">
      <c r="M1008" s="69"/>
      <c r="N1008" s="69"/>
      <c r="O1008" s="69"/>
      <c r="P1008" s="69"/>
      <c r="Q1008" s="41"/>
      <c r="R1008" s="41"/>
      <c r="S1008" s="41"/>
      <c r="T1008" s="41"/>
      <c r="U1008" s="41"/>
    </row>
    <row r="1009" spans="13:21" x14ac:dyDescent="0.25">
      <c r="M1009" s="69"/>
      <c r="N1009" s="69"/>
      <c r="O1009" s="69"/>
      <c r="P1009" s="69"/>
      <c r="Q1009" s="41"/>
      <c r="R1009" s="41"/>
      <c r="S1009" s="41"/>
      <c r="T1009" s="41"/>
      <c r="U1009" s="41"/>
    </row>
    <row r="1010" spans="13:21" x14ac:dyDescent="0.25">
      <c r="M1010" s="69"/>
      <c r="N1010" s="69"/>
      <c r="O1010" s="69"/>
      <c r="P1010" s="69"/>
      <c r="Q1010" s="41"/>
      <c r="R1010" s="41"/>
      <c r="S1010" s="41"/>
      <c r="T1010" s="41"/>
      <c r="U1010" s="41"/>
    </row>
    <row r="1011" spans="13:21" x14ac:dyDescent="0.25">
      <c r="M1011" s="69"/>
      <c r="P1011" s="69"/>
      <c r="Q1011" s="41"/>
      <c r="R1011" s="41"/>
      <c r="S1011" s="41"/>
      <c r="T1011" s="41"/>
      <c r="U1011" s="41"/>
    </row>
    <row r="1012" spans="13:21" x14ac:dyDescent="0.25">
      <c r="M1012" s="69"/>
      <c r="P1012" s="69"/>
      <c r="Q1012" s="41"/>
      <c r="R1012" s="41"/>
      <c r="S1012" s="41"/>
      <c r="T1012" s="41"/>
      <c r="U1012" s="41"/>
    </row>
    <row r="1013" spans="13:21" x14ac:dyDescent="0.25">
      <c r="M1013" s="69"/>
      <c r="P1013" s="69"/>
      <c r="Q1013" s="41"/>
      <c r="R1013" s="41"/>
      <c r="S1013" s="41"/>
      <c r="T1013" s="41"/>
      <c r="U1013" s="41"/>
    </row>
    <row r="1014" spans="13:21" x14ac:dyDescent="0.25">
      <c r="M1014" s="69"/>
      <c r="P1014" s="69"/>
      <c r="Q1014" s="41"/>
      <c r="R1014" s="41"/>
      <c r="S1014" s="41"/>
      <c r="T1014" s="41"/>
      <c r="U1014" s="41"/>
    </row>
    <row r="1015" spans="13:21" x14ac:dyDescent="0.25">
      <c r="M1015" s="69"/>
      <c r="P1015" s="69"/>
      <c r="Q1015" s="41"/>
      <c r="R1015" s="41"/>
      <c r="S1015" s="41"/>
      <c r="T1015" s="41"/>
      <c r="U1015" s="41"/>
    </row>
    <row r="1016" spans="13:21" x14ac:dyDescent="0.25">
      <c r="M1016" s="69"/>
      <c r="P1016" s="69"/>
      <c r="Q1016" s="41"/>
      <c r="R1016" s="41"/>
      <c r="S1016" s="41"/>
      <c r="T1016" s="41"/>
      <c r="U1016" s="41"/>
    </row>
    <row r="1017" spans="13:21" x14ac:dyDescent="0.25">
      <c r="M1017" s="69"/>
      <c r="P1017" s="69"/>
      <c r="Q1017" s="41"/>
      <c r="R1017" s="41"/>
      <c r="S1017" s="41"/>
      <c r="T1017" s="41"/>
      <c r="U1017" s="41"/>
    </row>
    <row r="1018" spans="13:21" x14ac:dyDescent="0.25">
      <c r="M1018" s="69"/>
      <c r="P1018" s="69"/>
      <c r="Q1018" s="41"/>
      <c r="R1018" s="41"/>
      <c r="S1018" s="41"/>
      <c r="T1018" s="41"/>
      <c r="U1018" s="41"/>
    </row>
  </sheetData>
  <mergeCells count="1">
    <mergeCell ref="A1:K1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EDBE-73D3-4F96-A234-73BB35B41FD6}">
  <sheetPr codeName="Sheet36"/>
  <dimension ref="A1:E50"/>
  <sheetViews>
    <sheetView topLeftCell="A21" workbookViewId="0">
      <selection activeCell="D21" sqref="D21"/>
    </sheetView>
  </sheetViews>
  <sheetFormatPr defaultRowHeight="16.5" x14ac:dyDescent="0.3"/>
  <cols>
    <col min="1" max="1" width="6.140625" style="189" bestFit="1" customWidth="1"/>
    <col min="2" max="2" width="25.7109375" style="189" bestFit="1" customWidth="1"/>
    <col min="3" max="3" width="14.7109375" style="189" bestFit="1" customWidth="1"/>
    <col min="4" max="4" width="13.140625" style="189" customWidth="1"/>
    <col min="5" max="5" width="36.28515625" style="189" bestFit="1" customWidth="1"/>
    <col min="6" max="16384" width="9.140625" style="189"/>
  </cols>
  <sheetData>
    <row r="1" spans="1:5" ht="33" x14ac:dyDescent="0.3">
      <c r="A1" s="59" t="s">
        <v>76</v>
      </c>
      <c r="B1" s="59" t="s">
        <v>77</v>
      </c>
      <c r="C1" s="59" t="s">
        <v>1296</v>
      </c>
      <c r="D1" s="59" t="s">
        <v>1297</v>
      </c>
      <c r="E1" s="59" t="s">
        <v>1299</v>
      </c>
    </row>
    <row r="2" spans="1:5" x14ac:dyDescent="0.3">
      <c r="A2" s="60">
        <v>1</v>
      </c>
      <c r="B2" s="187" t="s">
        <v>92</v>
      </c>
      <c r="C2" s="186"/>
      <c r="D2" s="190"/>
      <c r="E2" s="190" t="s">
        <v>1300</v>
      </c>
    </row>
    <row r="3" spans="1:5" x14ac:dyDescent="0.3">
      <c r="A3" s="60">
        <v>2</v>
      </c>
      <c r="B3" s="61" t="s">
        <v>86</v>
      </c>
      <c r="C3" s="62">
        <v>508.14</v>
      </c>
      <c r="D3" s="192">
        <f>C3</f>
        <v>508.14</v>
      </c>
      <c r="E3" s="190" t="s">
        <v>1302</v>
      </c>
    </row>
    <row r="4" spans="1:5" x14ac:dyDescent="0.3">
      <c r="A4" s="60">
        <v>3</v>
      </c>
      <c r="B4" s="61" t="s">
        <v>36</v>
      </c>
      <c r="C4" s="62">
        <v>458.54000000000008</v>
      </c>
      <c r="D4" s="192">
        <f t="shared" ref="D4:D18" si="0">C4</f>
        <v>458.54000000000008</v>
      </c>
      <c r="E4" s="190" t="s">
        <v>1302</v>
      </c>
    </row>
    <row r="5" spans="1:5" x14ac:dyDescent="0.3">
      <c r="A5" s="60">
        <v>4</v>
      </c>
      <c r="B5" s="61" t="s">
        <v>37</v>
      </c>
      <c r="C5" s="62">
        <v>464.21</v>
      </c>
      <c r="D5" s="192">
        <f t="shared" si="0"/>
        <v>464.21</v>
      </c>
      <c r="E5" s="190" t="s">
        <v>1302</v>
      </c>
    </row>
    <row r="6" spans="1:5" x14ac:dyDescent="0.3">
      <c r="A6" s="60">
        <v>5</v>
      </c>
      <c r="B6" s="61" t="s">
        <v>38</v>
      </c>
      <c r="C6" s="62">
        <v>457.14</v>
      </c>
      <c r="D6" s="192">
        <f t="shared" si="0"/>
        <v>457.14</v>
      </c>
      <c r="E6" s="190" t="s">
        <v>1302</v>
      </c>
    </row>
    <row r="7" spans="1:5" x14ac:dyDescent="0.3">
      <c r="A7" s="60">
        <v>6</v>
      </c>
      <c r="B7" s="61" t="s">
        <v>39</v>
      </c>
      <c r="C7" s="62">
        <v>453.64</v>
      </c>
      <c r="D7" s="192">
        <f t="shared" si="0"/>
        <v>453.64</v>
      </c>
      <c r="E7" s="190" t="s">
        <v>1302</v>
      </c>
    </row>
    <row r="8" spans="1:5" x14ac:dyDescent="0.3">
      <c r="A8" s="60">
        <v>7</v>
      </c>
      <c r="B8" s="61" t="s">
        <v>40</v>
      </c>
      <c r="C8" s="62">
        <v>453.64</v>
      </c>
      <c r="D8" s="192">
        <f t="shared" si="0"/>
        <v>453.64</v>
      </c>
      <c r="E8" s="190" t="s">
        <v>1302</v>
      </c>
    </row>
    <row r="9" spans="1:5" x14ac:dyDescent="0.3">
      <c r="A9" s="60">
        <v>8</v>
      </c>
      <c r="B9" s="61" t="s">
        <v>41</v>
      </c>
      <c r="C9" s="62">
        <v>453.64</v>
      </c>
      <c r="D9" s="192">
        <f t="shared" si="0"/>
        <v>453.64</v>
      </c>
      <c r="E9" s="190" t="s">
        <v>1302</v>
      </c>
    </row>
    <row r="10" spans="1:5" x14ac:dyDescent="0.3">
      <c r="A10" s="60">
        <v>9</v>
      </c>
      <c r="B10" s="61" t="s">
        <v>42</v>
      </c>
      <c r="C10" s="62">
        <v>453.64</v>
      </c>
      <c r="D10" s="192">
        <f t="shared" si="0"/>
        <v>453.64</v>
      </c>
      <c r="E10" s="190" t="s">
        <v>1302</v>
      </c>
    </row>
    <row r="11" spans="1:5" x14ac:dyDescent="0.3">
      <c r="A11" s="60">
        <v>10</v>
      </c>
      <c r="B11" s="61" t="s">
        <v>43</v>
      </c>
      <c r="C11" s="62">
        <v>453.64</v>
      </c>
      <c r="D11" s="192">
        <f t="shared" si="0"/>
        <v>453.64</v>
      </c>
      <c r="E11" s="190" t="s">
        <v>1302</v>
      </c>
    </row>
    <row r="12" spans="1:5" x14ac:dyDescent="0.3">
      <c r="A12" s="60">
        <v>11</v>
      </c>
      <c r="B12" s="61" t="s">
        <v>44</v>
      </c>
      <c r="C12" s="62">
        <v>456.63999999999993</v>
      </c>
      <c r="D12" s="192">
        <f t="shared" si="0"/>
        <v>456.63999999999993</v>
      </c>
      <c r="E12" s="190" t="s">
        <v>1303</v>
      </c>
    </row>
    <row r="13" spans="1:5" x14ac:dyDescent="0.3">
      <c r="A13" s="60">
        <v>12</v>
      </c>
      <c r="B13" s="61" t="s">
        <v>45</v>
      </c>
      <c r="C13" s="62">
        <v>453.64</v>
      </c>
      <c r="D13" s="192">
        <f t="shared" si="0"/>
        <v>453.64</v>
      </c>
      <c r="E13" s="190" t="s">
        <v>1303</v>
      </c>
    </row>
    <row r="14" spans="1:5" x14ac:dyDescent="0.3">
      <c r="A14" s="60">
        <v>13</v>
      </c>
      <c r="B14" s="61" t="s">
        <v>46</v>
      </c>
      <c r="C14" s="62">
        <v>453.64</v>
      </c>
      <c r="D14" s="192">
        <f t="shared" si="0"/>
        <v>453.64</v>
      </c>
      <c r="E14" s="190" t="s">
        <v>1303</v>
      </c>
    </row>
    <row r="15" spans="1:5" x14ac:dyDescent="0.3">
      <c r="A15" s="60">
        <v>14</v>
      </c>
      <c r="B15" s="61" t="s">
        <v>47</v>
      </c>
      <c r="C15" s="62">
        <v>453.64</v>
      </c>
      <c r="D15" s="192">
        <f t="shared" si="0"/>
        <v>453.64</v>
      </c>
      <c r="E15" s="190" t="s">
        <v>1303</v>
      </c>
    </row>
    <row r="16" spans="1:5" x14ac:dyDescent="0.3">
      <c r="A16" s="60">
        <v>15</v>
      </c>
      <c r="B16" s="61" t="s">
        <v>48</v>
      </c>
      <c r="C16" s="62">
        <v>453.64</v>
      </c>
      <c r="D16" s="192">
        <f t="shared" si="0"/>
        <v>453.64</v>
      </c>
      <c r="E16" s="190" t="s">
        <v>1303</v>
      </c>
    </row>
    <row r="17" spans="1:5" x14ac:dyDescent="0.3">
      <c r="A17" s="60">
        <v>16</v>
      </c>
      <c r="B17" s="61" t="s">
        <v>49</v>
      </c>
      <c r="C17" s="62">
        <v>453.64</v>
      </c>
      <c r="D17" s="192">
        <f t="shared" si="0"/>
        <v>453.64</v>
      </c>
      <c r="E17" s="190" t="s">
        <v>1303</v>
      </c>
    </row>
    <row r="18" spans="1:5" x14ac:dyDescent="0.3">
      <c r="A18" s="60">
        <v>17</v>
      </c>
      <c r="B18" s="61" t="s">
        <v>50</v>
      </c>
      <c r="C18" s="62">
        <v>453.64</v>
      </c>
      <c r="D18" s="192">
        <f t="shared" si="0"/>
        <v>453.64</v>
      </c>
      <c r="E18" s="190" t="s">
        <v>1303</v>
      </c>
    </row>
    <row r="19" spans="1:5" x14ac:dyDescent="0.3">
      <c r="A19" s="60">
        <v>18</v>
      </c>
      <c r="B19" s="61" t="s">
        <v>51</v>
      </c>
      <c r="C19" s="62">
        <v>306.54000000000002</v>
      </c>
      <c r="D19" s="190"/>
      <c r="E19" s="190"/>
    </row>
    <row r="20" spans="1:5" x14ac:dyDescent="0.3">
      <c r="A20" s="60">
        <v>19</v>
      </c>
      <c r="B20" s="61" t="s">
        <v>52</v>
      </c>
      <c r="C20" s="62">
        <v>39.15</v>
      </c>
      <c r="D20" s="190"/>
      <c r="E20" s="190"/>
    </row>
    <row r="21" spans="1:5" x14ac:dyDescent="0.3">
      <c r="A21" s="60">
        <v>20</v>
      </c>
      <c r="B21" s="61" t="s">
        <v>1301</v>
      </c>
      <c r="C21" s="62">
        <v>24</v>
      </c>
      <c r="D21" s="190"/>
      <c r="E21" s="190"/>
    </row>
    <row r="22" spans="1:5" x14ac:dyDescent="0.3">
      <c r="A22" s="59"/>
      <c r="B22" s="61" t="s">
        <v>34</v>
      </c>
      <c r="C22" s="65">
        <f>SUM(C3:C20)</f>
        <v>7680.4000000000015</v>
      </c>
      <c r="D22" s="65">
        <f>SUM(D3:D20)</f>
        <v>7334.7100000000019</v>
      </c>
      <c r="E22" s="190"/>
    </row>
    <row r="25" spans="1:5" ht="33" x14ac:dyDescent="0.3">
      <c r="A25" s="59" t="s">
        <v>76</v>
      </c>
      <c r="B25" s="59" t="s">
        <v>77</v>
      </c>
      <c r="C25" s="59" t="s">
        <v>1296</v>
      </c>
      <c r="D25" s="59" t="s">
        <v>1297</v>
      </c>
      <c r="E25" s="59" t="s">
        <v>1299</v>
      </c>
    </row>
    <row r="26" spans="1:5" x14ac:dyDescent="0.3">
      <c r="A26" s="60">
        <v>1</v>
      </c>
      <c r="B26" s="187" t="s">
        <v>92</v>
      </c>
      <c r="C26" s="190"/>
      <c r="D26" s="190"/>
      <c r="E26" s="190" t="s">
        <v>1305</v>
      </c>
    </row>
    <row r="27" spans="1:5" x14ac:dyDescent="0.3">
      <c r="A27" s="60">
        <v>2</v>
      </c>
      <c r="B27" s="61" t="s">
        <v>36</v>
      </c>
      <c r="C27" s="62">
        <v>948.93000000000006</v>
      </c>
      <c r="D27" s="192">
        <f>C27</f>
        <v>948.93000000000006</v>
      </c>
      <c r="E27" s="190" t="s">
        <v>1303</v>
      </c>
    </row>
    <row r="28" spans="1:5" x14ac:dyDescent="0.3">
      <c r="A28" s="60">
        <v>3</v>
      </c>
      <c r="B28" s="61" t="s">
        <v>37</v>
      </c>
      <c r="C28" s="62">
        <v>943.22040000000004</v>
      </c>
      <c r="D28" s="192">
        <f>C28/2</f>
        <v>471.61020000000002</v>
      </c>
      <c r="E28" s="190" t="s">
        <v>1306</v>
      </c>
    </row>
    <row r="29" spans="1:5" x14ac:dyDescent="0.3">
      <c r="A29" s="60">
        <v>4</v>
      </c>
      <c r="B29" s="61" t="s">
        <v>38</v>
      </c>
      <c r="C29" s="62">
        <v>915.04330000000004</v>
      </c>
      <c r="D29" s="190"/>
      <c r="E29" s="190"/>
    </row>
    <row r="30" spans="1:5" x14ac:dyDescent="0.3">
      <c r="A30" s="60">
        <v>5</v>
      </c>
      <c r="B30" s="61" t="s">
        <v>39</v>
      </c>
      <c r="C30" s="62">
        <v>813.75939999999991</v>
      </c>
      <c r="D30" s="190"/>
      <c r="E30" s="190"/>
    </row>
    <row r="31" spans="1:5" x14ac:dyDescent="0.3">
      <c r="A31" s="60">
        <v>6</v>
      </c>
      <c r="B31" s="61" t="s">
        <v>40</v>
      </c>
      <c r="C31" s="62">
        <v>813.75939999999991</v>
      </c>
      <c r="D31" s="190"/>
      <c r="E31" s="190"/>
    </row>
    <row r="32" spans="1:5" x14ac:dyDescent="0.3">
      <c r="A32" s="60">
        <v>7</v>
      </c>
      <c r="B32" s="61" t="s">
        <v>41</v>
      </c>
      <c r="C32" s="62">
        <v>813.75939999999991</v>
      </c>
      <c r="D32" s="190"/>
      <c r="E32" s="190"/>
    </row>
    <row r="33" spans="1:5" x14ac:dyDescent="0.3">
      <c r="A33" s="60">
        <v>8</v>
      </c>
      <c r="B33" s="61" t="s">
        <v>42</v>
      </c>
      <c r="C33" s="62">
        <v>813.75939999999991</v>
      </c>
      <c r="D33" s="190"/>
      <c r="E33" s="190"/>
    </row>
    <row r="34" spans="1:5" x14ac:dyDescent="0.3">
      <c r="A34" s="60">
        <v>9</v>
      </c>
      <c r="B34" s="61" t="s">
        <v>43</v>
      </c>
      <c r="C34" s="62">
        <v>813.75939999999991</v>
      </c>
      <c r="D34" s="190"/>
      <c r="E34" s="190"/>
    </row>
    <row r="35" spans="1:5" x14ac:dyDescent="0.3">
      <c r="A35" s="60">
        <v>10</v>
      </c>
      <c r="B35" s="61" t="s">
        <v>44</v>
      </c>
      <c r="C35" s="62">
        <v>813.75940000000003</v>
      </c>
      <c r="D35" s="190"/>
      <c r="E35" s="190"/>
    </row>
    <row r="36" spans="1:5" x14ac:dyDescent="0.3">
      <c r="A36" s="60">
        <v>11</v>
      </c>
      <c r="B36" s="61" t="s">
        <v>45</v>
      </c>
      <c r="C36" s="62">
        <v>813.75939999999991</v>
      </c>
      <c r="D36" s="190"/>
      <c r="E36" s="190"/>
    </row>
    <row r="37" spans="1:5" x14ac:dyDescent="0.3">
      <c r="A37" s="60">
        <v>12</v>
      </c>
      <c r="B37" s="61" t="s">
        <v>46</v>
      </c>
      <c r="C37" s="62">
        <v>813.75939999999991</v>
      </c>
      <c r="D37" s="190"/>
      <c r="E37" s="190"/>
    </row>
    <row r="38" spans="1:5" x14ac:dyDescent="0.3">
      <c r="A38" s="60">
        <v>13</v>
      </c>
      <c r="B38" s="61" t="s">
        <v>47</v>
      </c>
      <c r="C38" s="62">
        <v>813.75939999999991</v>
      </c>
      <c r="D38" s="190"/>
      <c r="E38" s="190"/>
    </row>
    <row r="39" spans="1:5" x14ac:dyDescent="0.3">
      <c r="A39" s="60">
        <v>14</v>
      </c>
      <c r="B39" s="61" t="s">
        <v>48</v>
      </c>
      <c r="C39" s="62">
        <v>813.75939999999991</v>
      </c>
      <c r="D39" s="190"/>
      <c r="E39" s="190"/>
    </row>
    <row r="40" spans="1:5" x14ac:dyDescent="0.3">
      <c r="A40" s="60">
        <v>15</v>
      </c>
      <c r="B40" s="61" t="s">
        <v>49</v>
      </c>
      <c r="C40" s="62">
        <v>813.75939999999991</v>
      </c>
      <c r="D40" s="190"/>
      <c r="E40" s="190"/>
    </row>
    <row r="41" spans="1:5" x14ac:dyDescent="0.3">
      <c r="A41" s="60">
        <v>16</v>
      </c>
      <c r="B41" s="61" t="s">
        <v>50</v>
      </c>
      <c r="C41" s="62">
        <v>813.75939999999991</v>
      </c>
      <c r="D41" s="190"/>
      <c r="E41" s="190"/>
    </row>
    <row r="42" spans="1:5" x14ac:dyDescent="0.3">
      <c r="A42" s="60">
        <v>17</v>
      </c>
      <c r="B42" s="61" t="s">
        <v>51</v>
      </c>
      <c r="C42" s="62">
        <v>813.75939999999991</v>
      </c>
      <c r="D42" s="190"/>
      <c r="E42" s="190"/>
    </row>
    <row r="43" spans="1:5" x14ac:dyDescent="0.3">
      <c r="A43" s="60">
        <v>18</v>
      </c>
      <c r="B43" s="61" t="s">
        <v>91</v>
      </c>
      <c r="C43" s="62">
        <v>831.7881000000001</v>
      </c>
      <c r="D43" s="190"/>
      <c r="E43" s="190"/>
    </row>
    <row r="44" spans="1:5" x14ac:dyDescent="0.3">
      <c r="A44" s="60">
        <v>19</v>
      </c>
      <c r="B44" s="61" t="s">
        <v>52</v>
      </c>
      <c r="C44" s="62">
        <v>137.84</v>
      </c>
      <c r="D44" s="190"/>
      <c r="E44" s="190"/>
    </row>
    <row r="45" spans="1:5" x14ac:dyDescent="0.3">
      <c r="A45" s="60">
        <v>20</v>
      </c>
      <c r="B45" s="186" t="s">
        <v>1301</v>
      </c>
      <c r="C45" s="196">
        <v>92</v>
      </c>
      <c r="D45" s="190"/>
      <c r="E45" s="190"/>
    </row>
    <row r="46" spans="1:5" x14ac:dyDescent="0.3">
      <c r="A46" s="59"/>
      <c r="B46" s="61" t="s">
        <v>34</v>
      </c>
      <c r="C46" s="65">
        <f>SUM(C27:C44)</f>
        <v>14355.693999999994</v>
      </c>
      <c r="D46" s="65">
        <f>SUM(D27:D44)</f>
        <v>1420.5402000000001</v>
      </c>
      <c r="E46" s="190"/>
    </row>
    <row r="48" spans="1:5" x14ac:dyDescent="0.3">
      <c r="C48" s="197">
        <f>'Construction Area of Sale Build'!O22+'Construction Area of Rehab Buil'!N23</f>
        <v>701323623.00000012</v>
      </c>
    </row>
    <row r="49" spans="3:3" x14ac:dyDescent="0.3">
      <c r="C49" s="197">
        <f>'Construction Area of Sale Build'!Q22+'Construction Area of Rehab Buil'!P23</f>
        <v>406570405.88400006</v>
      </c>
    </row>
    <row r="50" spans="3:3" x14ac:dyDescent="0.3">
      <c r="C50" s="191">
        <f>C49/C48</f>
        <v>0.57971868129130455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697B-46C4-41AA-92DB-8931B7E6B811}">
  <dimension ref="A1:F8"/>
  <sheetViews>
    <sheetView workbookViewId="0">
      <selection activeCell="A7" sqref="A7"/>
    </sheetView>
  </sheetViews>
  <sheetFormatPr defaultRowHeight="15" x14ac:dyDescent="0.25"/>
  <cols>
    <col min="1" max="1" width="4.7109375" customWidth="1"/>
    <col min="2" max="2" width="25" customWidth="1"/>
    <col min="3" max="3" width="15.140625" customWidth="1"/>
    <col min="4" max="4" width="14.7109375" bestFit="1" customWidth="1"/>
    <col min="5" max="5" width="11" customWidth="1"/>
    <col min="6" max="6" width="16.85546875" customWidth="1"/>
  </cols>
  <sheetData>
    <row r="1" spans="1:6" ht="49.5" x14ac:dyDescent="0.25">
      <c r="A1" s="206" t="s">
        <v>0</v>
      </c>
      <c r="B1" s="206" t="s">
        <v>1675</v>
      </c>
      <c r="C1" s="206" t="s">
        <v>1676</v>
      </c>
      <c r="D1" s="58" t="s">
        <v>1677</v>
      </c>
      <c r="E1" s="58" t="s">
        <v>1298</v>
      </c>
      <c r="F1" s="58" t="s">
        <v>94</v>
      </c>
    </row>
    <row r="2" spans="1:6" ht="16.5" x14ac:dyDescent="0.3">
      <c r="A2" s="209">
        <v>1</v>
      </c>
      <c r="B2" s="207" t="s">
        <v>1678</v>
      </c>
      <c r="C2" s="210">
        <f>'Construction Area of Rehab Buil'!K23</f>
        <v>7680.4000000000015</v>
      </c>
      <c r="D2" s="210">
        <f>SUM('Construction Area of Rehab Buil'!N3:N21)</f>
        <v>212411000</v>
      </c>
      <c r="E2" s="208">
        <f t="shared" ref="E2:E8" si="0">F2/D2</f>
        <v>0.84656329003676833</v>
      </c>
      <c r="F2" s="210">
        <f>'Construction Area of Rehab Buil'!P23</f>
        <v>179819355</v>
      </c>
    </row>
    <row r="3" spans="1:6" ht="16.5" x14ac:dyDescent="0.3">
      <c r="A3" s="209">
        <v>2</v>
      </c>
      <c r="B3" s="207" t="s">
        <v>1679</v>
      </c>
      <c r="C3" s="210">
        <f>'Construction Area of Sale Build'!L22</f>
        <v>14355.693999999994</v>
      </c>
      <c r="D3" s="210">
        <f>SUM('Construction Area of Sale Build'!O2:O20)</f>
        <v>430912623.00000012</v>
      </c>
      <c r="E3" s="208">
        <f t="shared" si="0"/>
        <v>0.52621120566245283</v>
      </c>
      <c r="F3" s="210">
        <f>'Construction Area of Sale Build'!Q22</f>
        <v>226751050.88400006</v>
      </c>
    </row>
    <row r="4" spans="1:6" ht="16.5" x14ac:dyDescent="0.3">
      <c r="A4" s="211"/>
      <c r="B4" s="212" t="s">
        <v>1680</v>
      </c>
      <c r="C4" s="213">
        <f>SUM(C2:C3)</f>
        <v>22036.093999999997</v>
      </c>
      <c r="D4" s="213">
        <f>SUM(D2:D3)</f>
        <v>643323623.00000012</v>
      </c>
      <c r="E4" s="214">
        <f t="shared" si="0"/>
        <v>0.63198426320495926</v>
      </c>
      <c r="F4" s="213">
        <f>SUM(F2:F3)</f>
        <v>406570405.88400006</v>
      </c>
    </row>
    <row r="5" spans="1:6" ht="33" x14ac:dyDescent="0.3">
      <c r="A5" s="209">
        <v>3</v>
      </c>
      <c r="B5" s="207" t="s">
        <v>1681</v>
      </c>
      <c r="C5" s="210">
        <f>'Construction Area of Rehab Buil'!K22</f>
        <v>24</v>
      </c>
      <c r="D5" s="210">
        <f>'Construction Area of Rehab Buil'!N22</f>
        <v>12000000</v>
      </c>
      <c r="E5" s="215">
        <f t="shared" si="0"/>
        <v>0</v>
      </c>
      <c r="F5" s="210">
        <f>'Construction Area of Rehab Buil'!P22</f>
        <v>0</v>
      </c>
    </row>
    <row r="6" spans="1:6" ht="33" x14ac:dyDescent="0.3">
      <c r="A6" s="209">
        <v>4</v>
      </c>
      <c r="B6" s="207" t="s">
        <v>1682</v>
      </c>
      <c r="C6" s="210">
        <f>'Construction Area of Sale Build'!L21</f>
        <v>92</v>
      </c>
      <c r="D6" s="210">
        <f>'Construction Area of Sale Build'!O21</f>
        <v>46000000</v>
      </c>
      <c r="E6" s="215">
        <f t="shared" si="0"/>
        <v>0</v>
      </c>
      <c r="F6" s="210">
        <f>'Construction Area of Sale Build'!Q21</f>
        <v>0</v>
      </c>
    </row>
    <row r="7" spans="1:6" ht="16.5" x14ac:dyDescent="0.3">
      <c r="A7" s="211"/>
      <c r="B7" s="212" t="s">
        <v>1683</v>
      </c>
      <c r="C7" s="213">
        <f>SUM(C5:C6)</f>
        <v>116</v>
      </c>
      <c r="D7" s="213">
        <f t="shared" ref="D7:F7" si="1">SUM(D5:D6)</f>
        <v>58000000</v>
      </c>
      <c r="E7" s="214">
        <f t="shared" si="0"/>
        <v>0</v>
      </c>
      <c r="F7" s="213">
        <f t="shared" si="1"/>
        <v>0</v>
      </c>
    </row>
    <row r="8" spans="1:6" ht="16.5" x14ac:dyDescent="0.3">
      <c r="A8" s="282" t="s">
        <v>1684</v>
      </c>
      <c r="B8" s="282"/>
      <c r="C8" s="282"/>
      <c r="D8" s="213">
        <f>D4+D7</f>
        <v>701323623.00000012</v>
      </c>
      <c r="E8" s="214">
        <f t="shared" si="0"/>
        <v>0.57971868129130455</v>
      </c>
      <c r="F8" s="213">
        <f>F4+F7</f>
        <v>406570405.88400006</v>
      </c>
    </row>
  </sheetData>
  <mergeCells count="1"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Final Summary</vt:lpstr>
      <vt:lpstr>Summary Sheet</vt:lpstr>
      <vt:lpstr>Land</vt:lpstr>
      <vt:lpstr>Rent of Tenant_Rent &amp; Corpus</vt:lpstr>
      <vt:lpstr>Purchase Ac_Const Cost</vt:lpstr>
      <vt:lpstr>Contractors Ac_Const Cost</vt:lpstr>
      <vt:lpstr>Labour Charges_Admin Exps</vt:lpstr>
      <vt:lpstr>Borewell_Admin (2)</vt:lpstr>
      <vt:lpstr>Repairing &amp; Maint_Admin</vt:lpstr>
      <vt:lpstr>Excavation Exps_Admin Exps</vt:lpstr>
      <vt:lpstr>MCGM_Approval Cost</vt:lpstr>
      <vt:lpstr>SRA_Approval Cost</vt:lpstr>
      <vt:lpstr>Professional Fees</vt:lpstr>
      <vt:lpstr>Legal &amp; Professional Fees</vt:lpstr>
      <vt:lpstr>Legal Charges</vt:lpstr>
      <vt:lpstr>Consultant Fees_Admin Exps</vt:lpstr>
      <vt:lpstr>Architect Fees_Admin Exps</vt:lpstr>
      <vt:lpstr>Liasoning Expenses</vt:lpstr>
      <vt:lpstr>Admin_Exps summary</vt:lpstr>
      <vt:lpstr>Salary_Admin Exps</vt:lpstr>
      <vt:lpstr>Office Rent_Admin Exps</vt:lpstr>
      <vt:lpstr>Electricity Exps_Admin Exps</vt:lpstr>
      <vt:lpstr>Printing &amp; Stationey_Admin</vt:lpstr>
      <vt:lpstr>Rent Site off_Admin Exps</vt:lpstr>
      <vt:lpstr>Site Exps_Admin Exps</vt:lpstr>
      <vt:lpstr>Transport Charges</vt:lpstr>
      <vt:lpstr>Conveyance_admin</vt:lpstr>
      <vt:lpstr>Diesel &amp; Petrol</vt:lpstr>
      <vt:lpstr>Staff Welfare</vt:lpstr>
      <vt:lpstr>Tenant Meeting Exp.</vt:lpstr>
      <vt:lpstr>Bank Process Charges</vt:lpstr>
      <vt:lpstr>Project Insurance</vt:lpstr>
      <vt:lpstr>partner Salary</vt:lpstr>
      <vt:lpstr>Advertisement_Sales&amp; Marketing</vt:lpstr>
      <vt:lpstr>Brokerage Exps_Admin Exps</vt:lpstr>
      <vt:lpstr>Project Lonching Exp.</vt:lpstr>
      <vt:lpstr>Incentive Expenses</vt:lpstr>
      <vt:lpstr>Business pramotion exp.</vt:lpstr>
      <vt:lpstr>Intrest on loan SBI</vt:lpstr>
      <vt:lpstr>Construction Area of Sale Build</vt:lpstr>
      <vt:lpstr>Construction Area of Rehab Buil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</cp:lastModifiedBy>
  <dcterms:created xsi:type="dcterms:W3CDTF">2015-06-05T18:17:20Z</dcterms:created>
  <dcterms:modified xsi:type="dcterms:W3CDTF">2024-07-25T07:17:10Z</dcterms:modified>
</cp:coreProperties>
</file>