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ly 2024\PRADEEP NAMDEV KARADE - Cosmos\"/>
    </mc:Choice>
  </mc:AlternateContent>
  <xr:revisionPtr revIDLastSave="0" documentId="13_ncr:1_{8390AE99-EFDB-4A02-9F99-FA89F739C4DF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Z16" i="18" l="1"/>
  <c r="V47" i="4" l="1"/>
  <c r="V52" i="4" l="1"/>
  <c r="V43" i="4" l="1"/>
  <c r="G38" i="4"/>
  <c r="P24" i="4" l="1"/>
  <c r="B24" i="4" s="1"/>
  <c r="C24" i="4" s="1"/>
  <c r="D24" i="4" s="1"/>
  <c r="J24" i="4"/>
  <c r="I24" i="4"/>
  <c r="E24" i="4"/>
  <c r="A24" i="4"/>
  <c r="P23" i="4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21" i="4"/>
  <c r="B21" i="4" s="1"/>
  <c r="C21" i="4" s="1"/>
  <c r="D21" i="4" s="1"/>
  <c r="J21" i="4"/>
  <c r="I21" i="4"/>
  <c r="E21" i="4"/>
  <c r="A21" i="4"/>
  <c r="P9" i="4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A8" i="4"/>
  <c r="P7" i="4"/>
  <c r="Q7" i="4" s="1"/>
  <c r="B7" i="4" s="1"/>
  <c r="C7" i="4" s="1"/>
  <c r="D7" i="4" s="1"/>
  <c r="J7" i="4"/>
  <c r="I7" i="4"/>
  <c r="E7" i="4"/>
  <c r="A7" i="4"/>
  <c r="H24" i="4" l="1"/>
  <c r="H21" i="4"/>
  <c r="H22" i="4"/>
  <c r="H23" i="4"/>
  <c r="F21" i="4"/>
  <c r="F22" i="4"/>
  <c r="F23" i="4"/>
  <c r="F24" i="4"/>
  <c r="G21" i="4"/>
  <c r="G22" i="4"/>
  <c r="G23" i="4"/>
  <c r="G24" i="4"/>
  <c r="H7" i="4"/>
  <c r="H8" i="4"/>
  <c r="F8" i="4"/>
  <c r="F9" i="4"/>
  <c r="G7" i="4"/>
  <c r="G8" i="4"/>
  <c r="G9" i="4"/>
  <c r="F7" i="4"/>
  <c r="P11" i="4"/>
  <c r="Q11" i="4" s="1"/>
  <c r="B11" i="4" s="1"/>
  <c r="C11" i="4" s="1"/>
  <c r="D11" i="4" s="1"/>
  <c r="J11" i="4"/>
  <c r="I11" i="4"/>
  <c r="E11" i="4"/>
  <c r="A11" i="4"/>
  <c r="P10" i="4"/>
  <c r="Q10" i="4" s="1"/>
  <c r="B10" i="4" s="1"/>
  <c r="C10" i="4" s="1"/>
  <c r="D10" i="4" s="1"/>
  <c r="J10" i="4"/>
  <c r="I10" i="4"/>
  <c r="E10" i="4"/>
  <c r="A10" i="4"/>
  <c r="P6" i="4"/>
  <c r="B6" i="4" s="1"/>
  <c r="C6" i="4" s="1"/>
  <c r="D6" i="4" s="1"/>
  <c r="J6" i="4"/>
  <c r="I6" i="4"/>
  <c r="E6" i="4"/>
  <c r="A6" i="4"/>
  <c r="P32" i="4"/>
  <c r="Q32" i="4" s="1"/>
  <c r="B32" i="4" s="1"/>
  <c r="C32" i="4" s="1"/>
  <c r="D32" i="4" s="1"/>
  <c r="J32" i="4"/>
  <c r="I32" i="4"/>
  <c r="E32" i="4"/>
  <c r="A32" i="4"/>
  <c r="P31" i="4"/>
  <c r="Q31" i="4" s="1"/>
  <c r="B31" i="4" s="1"/>
  <c r="C31" i="4" s="1"/>
  <c r="D31" i="4" s="1"/>
  <c r="J31" i="4"/>
  <c r="I31" i="4"/>
  <c r="E31" i="4"/>
  <c r="A31" i="4"/>
  <c r="P30" i="4"/>
  <c r="Q30" i="4" s="1"/>
  <c r="B30" i="4" s="1"/>
  <c r="C30" i="4" s="1"/>
  <c r="D30" i="4" s="1"/>
  <c r="J30" i="4"/>
  <c r="I30" i="4"/>
  <c r="E30" i="4"/>
  <c r="A30" i="4"/>
  <c r="P29" i="4"/>
  <c r="Q29" i="4" s="1"/>
  <c r="B29" i="4" s="1"/>
  <c r="C29" i="4" s="1"/>
  <c r="D29" i="4" s="1"/>
  <c r="J29" i="4"/>
  <c r="I29" i="4"/>
  <c r="E29" i="4"/>
  <c r="A29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Q20" i="4"/>
  <c r="B20" i="4" s="1"/>
  <c r="C20" i="4" s="1"/>
  <c r="D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D14" i="4" s="1"/>
  <c r="J14" i="4"/>
  <c r="I14" i="4"/>
  <c r="E14" i="4"/>
  <c r="A14" i="4"/>
  <c r="P13" i="4"/>
  <c r="Q13" i="4" s="1"/>
  <c r="B13" i="4" s="1"/>
  <c r="C13" i="4" s="1"/>
  <c r="D13" i="4" s="1"/>
  <c r="J13" i="4"/>
  <c r="I13" i="4"/>
  <c r="E13" i="4"/>
  <c r="A13" i="4"/>
  <c r="P12" i="4"/>
  <c r="Q12" i="4" s="1"/>
  <c r="B12" i="4" s="1"/>
  <c r="C12" i="4" s="1"/>
  <c r="D12" i="4" s="1"/>
  <c r="J12" i="4"/>
  <c r="I12" i="4"/>
  <c r="E12" i="4"/>
  <c r="A12" i="4"/>
  <c r="Q5" i="4"/>
  <c r="B5" i="4" s="1"/>
  <c r="C5" i="4" s="1"/>
  <c r="D5" i="4" s="1"/>
  <c r="J5" i="4"/>
  <c r="I5" i="4"/>
  <c r="E5" i="4"/>
  <c r="A5" i="4"/>
  <c r="Q4" i="4"/>
  <c r="B4" i="4" s="1"/>
  <c r="C4" i="4" s="1"/>
  <c r="D4" i="4" s="1"/>
  <c r="J4" i="4"/>
  <c r="I4" i="4"/>
  <c r="E4" i="4"/>
  <c r="A4" i="4"/>
  <c r="Q3" i="4"/>
  <c r="B3" i="4" s="1"/>
  <c r="C3" i="4" s="1"/>
  <c r="D3" i="4" s="1"/>
  <c r="J3" i="4"/>
  <c r="I3" i="4"/>
  <c r="E3" i="4"/>
  <c r="A3" i="4"/>
  <c r="H4" i="4" l="1"/>
  <c r="H14" i="4"/>
  <c r="H19" i="4"/>
  <c r="H27" i="4"/>
  <c r="H11" i="4"/>
  <c r="H16" i="4"/>
  <c r="H20" i="4"/>
  <c r="H28" i="4"/>
  <c r="H32" i="4"/>
  <c r="H6" i="4"/>
  <c r="H10" i="4"/>
  <c r="F6" i="4"/>
  <c r="F10" i="4"/>
  <c r="F11" i="4"/>
  <c r="G10" i="4"/>
  <c r="G11" i="4"/>
  <c r="G6" i="4"/>
  <c r="H17" i="4"/>
  <c r="H25" i="4"/>
  <c r="H29" i="4"/>
  <c r="H18" i="4"/>
  <c r="H26" i="4"/>
  <c r="H30" i="4"/>
  <c r="H31" i="4"/>
  <c r="F16" i="4"/>
  <c r="F18" i="4"/>
  <c r="F20" i="4"/>
  <c r="F26" i="4"/>
  <c r="F28" i="4"/>
  <c r="F29" i="4"/>
  <c r="F31" i="4"/>
  <c r="G16" i="4"/>
  <c r="G17" i="4"/>
  <c r="G18" i="4"/>
  <c r="G19" i="4"/>
  <c r="G20" i="4"/>
  <c r="G25" i="4"/>
  <c r="G26" i="4"/>
  <c r="G27" i="4"/>
  <c r="G28" i="4"/>
  <c r="G29" i="4"/>
  <c r="G30" i="4"/>
  <c r="G31" i="4"/>
  <c r="G32" i="4"/>
  <c r="F17" i="4"/>
  <c r="F19" i="4"/>
  <c r="F25" i="4"/>
  <c r="F27" i="4"/>
  <c r="F30" i="4"/>
  <c r="F32" i="4"/>
  <c r="H3" i="4"/>
  <c r="H5" i="4"/>
  <c r="H12" i="4"/>
  <c r="H13" i="4"/>
  <c r="F3" i="4"/>
  <c r="F4" i="4"/>
  <c r="F13" i="4"/>
  <c r="F14" i="4"/>
  <c r="F5" i="4"/>
  <c r="F12" i="4"/>
  <c r="G3" i="4"/>
  <c r="G12" i="4"/>
  <c r="G13" i="4"/>
  <c r="G4" i="4"/>
  <c r="G5" i="4"/>
  <c r="G14" i="4"/>
  <c r="V46" i="4"/>
  <c r="V48" i="4" s="1"/>
  <c r="V41" i="4"/>
  <c r="V42" i="4" s="1"/>
  <c r="V49" i="4" l="1"/>
  <c r="V53" i="4" s="1"/>
  <c r="V54" i="4" l="1"/>
  <c r="V56" i="4"/>
  <c r="V55" i="4"/>
  <c r="R48" i="4"/>
  <c r="Q48" i="4"/>
  <c r="S48" i="4" l="1"/>
  <c r="S49" i="4" s="1"/>
  <c r="S51" i="4" s="1"/>
  <c r="S50" i="4" l="1"/>
</calcChain>
</file>

<file path=xl/sharedStrings.xml><?xml version="1.0" encoding="utf-8"?>
<sst xmlns="http://schemas.openxmlformats.org/spreadsheetml/2006/main" count="45" uniqueCount="39">
  <si>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</si>
  <si>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</si>
  <si>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</si>
  <si>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</si>
  <si>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</si>
  <si>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</si>
  <si>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</si>
  <si>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</si>
  <si>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</si>
  <si>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</si>
  <si>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</si>
  <si>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</si>
  <si>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</si>
  <si>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RV</t>
  </si>
  <si>
    <t>Remark</t>
  </si>
  <si>
    <t>F. no.</t>
  </si>
  <si>
    <t>BUA</t>
  </si>
  <si>
    <t>Rate</t>
  </si>
  <si>
    <t>FMV</t>
  </si>
  <si>
    <t>DSV</t>
  </si>
  <si>
    <t>Cosmos Format</t>
  </si>
  <si>
    <t>Current Year</t>
  </si>
  <si>
    <t>Year of Construction</t>
  </si>
  <si>
    <t>Age of Building</t>
  </si>
  <si>
    <t>Cost of Construction</t>
  </si>
  <si>
    <t>(BU*Construction Rate)</t>
  </si>
  <si>
    <t>Depreciation</t>
  </si>
  <si>
    <t xml:space="preserve">{(100-10) x18}/60 </t>
  </si>
  <si>
    <t>Amount of Depreciation</t>
  </si>
  <si>
    <t>Value of the property</t>
  </si>
  <si>
    <t>Depreciated Fair Market Value</t>
  </si>
  <si>
    <t>Realisable</t>
  </si>
  <si>
    <t xml:space="preserve">Distress </t>
  </si>
  <si>
    <t>Rental</t>
  </si>
  <si>
    <t>Index II</t>
  </si>
  <si>
    <t>Price Indicators</t>
  </si>
  <si>
    <t>Cosmos Bank ( Mulund (West) Branch )  - PRADEEP NAMDEV KARADE</t>
  </si>
  <si>
    <t>Agree BUA</t>
  </si>
  <si>
    <t>As per OC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</si>
</sst>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-* #,##0.00_-;\-* #,##0.00_-;_-* &quot;-&quot;??_-;_-@_-"/>
  </numFmts>
  <fonts count="1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name val="Arial Narrow"/>
      <family val="2"/>
    </font>
    <font>
      <sz val="11"/>
      <color theme="1"/>
      <name val="Arial Narrow"/>
      <family val="2"/>
    </font>
    <font>
      <sz val="11"/>
      <name val="Calibri"/>
      <family val="2"/>
      <scheme val="minor"/>
    </font>
    <font>
      <b/>
      <sz val="11"/>
      <name val="Arial Narrow"/>
      <family val="2"/>
    </font>
    <font>
      <b/>
      <sz val="11"/>
      <color theme="1"/>
      <name val="Arial Narrow"/>
      <family val="2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9" fillId="0" borderId="0" xfId="1" applyFont="1" applyFill="1" applyBorder="1"/>
    <xf numFmtId="0" fontId="8" fillId="0" borderId="0" xfId="0" applyFont="1"/>
    <xf numFmtId="43" fontId="11" fillId="0" borderId="0" xfId="0" applyNumberFormat="1" applyFont="1"/>
    <xf numFmtId="0" fontId="11" fillId="0" borderId="0" xfId="0" applyFont="1"/>
    <xf numFmtId="0" fontId="8" fillId="0" borderId="2" xfId="0" applyFont="1" applyBorder="1"/>
    <xf numFmtId="0" fontId="8" fillId="0" borderId="3" xfId="0" applyFont="1" applyBorder="1"/>
    <xf numFmtId="43" fontId="11" fillId="0" borderId="3" xfId="0" applyNumberFormat="1" applyFont="1" applyBorder="1"/>
    <xf numFmtId="0" fontId="11" fillId="0" borderId="1" xfId="0" applyFont="1" applyBorder="1"/>
    <xf numFmtId="0" fontId="9" fillId="0" borderId="0" xfId="0" applyFont="1" applyFill="1"/>
    <xf numFmtId="10" fontId="9" fillId="0" borderId="0" xfId="0" applyNumberFormat="1" applyFont="1" applyFill="1"/>
    <xf numFmtId="0" fontId="10" fillId="0" borderId="1" xfId="0" applyFont="1" applyFill="1" applyBorder="1"/>
    <xf numFmtId="43" fontId="9" fillId="0" borderId="0" xfId="0" applyNumberFormat="1" applyFont="1" applyFill="1"/>
    <xf numFmtId="43" fontId="11" fillId="0" borderId="0" xfId="0" applyNumberFormat="1" applyFont="1" applyFill="1"/>
    <xf numFmtId="0" fontId="12" fillId="0" borderId="4" xfId="1" applyNumberFormat="1" applyFont="1" applyFill="1" applyBorder="1"/>
    <xf numFmtId="0" fontId="13" fillId="0" borderId="4" xfId="0" applyFont="1" applyBorder="1"/>
    <xf numFmtId="0" fontId="14" fillId="0" borderId="0" xfId="0" applyFont="1"/>
    <xf numFmtId="0" fontId="15" fillId="0" borderId="4" xfId="1" applyNumberFormat="1" applyFont="1" applyFill="1" applyBorder="1" applyAlignment="1">
      <alignment wrapText="1"/>
    </xf>
    <xf numFmtId="0" fontId="0" fillId="0" borderId="4" xfId="0" applyBorder="1"/>
    <xf numFmtId="0" fontId="15" fillId="0" borderId="4" xfId="1" applyNumberFormat="1" applyFont="1" applyFill="1" applyBorder="1"/>
    <xf numFmtId="0" fontId="12" fillId="0" borderId="4" xfId="0" applyFont="1" applyBorder="1"/>
    <xf numFmtId="43" fontId="0" fillId="0" borderId="4" xfId="0" applyNumberFormat="1" applyBorder="1"/>
    <xf numFmtId="0" fontId="13" fillId="0" borderId="4" xfId="1" applyNumberFormat="1" applyFont="1" applyBorder="1"/>
    <xf numFmtId="10" fontId="13" fillId="0" borderId="4" xfId="1" applyNumberFormat="1" applyFont="1" applyBorder="1"/>
    <xf numFmtId="43" fontId="13" fillId="0" borderId="4" xfId="0" applyNumberFormat="1" applyFont="1" applyBorder="1"/>
    <xf numFmtId="0" fontId="15" fillId="3" borderId="4" xfId="0" applyFont="1" applyFill="1" applyBorder="1"/>
    <xf numFmtId="43" fontId="2" fillId="3" borderId="4" xfId="0" applyNumberFormat="1" applyFont="1" applyFill="1" applyBorder="1"/>
    <xf numFmtId="164" fontId="14" fillId="0" borderId="0" xfId="0" applyNumberFormat="1" applyFont="1"/>
    <xf numFmtId="43" fontId="16" fillId="3" borderId="4" xfId="0" applyNumberFormat="1" applyFont="1" applyFill="1" applyBorder="1"/>
    <xf numFmtId="43" fontId="17" fillId="3" borderId="4" xfId="0" applyNumberFormat="1" applyFont="1" applyFill="1" applyBorder="1"/>
    <xf numFmtId="0" fontId="0" fillId="0" borderId="4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1" fillId="4" borderId="0" xfId="0" applyFont="1" applyFill="1"/>
    <xf numFmtId="4" fontId="1" fillId="4" borderId="0" xfId="0" applyNumberFormat="1" applyFont="1" applyFill="1"/>
    <xf numFmtId="0" fontId="0" fillId="4" borderId="0" xfId="0" applyFill="1"/>
    <xf numFmtId="4" fontId="0" fillId="4" borderId="0" xfId="0" applyNumberFormat="1" applyFill="1"/>
    <xf numFmtId="4" fontId="1" fillId="2" borderId="0" xfId="0" applyNumberFormat="1" applyFont="1" applyFill="1"/>
    <xf numFmtId="0" fontId="0" fillId="2" borderId="0" xfId="0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210770</xdr:colOff>
      <xdr:row>41</xdr:row>
      <xdr:rowOff>182027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78DE6D-F0AD-497F-B0E8-C27DF44938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45170" cy="753532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115507</xdr:colOff>
      <xdr:row>52</xdr:row>
      <xdr:rowOff>10749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2D4FC9-11E8-4E5E-ABD6-BF1749B72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649907" cy="87737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191718</xdr:colOff>
      <xdr:row>47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636E74A-BAB4-46C2-A071-C08C2E0A75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26118" cy="87642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239349</xdr:colOff>
      <xdr:row>44</xdr:row>
      <xdr:rowOff>172571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3F53CD-CCF8-43B5-B1E2-9D481A984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73749" cy="803069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239349</xdr:colOff>
      <xdr:row>48</xdr:row>
      <xdr:rowOff>58248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D0B995-03E6-4BA2-B0CB-20948E5C8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73749" cy="786874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104775</xdr:colOff>
      <xdr:row>2</xdr:row>
      <xdr:rowOff>95250</xdr:rowOff>
    </xdr:from>
    <xdr:to>
      <xdr:col>21</xdr:col>
      <xdr:colOff>391756</xdr:colOff>
      <xdr:row>40</xdr:row>
      <xdr:rowOff>39102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4208B9B-8706-438F-B93C-E713AD11F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71975" y="476250"/>
          <a:ext cx="8821381" cy="718285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47625</xdr:rowOff>
    </xdr:from>
    <xdr:to>
      <xdr:col>15</xdr:col>
      <xdr:colOff>306028</xdr:colOff>
      <xdr:row>36</xdr:row>
      <xdr:rowOff>96214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66316C-A849-49C9-85AB-FC5AC3B04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47625"/>
          <a:ext cx="8802328" cy="69065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286981</xdr:colOff>
      <xdr:row>41</xdr:row>
      <xdr:rowOff>48695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66F281-F67A-43C3-80DE-4A824B736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21381" cy="76686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60"/>
  <sheetViews>
    <sheetView tabSelected="1" topLeftCell="A13" zoomScaleNormal="100" workbookViewId="0">
      <selection activeCell="W40" sqref="W40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6.85546875" customWidth="1"/>
    <col min="22" max="22" width="16.2851562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28.5" customHeight="1" x14ac:dyDescent="0.25">
      <c r="A2" s="48" t="s">
        <v>34</v>
      </c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470.83333333333337</v>
      </c>
      <c r="C3" s="4">
        <f>B3*1.2</f>
        <v>565</v>
      </c>
      <c r="D3" s="4">
        <f t="shared" ref="D3:D14" si="2">C3*1.2</f>
        <v>678</v>
      </c>
      <c r="E3" s="5">
        <f t="shared" ref="E3:E14" si="3">R3</f>
        <v>3200000</v>
      </c>
      <c r="F3" s="9">
        <f t="shared" ref="F3:F14" si="4">ROUND((E3/B3),0)</f>
        <v>6796</v>
      </c>
      <c r="G3" s="9">
        <f t="shared" ref="G3:G14" si="5">ROUND((E3/C3),0)</f>
        <v>5664</v>
      </c>
      <c r="H3" s="9">
        <f t="shared" ref="H3:H14" si="6">ROUND((E3/D3),0)</f>
        <v>4720</v>
      </c>
      <c r="I3" s="4" t="e">
        <f>#REF!</f>
        <v>#REF!</v>
      </c>
      <c r="J3" s="4">
        <f t="shared" ref="J3:J14" si="7">S3</f>
        <v>0</v>
      </c>
      <c r="O3">
        <v>0</v>
      </c>
      <c r="P3">
        <v>565</v>
      </c>
      <c r="Q3">
        <f t="shared" ref="P3:Q14" si="8">P3/1.2</f>
        <v>470.83333333333337</v>
      </c>
      <c r="R3" s="2">
        <v>3200000</v>
      </c>
    </row>
    <row r="4" spans="1:20" s="55" customFormat="1" x14ac:dyDescent="0.25">
      <c r="A4" s="9">
        <f t="shared" si="0"/>
        <v>0</v>
      </c>
      <c r="B4" s="9">
        <f t="shared" si="1"/>
        <v>288.33333333333337</v>
      </c>
      <c r="C4" s="9">
        <f t="shared" ref="C4:C14" si="9">B4*1.2</f>
        <v>346.00000000000006</v>
      </c>
      <c r="D4" s="9">
        <f t="shared" si="2"/>
        <v>415.20000000000005</v>
      </c>
      <c r="E4" s="54">
        <f t="shared" si="3"/>
        <v>4780000</v>
      </c>
      <c r="F4" s="9">
        <f t="shared" si="4"/>
        <v>16578</v>
      </c>
      <c r="G4" s="9">
        <f t="shared" si="5"/>
        <v>13815</v>
      </c>
      <c r="H4" s="9">
        <f t="shared" si="6"/>
        <v>11513</v>
      </c>
      <c r="I4" s="9" t="e">
        <f>#REF!</f>
        <v>#REF!</v>
      </c>
      <c r="J4" s="9">
        <f t="shared" si="7"/>
        <v>0</v>
      </c>
      <c r="O4" s="55">
        <v>0</v>
      </c>
      <c r="P4" s="55">
        <v>346</v>
      </c>
      <c r="Q4" s="55">
        <f t="shared" si="8"/>
        <v>288.33333333333337</v>
      </c>
      <c r="R4" s="56">
        <v>4780000</v>
      </c>
    </row>
    <row r="5" spans="1:20" s="52" customFormat="1" x14ac:dyDescent="0.25">
      <c r="A5" s="50">
        <f t="shared" si="0"/>
        <v>0</v>
      </c>
      <c r="B5" s="50">
        <f t="shared" si="1"/>
        <v>300</v>
      </c>
      <c r="C5" s="50">
        <f t="shared" si="9"/>
        <v>360</v>
      </c>
      <c r="D5" s="50">
        <f t="shared" si="2"/>
        <v>432</v>
      </c>
      <c r="E5" s="51">
        <f t="shared" si="3"/>
        <v>4000000</v>
      </c>
      <c r="F5" s="50">
        <f t="shared" si="4"/>
        <v>13333</v>
      </c>
      <c r="G5" s="50">
        <f t="shared" si="5"/>
        <v>11111</v>
      </c>
      <c r="H5" s="50">
        <f t="shared" si="6"/>
        <v>9259</v>
      </c>
      <c r="I5" s="50" t="e">
        <f>#REF!</f>
        <v>#REF!</v>
      </c>
      <c r="J5" s="50">
        <f t="shared" si="7"/>
        <v>0</v>
      </c>
      <c r="O5" s="52">
        <v>0</v>
      </c>
      <c r="P5" s="52">
        <v>360</v>
      </c>
      <c r="Q5" s="52">
        <f t="shared" si="8"/>
        <v>300</v>
      </c>
      <c r="R5" s="53">
        <v>4000000</v>
      </c>
    </row>
    <row r="6" spans="1:20" s="52" customFormat="1" x14ac:dyDescent="0.25">
      <c r="A6" s="50">
        <f t="shared" ref="A6:A11" si="10">N6</f>
        <v>0</v>
      </c>
      <c r="B6" s="50">
        <f t="shared" ref="B6:B11" si="11">Q6</f>
        <v>341</v>
      </c>
      <c r="C6" s="50">
        <f t="shared" ref="C6:C11" si="12">B6*1.2</f>
        <v>409.2</v>
      </c>
      <c r="D6" s="50">
        <f t="shared" ref="D6:D11" si="13">C6*1.2</f>
        <v>491.03999999999996</v>
      </c>
      <c r="E6" s="51">
        <f t="shared" ref="E6:E11" si="14">R6</f>
        <v>4000000</v>
      </c>
      <c r="F6" s="50">
        <f t="shared" ref="F6:F11" si="15">ROUND((E6/B6),0)</f>
        <v>11730</v>
      </c>
      <c r="G6" s="50">
        <f t="shared" ref="G6:G11" si="16">ROUND((E6/C6),0)</f>
        <v>9775</v>
      </c>
      <c r="H6" s="50">
        <f t="shared" ref="H6:H11" si="17">ROUND((E6/D6),0)</f>
        <v>8146</v>
      </c>
      <c r="I6" s="50" t="e">
        <f>#REF!</f>
        <v>#REF!</v>
      </c>
      <c r="J6" s="50">
        <f t="shared" ref="J6:J11" si="18">S6</f>
        <v>0</v>
      </c>
      <c r="O6" s="52">
        <v>0</v>
      </c>
      <c r="P6" s="52">
        <f t="shared" ref="P6:P11" si="19">O6/1.2</f>
        <v>0</v>
      </c>
      <c r="Q6" s="52">
        <v>341</v>
      </c>
      <c r="R6" s="53">
        <v>4000000</v>
      </c>
    </row>
    <row r="7" spans="1:20" x14ac:dyDescent="0.25">
      <c r="A7" s="4">
        <f t="shared" ref="A7:A9" si="20">N7</f>
        <v>0</v>
      </c>
      <c r="B7" s="4">
        <f t="shared" ref="B7:B9" si="21">Q7</f>
        <v>0</v>
      </c>
      <c r="C7" s="4">
        <f t="shared" ref="C7:C9" si="22">B7*1.2</f>
        <v>0</v>
      </c>
      <c r="D7" s="4">
        <f t="shared" ref="D7:D9" si="23">C7*1.2</f>
        <v>0</v>
      </c>
      <c r="E7" s="5">
        <f t="shared" ref="E7:E9" si="24">R7</f>
        <v>0</v>
      </c>
      <c r="F7" s="4" t="e">
        <f t="shared" ref="F7:F9" si="25">ROUND((E7/B7),0)</f>
        <v>#DIV/0!</v>
      </c>
      <c r="G7" s="4" t="e">
        <f t="shared" ref="G7:G9" si="26">ROUND((E7/C7),0)</f>
        <v>#DIV/0!</v>
      </c>
      <c r="H7" s="9" t="e">
        <f t="shared" ref="H7:H9" si="27">ROUND((E7/D7),0)</f>
        <v>#DIV/0!</v>
      </c>
      <c r="I7" s="4" t="e">
        <f>#REF!</f>
        <v>#REF!</v>
      </c>
      <c r="J7" s="4">
        <f t="shared" ref="J7:J9" si="28">S7</f>
        <v>0</v>
      </c>
      <c r="O7">
        <v>0</v>
      </c>
      <c r="P7">
        <f t="shared" ref="P7:P9" si="29">O7/1.2</f>
        <v>0</v>
      </c>
      <c r="Q7">
        <f t="shared" ref="Q7:Q9" si="30">P7/1.2</f>
        <v>0</v>
      </c>
      <c r="R7" s="2">
        <v>0</v>
      </c>
    </row>
    <row r="8" spans="1:20" x14ac:dyDescent="0.25">
      <c r="A8" s="4">
        <f t="shared" si="20"/>
        <v>0</v>
      </c>
      <c r="B8" s="4">
        <f t="shared" si="21"/>
        <v>0</v>
      </c>
      <c r="C8" s="4">
        <f t="shared" si="22"/>
        <v>0</v>
      </c>
      <c r="D8" s="4">
        <f t="shared" si="23"/>
        <v>0</v>
      </c>
      <c r="E8" s="5">
        <f t="shared" si="24"/>
        <v>0</v>
      </c>
      <c r="F8" s="4" t="e">
        <f t="shared" si="25"/>
        <v>#DIV/0!</v>
      </c>
      <c r="G8" s="4" t="e">
        <f t="shared" si="26"/>
        <v>#DIV/0!</v>
      </c>
      <c r="H8" s="9" t="e">
        <f t="shared" si="27"/>
        <v>#DIV/0!</v>
      </c>
      <c r="I8" s="4" t="e">
        <f>#REF!</f>
        <v>#REF!</v>
      </c>
      <c r="J8" s="4">
        <f t="shared" si="28"/>
        <v>0</v>
      </c>
      <c r="O8">
        <v>0</v>
      </c>
      <c r="P8">
        <f t="shared" si="29"/>
        <v>0</v>
      </c>
      <c r="Q8">
        <f t="shared" si="30"/>
        <v>0</v>
      </c>
      <c r="R8" s="2">
        <v>0</v>
      </c>
    </row>
    <row r="9" spans="1:20" x14ac:dyDescent="0.25">
      <c r="A9" s="4">
        <f t="shared" si="20"/>
        <v>0</v>
      </c>
      <c r="B9" s="4">
        <f t="shared" si="21"/>
        <v>0</v>
      </c>
      <c r="C9" s="4">
        <f t="shared" si="22"/>
        <v>0</v>
      </c>
      <c r="D9" s="4">
        <f t="shared" si="23"/>
        <v>0</v>
      </c>
      <c r="E9" s="5">
        <f t="shared" si="24"/>
        <v>0</v>
      </c>
      <c r="F9" s="4" t="e">
        <f t="shared" si="25"/>
        <v>#DIV/0!</v>
      </c>
      <c r="G9" s="4" t="e">
        <f t="shared" si="26"/>
        <v>#DIV/0!</v>
      </c>
      <c r="H9" s="9" t="e">
        <f t="shared" si="27"/>
        <v>#DIV/0!</v>
      </c>
      <c r="I9" s="4" t="e">
        <f>#REF!</f>
        <v>#REF!</v>
      </c>
      <c r="J9" s="4">
        <f t="shared" si="28"/>
        <v>0</v>
      </c>
      <c r="O9">
        <v>0</v>
      </c>
      <c r="P9">
        <f t="shared" si="29"/>
        <v>0</v>
      </c>
      <c r="Q9">
        <f t="shared" si="30"/>
        <v>0</v>
      </c>
      <c r="R9" s="2">
        <v>0</v>
      </c>
    </row>
    <row r="10" spans="1:20" x14ac:dyDescent="0.25">
      <c r="A10" s="4">
        <f t="shared" si="10"/>
        <v>0</v>
      </c>
      <c r="B10" s="4">
        <f t="shared" si="11"/>
        <v>0</v>
      </c>
      <c r="C10" s="4">
        <f t="shared" si="12"/>
        <v>0</v>
      </c>
      <c r="D10" s="4">
        <f t="shared" si="13"/>
        <v>0</v>
      </c>
      <c r="E10" s="5">
        <f t="shared" si="14"/>
        <v>0</v>
      </c>
      <c r="F10" s="4" t="e">
        <f t="shared" si="15"/>
        <v>#DIV/0!</v>
      </c>
      <c r="G10" s="4" t="e">
        <f t="shared" si="16"/>
        <v>#DIV/0!</v>
      </c>
      <c r="H10" s="9" t="e">
        <f t="shared" si="17"/>
        <v>#DIV/0!</v>
      </c>
      <c r="I10" s="4" t="e">
        <f>#REF!</f>
        <v>#REF!</v>
      </c>
      <c r="J10" s="4">
        <f t="shared" si="18"/>
        <v>0</v>
      </c>
      <c r="O10">
        <v>0</v>
      </c>
      <c r="P10">
        <f t="shared" si="19"/>
        <v>0</v>
      </c>
      <c r="Q10">
        <f t="shared" ref="Q10:Q11" si="31">P10/1.2</f>
        <v>0</v>
      </c>
      <c r="R10" s="2">
        <v>0</v>
      </c>
    </row>
    <row r="11" spans="1:20" x14ac:dyDescent="0.25">
      <c r="A11" s="4">
        <f t="shared" si="10"/>
        <v>0</v>
      </c>
      <c r="B11" s="4">
        <f t="shared" si="11"/>
        <v>0</v>
      </c>
      <c r="C11" s="4">
        <f t="shared" si="12"/>
        <v>0</v>
      </c>
      <c r="D11" s="4">
        <f t="shared" si="13"/>
        <v>0</v>
      </c>
      <c r="E11" s="5">
        <f t="shared" si="14"/>
        <v>0</v>
      </c>
      <c r="F11" s="4" t="e">
        <f t="shared" si="15"/>
        <v>#DIV/0!</v>
      </c>
      <c r="G11" s="4" t="e">
        <f t="shared" si="16"/>
        <v>#DIV/0!</v>
      </c>
      <c r="H11" s="9" t="e">
        <f t="shared" si="17"/>
        <v>#DIV/0!</v>
      </c>
      <c r="I11" s="4" t="e">
        <f>#REF!</f>
        <v>#REF!</v>
      </c>
      <c r="J11" s="4">
        <f t="shared" si="18"/>
        <v>0</v>
      </c>
      <c r="O11">
        <v>0</v>
      </c>
      <c r="P11">
        <f t="shared" si="19"/>
        <v>0</v>
      </c>
      <c r="Q11">
        <f t="shared" si="31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9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si="8"/>
        <v>0</v>
      </c>
      <c r="Q13">
        <f t="shared" si="8"/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8" t="s">
        <v>35</v>
      </c>
      <c r="B15" s="48"/>
      <c r="C15" s="48"/>
      <c r="D15" s="48"/>
      <c r="E15" s="48"/>
      <c r="F15" s="48"/>
      <c r="G15" s="48"/>
      <c r="H15" s="48"/>
      <c r="I15" s="48"/>
      <c r="J15" s="48"/>
      <c r="K15" s="48"/>
      <c r="L15" s="48"/>
      <c r="M15" s="48"/>
      <c r="N15" s="48"/>
      <c r="O15" s="48"/>
      <c r="P15" s="48"/>
      <c r="Q15" s="48"/>
      <c r="R15" s="48"/>
    </row>
    <row r="16" spans="1:20" s="52" customFormat="1" ht="14.25" customHeight="1" x14ac:dyDescent="0.25">
      <c r="A16" s="50">
        <f t="shared" ref="A16:A32" si="32">N16</f>
        <v>0</v>
      </c>
      <c r="B16" s="50">
        <f t="shared" ref="B16:B32" si="33">Q16</f>
        <v>166.66666666666669</v>
      </c>
      <c r="C16" s="50">
        <f>B16*1.2</f>
        <v>200.00000000000003</v>
      </c>
      <c r="D16" s="50">
        <f t="shared" ref="D16:D32" si="34">C16*1.2</f>
        <v>240.00000000000003</v>
      </c>
      <c r="E16" s="51">
        <f t="shared" ref="E16:E32" si="35">R16</f>
        <v>3000000</v>
      </c>
      <c r="F16" s="50">
        <f t="shared" ref="F16:F32" si="36">ROUND((E16/B16),0)</f>
        <v>18000</v>
      </c>
      <c r="G16" s="50">
        <f t="shared" ref="G16:G32" si="37">ROUND((E16/C16),0)</f>
        <v>15000</v>
      </c>
      <c r="H16" s="50">
        <f t="shared" ref="H16:H32" si="38">ROUND((E16/D16),0)</f>
        <v>12500</v>
      </c>
      <c r="I16" s="50" t="e">
        <f>#REF!</f>
        <v>#REF!</v>
      </c>
      <c r="J16" s="50">
        <f t="shared" ref="J16:J32" si="39">S16</f>
        <v>0</v>
      </c>
      <c r="O16" s="52">
        <v>0</v>
      </c>
      <c r="P16" s="52">
        <v>200</v>
      </c>
      <c r="Q16" s="52">
        <f t="shared" ref="P16:Q32" si="40">P16/1.2</f>
        <v>166.66666666666669</v>
      </c>
      <c r="R16" s="53">
        <v>3000000</v>
      </c>
    </row>
    <row r="17" spans="1:18" ht="14.25" customHeight="1" x14ac:dyDescent="0.25">
      <c r="A17" s="4">
        <f t="shared" si="32"/>
        <v>0</v>
      </c>
      <c r="B17" s="4">
        <f t="shared" si="33"/>
        <v>166.66666666666669</v>
      </c>
      <c r="C17" s="4">
        <f t="shared" ref="C17:C32" si="41">B17*1.2</f>
        <v>200.00000000000003</v>
      </c>
      <c r="D17" s="4">
        <f t="shared" si="34"/>
        <v>240.00000000000003</v>
      </c>
      <c r="E17" s="5">
        <f t="shared" si="35"/>
        <v>2800000</v>
      </c>
      <c r="F17" s="9">
        <f t="shared" si="36"/>
        <v>16800</v>
      </c>
      <c r="G17" s="9">
        <f t="shared" si="37"/>
        <v>14000</v>
      </c>
      <c r="H17" s="9">
        <f t="shared" si="38"/>
        <v>11667</v>
      </c>
      <c r="I17" s="4" t="e">
        <f>#REF!</f>
        <v>#REF!</v>
      </c>
      <c r="J17" s="4">
        <f t="shared" si="39"/>
        <v>0</v>
      </c>
      <c r="O17">
        <v>0</v>
      </c>
      <c r="P17">
        <v>200</v>
      </c>
      <c r="Q17">
        <f t="shared" si="40"/>
        <v>166.66666666666669</v>
      </c>
      <c r="R17" s="2">
        <v>2800000</v>
      </c>
    </row>
    <row r="18" spans="1:18" ht="14.25" customHeight="1" x14ac:dyDescent="0.25">
      <c r="A18" s="4">
        <f t="shared" si="32"/>
        <v>0</v>
      </c>
      <c r="B18" s="4">
        <f t="shared" si="33"/>
        <v>270.83333333333337</v>
      </c>
      <c r="C18" s="4">
        <f t="shared" si="41"/>
        <v>325.00000000000006</v>
      </c>
      <c r="D18" s="4">
        <f t="shared" si="34"/>
        <v>390.00000000000006</v>
      </c>
      <c r="E18" s="5">
        <f t="shared" si="35"/>
        <v>3600000</v>
      </c>
      <c r="F18" s="9">
        <f t="shared" si="36"/>
        <v>13292</v>
      </c>
      <c r="G18" s="9">
        <f t="shared" si="37"/>
        <v>11077</v>
      </c>
      <c r="H18" s="9">
        <f t="shared" si="38"/>
        <v>9231</v>
      </c>
      <c r="I18" s="4" t="e">
        <f>#REF!</f>
        <v>#REF!</v>
      </c>
      <c r="J18" s="4">
        <f t="shared" si="39"/>
        <v>0</v>
      </c>
      <c r="O18">
        <v>0</v>
      </c>
      <c r="P18">
        <v>325</v>
      </c>
      <c r="Q18">
        <f t="shared" si="40"/>
        <v>270.83333333333337</v>
      </c>
      <c r="R18" s="2">
        <v>3600000</v>
      </c>
    </row>
    <row r="19" spans="1:18" ht="14.25" customHeight="1" x14ac:dyDescent="0.25">
      <c r="A19" s="4">
        <f t="shared" si="32"/>
        <v>0</v>
      </c>
      <c r="B19" s="4">
        <f t="shared" si="33"/>
        <v>540</v>
      </c>
      <c r="C19" s="4">
        <f t="shared" si="41"/>
        <v>648</v>
      </c>
      <c r="D19" s="4">
        <f t="shared" si="34"/>
        <v>777.6</v>
      </c>
      <c r="E19" s="5">
        <f t="shared" si="35"/>
        <v>7500000</v>
      </c>
      <c r="F19" s="9">
        <f t="shared" si="36"/>
        <v>13889</v>
      </c>
      <c r="G19" s="9">
        <f t="shared" si="37"/>
        <v>11574</v>
      </c>
      <c r="H19" s="9">
        <f t="shared" si="38"/>
        <v>9645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540</v>
      </c>
      <c r="R19" s="2">
        <v>7500000</v>
      </c>
    </row>
    <row r="20" spans="1:18" ht="14.25" customHeight="1" x14ac:dyDescent="0.25">
      <c r="A20" s="4">
        <f t="shared" si="32"/>
        <v>0</v>
      </c>
      <c r="B20" s="4">
        <f t="shared" si="33"/>
        <v>416.66666666666669</v>
      </c>
      <c r="C20" s="4">
        <f t="shared" si="41"/>
        <v>500</v>
      </c>
      <c r="D20" s="4">
        <f t="shared" si="34"/>
        <v>600</v>
      </c>
      <c r="E20" s="5">
        <f t="shared" si="35"/>
        <v>6000000</v>
      </c>
      <c r="F20" s="9">
        <f t="shared" si="36"/>
        <v>14400</v>
      </c>
      <c r="G20" s="9">
        <f t="shared" si="37"/>
        <v>12000</v>
      </c>
      <c r="H20" s="9">
        <f t="shared" si="38"/>
        <v>10000</v>
      </c>
      <c r="I20" s="4" t="e">
        <f>#REF!</f>
        <v>#REF!</v>
      </c>
      <c r="J20" s="4">
        <f t="shared" si="39"/>
        <v>0</v>
      </c>
      <c r="O20">
        <v>0</v>
      </c>
      <c r="P20">
        <v>500</v>
      </c>
      <c r="Q20">
        <f t="shared" si="40"/>
        <v>416.66666666666669</v>
      </c>
      <c r="R20" s="2">
        <v>6000000</v>
      </c>
    </row>
    <row r="21" spans="1:18" ht="14.25" customHeight="1" x14ac:dyDescent="0.25">
      <c r="A21" s="4">
        <f t="shared" ref="A21:A24" si="42">N21</f>
        <v>0</v>
      </c>
      <c r="B21" s="4">
        <f t="shared" ref="B21:B24" si="43">Q21</f>
        <v>480</v>
      </c>
      <c r="C21" s="4">
        <f t="shared" ref="C21:C24" si="44">B21*1.2</f>
        <v>576</v>
      </c>
      <c r="D21" s="4">
        <f t="shared" ref="D21:D24" si="45">C21*1.2</f>
        <v>691.19999999999993</v>
      </c>
      <c r="E21" s="5">
        <f t="shared" ref="E21:E24" si="46">R21</f>
        <v>10500000</v>
      </c>
      <c r="F21" s="9">
        <f t="shared" ref="F21:F24" si="47">ROUND((E21/B21),0)</f>
        <v>21875</v>
      </c>
      <c r="G21" s="9">
        <f t="shared" ref="G21:G24" si="48">ROUND((E21/C21),0)</f>
        <v>18229</v>
      </c>
      <c r="H21" s="9">
        <f t="shared" ref="H21:H24" si="49">ROUND((E21/D21),0)</f>
        <v>15191</v>
      </c>
      <c r="I21" s="4" t="e">
        <f>#REF!</f>
        <v>#REF!</v>
      </c>
      <c r="J21" s="4">
        <f t="shared" ref="J21:J24" si="50">S21</f>
        <v>0</v>
      </c>
      <c r="O21">
        <v>0</v>
      </c>
      <c r="P21">
        <f t="shared" ref="P21:P24" si="51">O21/1.2</f>
        <v>0</v>
      </c>
      <c r="Q21">
        <v>480</v>
      </c>
      <c r="R21" s="2">
        <v>10500000</v>
      </c>
    </row>
    <row r="22" spans="1:18" ht="14.25" customHeight="1" x14ac:dyDescent="0.25">
      <c r="A22" s="4">
        <f t="shared" si="42"/>
        <v>0</v>
      </c>
      <c r="B22" s="4">
        <f t="shared" si="43"/>
        <v>790</v>
      </c>
      <c r="C22" s="4">
        <f t="shared" si="44"/>
        <v>948</v>
      </c>
      <c r="D22" s="4">
        <f t="shared" si="45"/>
        <v>1137.5999999999999</v>
      </c>
      <c r="E22" s="5">
        <f t="shared" si="46"/>
        <v>13000000</v>
      </c>
      <c r="F22" s="9">
        <f t="shared" si="47"/>
        <v>16456</v>
      </c>
      <c r="G22" s="9">
        <f t="shared" si="48"/>
        <v>13713</v>
      </c>
      <c r="H22" s="9">
        <f t="shared" si="49"/>
        <v>11428</v>
      </c>
      <c r="I22" s="4" t="e">
        <f>#REF!</f>
        <v>#REF!</v>
      </c>
      <c r="J22" s="4">
        <f t="shared" si="50"/>
        <v>0</v>
      </c>
      <c r="O22">
        <v>0</v>
      </c>
      <c r="P22">
        <f t="shared" si="51"/>
        <v>0</v>
      </c>
      <c r="Q22">
        <v>790</v>
      </c>
      <c r="R22" s="2">
        <v>13000000</v>
      </c>
    </row>
    <row r="23" spans="1:18" ht="14.25" customHeight="1" x14ac:dyDescent="0.25">
      <c r="A23" s="4">
        <f t="shared" si="42"/>
        <v>0</v>
      </c>
      <c r="B23" s="4">
        <f t="shared" si="43"/>
        <v>535</v>
      </c>
      <c r="C23" s="4">
        <f t="shared" si="44"/>
        <v>642</v>
      </c>
      <c r="D23" s="4">
        <f t="shared" si="45"/>
        <v>770.4</v>
      </c>
      <c r="E23" s="5">
        <f t="shared" si="46"/>
        <v>9200000</v>
      </c>
      <c r="F23" s="9">
        <f t="shared" si="47"/>
        <v>17196</v>
      </c>
      <c r="G23" s="9">
        <f t="shared" si="48"/>
        <v>14330</v>
      </c>
      <c r="H23" s="9">
        <f t="shared" si="49"/>
        <v>11942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v>535</v>
      </c>
      <c r="R23" s="2">
        <v>9200000</v>
      </c>
    </row>
    <row r="24" spans="1:18" s="52" customFormat="1" ht="14.25" customHeight="1" x14ac:dyDescent="0.25">
      <c r="A24" s="50">
        <f t="shared" si="42"/>
        <v>0</v>
      </c>
      <c r="B24" s="50">
        <f t="shared" si="43"/>
        <v>480</v>
      </c>
      <c r="C24" s="50">
        <f t="shared" si="44"/>
        <v>576</v>
      </c>
      <c r="D24" s="50">
        <f t="shared" si="45"/>
        <v>691.19999999999993</v>
      </c>
      <c r="E24" s="51">
        <f t="shared" si="46"/>
        <v>9900000</v>
      </c>
      <c r="F24" s="50">
        <f t="shared" si="47"/>
        <v>20625</v>
      </c>
      <c r="G24" s="50">
        <f t="shared" si="48"/>
        <v>17188</v>
      </c>
      <c r="H24" s="50">
        <f t="shared" si="49"/>
        <v>14323</v>
      </c>
      <c r="I24" s="50" t="e">
        <f>#REF!</f>
        <v>#REF!</v>
      </c>
      <c r="J24" s="50">
        <f t="shared" si="50"/>
        <v>0</v>
      </c>
      <c r="O24" s="52">
        <v>0</v>
      </c>
      <c r="P24" s="52">
        <f t="shared" si="51"/>
        <v>0</v>
      </c>
      <c r="Q24" s="52">
        <v>480</v>
      </c>
      <c r="R24" s="53">
        <v>9900000</v>
      </c>
    </row>
    <row r="25" spans="1:18" ht="14.25" customHeight="1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50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18" ht="14.25" customHeight="1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18" ht="14.25" customHeight="1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18" ht="14.25" customHeight="1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18" ht="14.25" customHeight="1" x14ac:dyDescent="0.25">
      <c r="A29" s="4">
        <f t="shared" si="32"/>
        <v>0</v>
      </c>
      <c r="B29" s="4">
        <f t="shared" si="33"/>
        <v>0</v>
      </c>
      <c r="C29" s="4">
        <f t="shared" si="41"/>
        <v>0</v>
      </c>
      <c r="D29" s="4">
        <f t="shared" si="34"/>
        <v>0</v>
      </c>
      <c r="E29" s="5">
        <f t="shared" si="35"/>
        <v>0</v>
      </c>
      <c r="F29" s="9" t="e">
        <f t="shared" si="36"/>
        <v>#DIV/0!</v>
      </c>
      <c r="G29" s="9" t="e">
        <f t="shared" si="37"/>
        <v>#DIV/0!</v>
      </c>
      <c r="H29" s="9" t="e">
        <f t="shared" si="38"/>
        <v>#DIV/0!</v>
      </c>
      <c r="I29" s="4" t="e">
        <f>#REF!</f>
        <v>#REF!</v>
      </c>
      <c r="J29" s="4">
        <f t="shared" si="39"/>
        <v>0</v>
      </c>
      <c r="O29">
        <v>0</v>
      </c>
      <c r="P29">
        <f t="shared" si="40"/>
        <v>0</v>
      </c>
      <c r="Q29">
        <f t="shared" si="40"/>
        <v>0</v>
      </c>
      <c r="R29" s="2">
        <v>0</v>
      </c>
    </row>
    <row r="30" spans="1:18" ht="14.25" customHeight="1" x14ac:dyDescent="0.25">
      <c r="A30" s="4">
        <f t="shared" si="32"/>
        <v>0</v>
      </c>
      <c r="B30" s="4">
        <f t="shared" si="33"/>
        <v>0</v>
      </c>
      <c r="C30" s="4">
        <f t="shared" si="41"/>
        <v>0</v>
      </c>
      <c r="D30" s="4">
        <f t="shared" si="34"/>
        <v>0</v>
      </c>
      <c r="E30" s="5">
        <f t="shared" si="35"/>
        <v>0</v>
      </c>
      <c r="F30" s="9" t="e">
        <f t="shared" si="36"/>
        <v>#DIV/0!</v>
      </c>
      <c r="G30" s="9" t="e">
        <f t="shared" si="37"/>
        <v>#DIV/0!</v>
      </c>
      <c r="H30" s="9" t="e">
        <f t="shared" si="38"/>
        <v>#DIV/0!</v>
      </c>
      <c r="I30" s="4" t="e">
        <f>#REF!</f>
        <v>#REF!</v>
      </c>
      <c r="J30" s="4">
        <f t="shared" si="39"/>
        <v>0</v>
      </c>
      <c r="O30">
        <v>0</v>
      </c>
      <c r="P30">
        <f t="shared" si="40"/>
        <v>0</v>
      </c>
      <c r="Q30">
        <f t="shared" si="40"/>
        <v>0</v>
      </c>
      <c r="R30" s="2">
        <v>0</v>
      </c>
    </row>
    <row r="31" spans="1:18" ht="14.25" customHeight="1" x14ac:dyDescent="0.25">
      <c r="A31" s="4">
        <f t="shared" si="32"/>
        <v>0</v>
      </c>
      <c r="B31" s="4">
        <f t="shared" si="33"/>
        <v>0</v>
      </c>
      <c r="C31" s="4">
        <f t="shared" si="41"/>
        <v>0</v>
      </c>
      <c r="D31" s="4">
        <f t="shared" si="34"/>
        <v>0</v>
      </c>
      <c r="E31" s="5">
        <f t="shared" si="35"/>
        <v>0</v>
      </c>
      <c r="F31" s="9" t="e">
        <f t="shared" si="36"/>
        <v>#DIV/0!</v>
      </c>
      <c r="G31" s="9" t="e">
        <f t="shared" si="37"/>
        <v>#DIV/0!</v>
      </c>
      <c r="H31" s="9" t="e">
        <f t="shared" si="38"/>
        <v>#DIV/0!</v>
      </c>
      <c r="I31" s="4" t="e">
        <f>#REF!</f>
        <v>#REF!</v>
      </c>
      <c r="J31" s="4">
        <f t="shared" si="39"/>
        <v>0</v>
      </c>
      <c r="O31">
        <v>0</v>
      </c>
      <c r="P31">
        <f t="shared" si="40"/>
        <v>0</v>
      </c>
      <c r="Q31">
        <f t="shared" si="40"/>
        <v>0</v>
      </c>
      <c r="R31" s="2">
        <v>0</v>
      </c>
    </row>
    <row r="32" spans="1:18" x14ac:dyDescent="0.25">
      <c r="A32" s="4">
        <f t="shared" si="32"/>
        <v>0</v>
      </c>
      <c r="B32" s="4">
        <f t="shared" si="33"/>
        <v>0</v>
      </c>
      <c r="C32" s="4">
        <f t="shared" si="41"/>
        <v>0</v>
      </c>
      <c r="D32" s="4">
        <f t="shared" si="34"/>
        <v>0</v>
      </c>
      <c r="E32" s="5">
        <f t="shared" si="35"/>
        <v>0</v>
      </c>
      <c r="F32" s="9" t="e">
        <f t="shared" si="36"/>
        <v>#DIV/0!</v>
      </c>
      <c r="G32" s="9" t="e">
        <f t="shared" si="37"/>
        <v>#DIV/0!</v>
      </c>
      <c r="H32" s="4" t="e">
        <f t="shared" si="38"/>
        <v>#DIV/0!</v>
      </c>
      <c r="I32" s="4" t="e">
        <f>#REF!</f>
        <v>#REF!</v>
      </c>
      <c r="J32" s="4">
        <f t="shared" si="39"/>
        <v>0</v>
      </c>
      <c r="O32">
        <v>0</v>
      </c>
      <c r="P32">
        <f t="shared" si="40"/>
        <v>0</v>
      </c>
      <c r="Q32">
        <f t="shared" si="40"/>
        <v>0</v>
      </c>
      <c r="R32" s="2">
        <v>0</v>
      </c>
    </row>
    <row r="33" spans="1:25" x14ac:dyDescent="0.25">
      <c r="A33" s="4"/>
      <c r="B33" s="4"/>
      <c r="C33" s="4"/>
      <c r="D33" s="4"/>
      <c r="F33"/>
      <c r="I33" s="4"/>
      <c r="J33" s="4"/>
      <c r="R33" s="2"/>
    </row>
    <row r="34" spans="1:25" x14ac:dyDescent="0.25">
      <c r="A34" s="4"/>
      <c r="B34" s="4"/>
      <c r="C34" s="4"/>
      <c r="D34" s="4"/>
      <c r="F34"/>
      <c r="I34" s="4"/>
      <c r="J34" s="4"/>
      <c r="R34" s="2"/>
    </row>
    <row r="35" spans="1:25" x14ac:dyDescent="0.25">
      <c r="A35" s="4"/>
      <c r="B35" s="4"/>
      <c r="C35" s="4"/>
      <c r="D35" s="4"/>
      <c r="F35"/>
      <c r="I35" s="4"/>
      <c r="J35" s="4"/>
      <c r="R35" s="2"/>
    </row>
    <row r="36" spans="1:25" x14ac:dyDescent="0.25">
      <c r="A36" s="4"/>
      <c r="B36" s="4"/>
      <c r="C36" s="4"/>
      <c r="D36" s="4"/>
      <c r="F36"/>
      <c r="I36" s="4"/>
      <c r="J36" s="4"/>
      <c r="R36" s="2"/>
    </row>
    <row r="37" spans="1:25" x14ac:dyDescent="0.25">
      <c r="A37" s="4"/>
      <c r="B37" s="4"/>
      <c r="C37" s="4"/>
      <c r="D37" s="4"/>
      <c r="F37"/>
      <c r="I37" s="4"/>
      <c r="J37" s="4"/>
      <c r="R37" s="2"/>
      <c r="X37" s="7"/>
      <c r="Y37" s="7"/>
    </row>
    <row r="38" spans="1:25" ht="14.25" customHeight="1" x14ac:dyDescent="0.3">
      <c r="E38" t="s">
        <v>37</v>
      </c>
      <c r="F38">
        <v>30.66</v>
      </c>
      <c r="G38">
        <f>F38*10.764</f>
        <v>330.02423999999996</v>
      </c>
      <c r="U38" s="31" t="s">
        <v>20</v>
      </c>
      <c r="V38" s="32"/>
      <c r="W38" s="33"/>
      <c r="X38" s="18"/>
      <c r="Y38" s="7"/>
    </row>
    <row r="39" spans="1:25" ht="38.25" customHeight="1" x14ac:dyDescent="0.3">
      <c r="S39" s="10"/>
      <c r="T39" s="10"/>
      <c r="U39" s="31" t="s">
        <v>21</v>
      </c>
      <c r="V39" s="32">
        <v>2024</v>
      </c>
      <c r="W39" s="33"/>
      <c r="X39" s="18"/>
      <c r="Y39" s="7"/>
    </row>
    <row r="40" spans="1:25" ht="16.5" x14ac:dyDescent="0.3">
      <c r="S40" s="10"/>
      <c r="T40" s="10"/>
      <c r="U40" s="34" t="s">
        <v>22</v>
      </c>
      <c r="V40" s="47">
        <v>2002</v>
      </c>
      <c r="W40" s="33" t="s">
        <v>38</v>
      </c>
      <c r="X40" s="18"/>
      <c r="Y40" s="7"/>
    </row>
    <row r="41" spans="1:25" ht="16.5" x14ac:dyDescent="0.3">
      <c r="G41" s="6"/>
      <c r="H41" s="6"/>
      <c r="S41" s="10"/>
      <c r="T41" s="10"/>
      <c r="U41" s="36" t="s">
        <v>23</v>
      </c>
      <c r="V41" s="35">
        <f>V39-V40</f>
        <v>22</v>
      </c>
      <c r="W41" s="33"/>
      <c r="X41" s="18"/>
      <c r="Y41" s="7"/>
    </row>
    <row r="42" spans="1:25" ht="16.5" x14ac:dyDescent="0.3">
      <c r="S42" s="10"/>
      <c r="T42" s="10"/>
      <c r="U42" s="37"/>
      <c r="V42" s="35">
        <f>V41-60</f>
        <v>-38</v>
      </c>
      <c r="W42" s="33"/>
      <c r="X42" s="26"/>
      <c r="Y42" s="7"/>
    </row>
    <row r="43" spans="1:25" ht="16.5" x14ac:dyDescent="0.3">
      <c r="S43" s="10"/>
      <c r="T43" s="10"/>
      <c r="U43" s="37" t="s">
        <v>24</v>
      </c>
      <c r="V43" s="38">
        <f>330*2500</f>
        <v>825000</v>
      </c>
      <c r="W43" s="33"/>
      <c r="X43" s="26"/>
      <c r="Y43" s="7"/>
    </row>
    <row r="44" spans="1:25" ht="16.5" x14ac:dyDescent="0.3">
      <c r="S44" s="10"/>
      <c r="T44" s="10"/>
      <c r="U44" s="37" t="s">
        <v>25</v>
      </c>
      <c r="V44" s="35"/>
      <c r="W44" s="33"/>
      <c r="X44" s="26"/>
      <c r="Y44" s="7"/>
    </row>
    <row r="45" spans="1:25" ht="39" customHeight="1" x14ac:dyDescent="0.3">
      <c r="P45" s="49" t="s">
        <v>36</v>
      </c>
      <c r="Q45" s="49"/>
      <c r="R45" s="49"/>
      <c r="S45" s="49"/>
      <c r="U45" s="37"/>
      <c r="V45" s="35"/>
      <c r="W45" s="33"/>
      <c r="X45" s="26"/>
      <c r="Y45" s="7"/>
    </row>
    <row r="46" spans="1:25" ht="16.5" x14ac:dyDescent="0.3">
      <c r="U46" s="37" t="s">
        <v>26</v>
      </c>
      <c r="V46" s="39">
        <f>100-10</f>
        <v>90</v>
      </c>
      <c r="W46" s="33"/>
      <c r="X46" s="27"/>
      <c r="Y46" s="7"/>
    </row>
    <row r="47" spans="1:25" ht="16.5" x14ac:dyDescent="0.3">
      <c r="P47" s="14" t="s">
        <v>15</v>
      </c>
      <c r="Q47" s="14" t="s">
        <v>16</v>
      </c>
      <c r="R47" s="14" t="s">
        <v>17</v>
      </c>
      <c r="S47" s="14" t="s">
        <v>18</v>
      </c>
      <c r="T47" s="12"/>
      <c r="U47" s="31" t="s">
        <v>27</v>
      </c>
      <c r="V47" s="35">
        <f>V46*22/60</f>
        <v>33</v>
      </c>
      <c r="W47" s="33"/>
      <c r="X47" s="18"/>
      <c r="Y47" s="7"/>
    </row>
    <row r="48" spans="1:25" ht="16.5" x14ac:dyDescent="0.3">
      <c r="Q48">
        <f>N36</f>
        <v>0</v>
      </c>
      <c r="R48" s="15">
        <f>N34</f>
        <v>0</v>
      </c>
      <c r="S48" s="15">
        <f>R48*Q48</f>
        <v>0</v>
      </c>
      <c r="U48" s="31"/>
      <c r="V48" s="40">
        <f>V47%</f>
        <v>0.33</v>
      </c>
      <c r="W48" s="33"/>
      <c r="X48" s="18"/>
      <c r="Y48" s="7"/>
    </row>
    <row r="49" spans="15:25" ht="16.5" x14ac:dyDescent="0.3">
      <c r="R49" s="6" t="s">
        <v>18</v>
      </c>
      <c r="S49" s="16">
        <f>SUM(S48:S48)</f>
        <v>0</v>
      </c>
      <c r="U49" s="31" t="s">
        <v>28</v>
      </c>
      <c r="V49" s="41">
        <f>ROUND((V43*V48),0)</f>
        <v>272250</v>
      </c>
      <c r="W49" s="33"/>
      <c r="X49" s="18"/>
      <c r="Y49" s="7"/>
    </row>
    <row r="50" spans="15:25" ht="16.5" x14ac:dyDescent="0.3">
      <c r="R50" s="6" t="s">
        <v>13</v>
      </c>
      <c r="S50" s="16">
        <f>S49*90%</f>
        <v>0</v>
      </c>
      <c r="U50" s="31" t="s">
        <v>16</v>
      </c>
      <c r="V50" s="41">
        <v>330</v>
      </c>
      <c r="W50" s="33"/>
      <c r="X50" s="18"/>
      <c r="Y50" s="7"/>
    </row>
    <row r="51" spans="15:25" ht="16.5" x14ac:dyDescent="0.3">
      <c r="R51" s="6" t="s">
        <v>19</v>
      </c>
      <c r="S51" s="16">
        <f>S49*80%</f>
        <v>0</v>
      </c>
      <c r="U51" s="37" t="s">
        <v>17</v>
      </c>
      <c r="V51" s="35">
        <v>14500</v>
      </c>
      <c r="W51" s="33"/>
      <c r="X51" s="18"/>
      <c r="Y51" s="7"/>
    </row>
    <row r="52" spans="15:25" ht="16.5" x14ac:dyDescent="0.3">
      <c r="S52" s="10"/>
      <c r="T52" s="10"/>
      <c r="U52" s="37" t="s">
        <v>29</v>
      </c>
      <c r="V52" s="38">
        <f>V51*V50</f>
        <v>4785000</v>
      </c>
      <c r="W52" s="33"/>
      <c r="X52" s="26"/>
      <c r="Y52" s="7"/>
    </row>
    <row r="53" spans="15:25" ht="16.5" x14ac:dyDescent="0.3">
      <c r="S53" s="10"/>
      <c r="T53" s="10"/>
      <c r="U53" s="42" t="s">
        <v>30</v>
      </c>
      <c r="V53" s="43">
        <f>V52-V49</f>
        <v>4512750</v>
      </c>
      <c r="W53" s="44"/>
      <c r="X53" s="26"/>
      <c r="Y53" s="7"/>
    </row>
    <row r="54" spans="15:25" ht="16.5" x14ac:dyDescent="0.3">
      <c r="P54" s="13" t="s">
        <v>14</v>
      </c>
      <c r="S54" s="10"/>
      <c r="T54" s="11"/>
      <c r="U54" s="42" t="s">
        <v>31</v>
      </c>
      <c r="V54" s="43">
        <f>V53*0.9</f>
        <v>4061475</v>
      </c>
      <c r="W54" s="33"/>
      <c r="X54" s="28"/>
      <c r="Y54" s="7"/>
    </row>
    <row r="55" spans="15:25" ht="16.5" x14ac:dyDescent="0.3">
      <c r="S55" s="11"/>
      <c r="T55" s="10"/>
      <c r="U55" s="42" t="s">
        <v>32</v>
      </c>
      <c r="V55" s="45">
        <f>V53*0.8</f>
        <v>3610200</v>
      </c>
      <c r="W55" s="33"/>
      <c r="X55" s="29"/>
      <c r="Y55" s="7"/>
    </row>
    <row r="56" spans="15:25" ht="16.5" x14ac:dyDescent="0.3">
      <c r="S56" s="10"/>
      <c r="T56" s="10"/>
      <c r="U56" s="42" t="s">
        <v>33</v>
      </c>
      <c r="V56" s="46">
        <f>V53*0.025/12</f>
        <v>9401.5625</v>
      </c>
      <c r="W56" s="33"/>
      <c r="X56" s="30"/>
      <c r="Y56" s="7"/>
    </row>
    <row r="57" spans="15:25" ht="15.75" x14ac:dyDescent="0.25">
      <c r="O57" s="10"/>
      <c r="P57" s="10"/>
      <c r="Q57" s="10"/>
      <c r="R57" s="10"/>
      <c r="S57" s="10"/>
      <c r="T57" s="10"/>
      <c r="U57" s="17"/>
      <c r="V57" s="19"/>
      <c r="W57" s="21"/>
      <c r="X57" s="26"/>
      <c r="Y57" s="7"/>
    </row>
    <row r="58" spans="15:25" ht="15.75" x14ac:dyDescent="0.25">
      <c r="U58" s="22"/>
      <c r="V58" s="23"/>
      <c r="W58" s="24"/>
      <c r="X58" s="24"/>
    </row>
    <row r="59" spans="15:25" ht="15.75" x14ac:dyDescent="0.25">
      <c r="U59" s="17"/>
      <c r="V59" s="19"/>
      <c r="W59" s="21"/>
      <c r="X59" s="21"/>
    </row>
    <row r="60" spans="15:25" ht="15.75" x14ac:dyDescent="0.25">
      <c r="U60" s="25"/>
      <c r="V60" s="21"/>
      <c r="W60" s="20"/>
      <c r="X60" s="20"/>
    </row>
  </sheetData>
  <mergeCells count="3">
    <mergeCell ref="A15:R15"/>
    <mergeCell ref="A2:R2"/>
    <mergeCell ref="P45:S45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S13" sqref="S13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9" workbookViewId="0">
      <selection activeCell="T20" sqref="T2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T23" sqref="T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Y16:Z16"/>
  <sheetViews>
    <sheetView topLeftCell="F1" zoomScaleNormal="100" workbookViewId="0">
      <selection activeCell="Z16" sqref="Z16"/>
    </sheetView>
  </sheetViews>
  <sheetFormatPr defaultRowHeight="15" x14ac:dyDescent="0.25"/>
  <sheetData>
    <row r="16" spans="25:26" x14ac:dyDescent="0.25">
      <c r="Y16">
        <v>31.65</v>
      </c>
      <c r="Z16">
        <f>Y16*10.764</f>
        <v>340.68059999999997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7" workbookViewId="0">
      <selection activeCell="S29" sqref="S29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R14" sqref="R14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2024-08-22T09:17:50Z</dcterms:modified>
</cp:coreProperties>
</file>