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filterPrivacy="1" defaultThemeVersion="124226"/>
  <xr:revisionPtr revIDLastSave="0" documentId="13_ncr:1_{7547D081-9AAA-49DF-A2B3-5A52E6CD530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 1 (final)" sheetId="15" r:id="rId1"/>
    <sheet name="2001" sheetId="5" r:id="rId2"/>
    <sheet name="Area page" sheetId="9" r:id="rId3"/>
    <sheet name="RR 2024-25" sheetId="12" r:id="rId4"/>
    <sheet name="Cost Inflation Index" sheetId="14" r:id="rId5"/>
  </sheets>
  <calcPr calcId="191029"/>
</workbook>
</file>

<file path=xl/calcChain.xml><?xml version="1.0" encoding="utf-8"?>
<calcChain xmlns="http://schemas.openxmlformats.org/spreadsheetml/2006/main">
  <c r="H31" i="15" l="1"/>
  <c r="H30" i="15"/>
  <c r="H29" i="15"/>
  <c r="H25" i="15"/>
  <c r="H23" i="15"/>
  <c r="C27" i="15"/>
  <c r="C24" i="15"/>
  <c r="D20" i="15"/>
  <c r="D15" i="15"/>
  <c r="D16" i="15" s="1"/>
  <c r="C9" i="15"/>
  <c r="D13" i="15" s="1"/>
  <c r="D18" i="15" s="1"/>
  <c r="C8" i="15"/>
  <c r="L8" i="15"/>
  <c r="K7" i="15"/>
  <c r="G5" i="15"/>
  <c r="W32" i="15"/>
  <c r="C15" i="15"/>
  <c r="J6" i="15"/>
  <c r="J7" i="15" s="1"/>
  <c r="C6" i="15"/>
  <c r="E6" i="15" s="1"/>
  <c r="G4" i="15"/>
  <c r="G3" i="15"/>
  <c r="D22" i="15" l="1"/>
  <c r="D23" i="15" s="1"/>
  <c r="C16" i="15"/>
  <c r="T62" i="9"/>
  <c r="T61" i="9"/>
  <c r="Q62" i="9"/>
  <c r="C22" i="15" l="1"/>
  <c r="C13" i="15"/>
  <c r="C18" i="15" s="1"/>
  <c r="C23" i="15" l="1"/>
  <c r="C31" i="15" l="1"/>
</calcChain>
</file>

<file path=xl/sharedStrings.xml><?xml version="1.0" encoding="utf-8"?>
<sst xmlns="http://schemas.openxmlformats.org/spreadsheetml/2006/main" count="57" uniqueCount="56">
  <si>
    <t>Year of Construction</t>
  </si>
  <si>
    <t>Age of Building</t>
  </si>
  <si>
    <t>Depreciation</t>
  </si>
  <si>
    <t>Amount of Depreciation</t>
  </si>
  <si>
    <t>Depreciated Fair Market Value</t>
  </si>
  <si>
    <t>Registration Charges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</si>
  <si>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</si>
  <si>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</si>
  <si>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</si>
  <si>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</si>
  <si>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</si>
  <si>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</si>
  <si>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</si>
  <si>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</si>
  <si>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</si>
  <si>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</si>
  <si>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</si>
  <si>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</si>
  <si>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</si>
  <si>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Registration fee 1%</t>
  </si>
  <si>
    <t>5. Stamp duty for industrial gala - 10% or agreemetn value whichever is higher.</t>
  </si>
  <si>
    <t>Stamp duty - 10%</t>
  </si>
  <si>
    <t>Area of Unit</t>
  </si>
  <si>
    <t>Cost of Construction of Unit</t>
  </si>
  <si>
    <t>Value of the Unit  (Built up area * Rate)</t>
  </si>
  <si>
    <t>ca</t>
  </si>
  <si>
    <t>bua</t>
  </si>
  <si>
    <t>Baement</t>
  </si>
  <si>
    <t>Max. 20000</t>
  </si>
  <si>
    <t>First flooor</t>
  </si>
  <si>
    <t>Rate for Cost of Construction (For Unit)</t>
  </si>
  <si>
    <t>CA</t>
  </si>
  <si>
    <t>BUA</t>
  </si>
  <si>
    <t>Gala (RR Rate 2001)</t>
  </si>
  <si>
    <t>Agreement date 14.12.2023</t>
  </si>
  <si>
    <t>Cost Inflation Index - 2001</t>
  </si>
  <si>
    <t>Cost Inflation Index -  2023-2024</t>
  </si>
  <si>
    <t>Unit No.147</t>
  </si>
  <si>
    <t>44% loading</t>
  </si>
  <si>
    <t>Society Letter</t>
  </si>
  <si>
    <t>Mrs. Meena M. Nayak</t>
  </si>
  <si>
    <t>Stamp Duty -10%</t>
  </si>
  <si>
    <r>
      <t xml:space="preserve"> Cost of Acquisition as of 01-04-2001 in </t>
    </r>
    <r>
      <rPr>
        <b/>
        <sz val="11"/>
        <color theme="1"/>
        <rFont val="Rupee Foradian"/>
        <family val="2"/>
      </rPr>
      <t>`</t>
    </r>
  </si>
  <si>
    <r>
      <t xml:space="preserve">Indexed Cost of Acquisition in </t>
    </r>
    <r>
      <rPr>
        <b/>
        <sz val="11"/>
        <color theme="1"/>
        <rFont val="Rupee Foradian"/>
        <family val="2"/>
      </rPr>
      <t>`</t>
    </r>
  </si>
  <si>
    <t>Salvage Value</t>
  </si>
  <si>
    <t xml:space="preserve">{(100-10) x22}/70.00 </t>
  </si>
  <si>
    <t>Agreement Area</t>
  </si>
  <si>
    <t>6B</t>
  </si>
  <si>
    <t>Industrial Gala</t>
  </si>
  <si>
    <t xml:space="preserve">Lift Addition </t>
  </si>
  <si>
    <t>Total</t>
  </si>
  <si>
    <t>18°59'36.3"N 72°49'39.4"E</t>
  </si>
  <si>
    <t>Terrace</t>
  </si>
  <si>
    <t>Area of Terrace</t>
  </si>
  <si>
    <t>Flat</t>
  </si>
  <si>
    <t>Total Dep. 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</si>
</sst>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4"/>
      <color rgb="FF202124"/>
      <name val="Arial"/>
      <family val="2"/>
    </font>
    <font>
      <b/>
      <sz val="11"/>
      <color theme="1"/>
      <name val="Rupee Foradian"/>
      <family val="2"/>
    </font>
    <font>
      <b/>
      <u/>
      <sz val="2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DE9D9"/>
        <bgColor rgb="FF000000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11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6" fillId="0" borderId="0" xfId="0" applyFont="1"/>
    <xf numFmtId="43" fontId="6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0" fillId="2" borderId="0" xfId="0" applyFill="1"/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center"/>
    </xf>
    <xf numFmtId="0" fontId="2" fillId="0" borderId="0" xfId="0" applyFont="1"/>
    <xf numFmtId="0" fontId="0" fillId="0" borderId="2" xfId="0" applyBorder="1"/>
    <xf numFmtId="0" fontId="0" fillId="7" borderId="0" xfId="0" applyFill="1"/>
    <xf numFmtId="43" fontId="0" fillId="7" borderId="0" xfId="0" applyNumberFormat="1" applyFill="1"/>
    <xf numFmtId="43" fontId="0" fillId="7" borderId="0" xfId="1" applyFont="1" applyFill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4" fillId="3" borderId="2" xfId="0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7" fillId="0" borderId="2" xfId="0" applyFont="1" applyBorder="1"/>
    <xf numFmtId="0" fontId="11" fillId="0" borderId="0" xfId="0" applyFont="1" applyAlignment="1">
      <alignment horizontal="center"/>
    </xf>
    <xf numFmtId="0" fontId="0" fillId="5" borderId="0" xfId="0" applyFill="1" applyAlignment="1">
      <alignment horizontal="right"/>
    </xf>
    <xf numFmtId="43" fontId="0" fillId="3" borderId="0" xfId="1" applyFont="1" applyFill="1" applyBorder="1"/>
    <xf numFmtId="0" fontId="0" fillId="3" borderId="0" xfId="0" applyFill="1"/>
    <xf numFmtId="2" fontId="1" fillId="3" borderId="0" xfId="0" applyNumberFormat="1" applyFont="1" applyFill="1"/>
    <xf numFmtId="10" fontId="0" fillId="3" borderId="0" xfId="1" applyNumberFormat="1" applyFont="1" applyFill="1" applyBorder="1"/>
    <xf numFmtId="43" fontId="0" fillId="5" borderId="0" xfId="0" applyNumberFormat="1" applyFill="1"/>
    <xf numFmtId="0" fontId="0" fillId="6" borderId="0" xfId="0" applyFill="1"/>
    <xf numFmtId="43" fontId="7" fillId="6" borderId="0" xfId="1" applyFont="1" applyFill="1" applyBorder="1"/>
    <xf numFmtId="0" fontId="7" fillId="0" borderId="0" xfId="0" applyFont="1"/>
    <xf numFmtId="43" fontId="7" fillId="5" borderId="0" xfId="0" applyNumberFormat="1" applyFont="1" applyFill="1"/>
    <xf numFmtId="43" fontId="2" fillId="7" borderId="0" xfId="0" applyNumberFormat="1" applyFont="1" applyFill="1"/>
    <xf numFmtId="43" fontId="0" fillId="3" borderId="0" xfId="0" applyNumberFormat="1" applyFill="1"/>
    <xf numFmtId="43" fontId="2" fillId="2" borderId="0" xfId="1" applyFont="1" applyFill="1" applyBorder="1"/>
    <xf numFmtId="0" fontId="9" fillId="0" borderId="0" xfId="0" applyFont="1" applyAlignment="1">
      <alignment horizontal="center"/>
    </xf>
    <xf numFmtId="0" fontId="10" fillId="0" borderId="0" xfId="0" applyFont="1"/>
    <xf numFmtId="0" fontId="2" fillId="4" borderId="0" xfId="0" applyFont="1" applyFill="1" applyAlignment="1">
      <alignment horizontal="right"/>
    </xf>
    <xf numFmtId="0" fontId="0" fillId="0" borderId="0" xfId="0" applyAlignment="1">
      <alignment horizontal="left"/>
    </xf>
    <xf numFmtId="164" fontId="7" fillId="5" borderId="0" xfId="0" applyNumberFormat="1" applyFont="1" applyFill="1"/>
    <xf numFmtId="1" fontId="0" fillId="0" borderId="0" xfId="0" applyNumberFormat="1"/>
    <xf numFmtId="43" fontId="11" fillId="0" borderId="2" xfId="0" applyNumberFormat="1" applyFont="1" applyBorder="1"/>
    <xf numFmtId="2" fontId="0" fillId="3" borderId="2" xfId="0" applyNumberFormat="1" applyFill="1" applyBorder="1"/>
    <xf numFmtId="0" fontId="0" fillId="9" borderId="0" xfId="0" applyFill="1"/>
    <xf numFmtId="9" fontId="0" fillId="9" borderId="0" xfId="0" applyNumberFormat="1" applyFill="1"/>
    <xf numFmtId="2" fontId="0" fillId="0" borderId="0" xfId="0" applyNumberFormat="1"/>
    <xf numFmtId="2" fontId="13" fillId="0" borderId="0" xfId="0" applyNumberFormat="1" applyFont="1"/>
    <xf numFmtId="0" fontId="2" fillId="0" borderId="2" xfId="0" applyFont="1" applyBorder="1"/>
    <xf numFmtId="0" fontId="2" fillId="7" borderId="2" xfId="0" applyFont="1" applyFill="1" applyBorder="1"/>
    <xf numFmtId="164" fontId="0" fillId="5" borderId="2" xfId="0" applyNumberFormat="1" applyFill="1" applyBorder="1"/>
    <xf numFmtId="43" fontId="0" fillId="3" borderId="2" xfId="0" applyNumberFormat="1" applyFill="1" applyBorder="1"/>
    <xf numFmtId="43" fontId="2" fillId="3" borderId="2" xfId="1" applyFont="1" applyFill="1" applyBorder="1"/>
    <xf numFmtId="0" fontId="0" fillId="8" borderId="2" xfId="0" applyFill="1" applyBorder="1"/>
    <xf numFmtId="0" fontId="2" fillId="2" borderId="2" xfId="0" applyFont="1" applyFill="1" applyBorder="1"/>
    <xf numFmtId="0" fontId="0" fillId="2" borderId="2" xfId="0" applyFill="1" applyBorder="1"/>
    <xf numFmtId="165" fontId="2" fillId="2" borderId="2" xfId="1" applyNumberFormat="1" applyFont="1" applyFill="1" applyBorder="1"/>
    <xf numFmtId="0" fontId="0" fillId="5" borderId="0" xfId="0" applyFill="1" applyAlignment="1">
      <alignment horizontal="center"/>
    </xf>
    <xf numFmtId="0" fontId="7" fillId="3" borderId="2" xfId="0" applyFont="1" applyFill="1" applyBorder="1"/>
    <xf numFmtId="9" fontId="0" fillId="3" borderId="2" xfId="1" applyNumberFormat="1" applyFont="1" applyFill="1" applyBorder="1"/>
    <xf numFmtId="0" fontId="7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right"/>
    </xf>
    <xf numFmtId="43" fontId="0" fillId="2" borderId="2" xfId="0" applyNumberFormat="1" applyFill="1" applyBorder="1"/>
    <xf numFmtId="43" fontId="0" fillId="2" borderId="2" xfId="1" applyFont="1" applyFill="1" applyBorder="1"/>
    <xf numFmtId="0" fontId="6" fillId="2" borderId="1" xfId="0" applyFont="1" applyFill="1" applyBorder="1" applyAlignment="1">
      <alignment horizontal="center"/>
    </xf>
    <xf numFmtId="43" fontId="6" fillId="2" borderId="0" xfId="0" applyNumberFormat="1" applyFont="1" applyFill="1"/>
    <xf numFmtId="0" fontId="14" fillId="2" borderId="2" xfId="0" applyFont="1" applyFill="1" applyBorder="1" applyAlignment="1">
      <alignment horizontal="center"/>
    </xf>
    <xf numFmtId="43" fontId="14" fillId="2" borderId="2" xfId="0" applyNumberFormat="1" applyFont="1" applyFill="1" applyBorder="1"/>
    <xf numFmtId="0" fontId="0" fillId="5" borderId="2" xfId="0" applyFill="1" applyBorder="1" applyAlignment="1">
      <alignment horizontal="center" vertical="top"/>
    </xf>
    <xf numFmtId="0" fontId="2" fillId="5" borderId="0" xfId="0" applyFont="1" applyFill="1" applyAlignment="1">
      <alignment horizontal="left"/>
    </xf>
    <xf numFmtId="1" fontId="0" fillId="5" borderId="2" xfId="0" applyNumberFormat="1" applyFill="1" applyBorder="1" applyAlignment="1">
      <alignment horizontal="right"/>
    </xf>
    <xf numFmtId="43" fontId="6" fillId="0" borderId="0" xfId="0" applyNumberFormat="1" applyFont="1"/>
    <xf numFmtId="43" fontId="0" fillId="5" borderId="2" xfId="1" applyFont="1" applyFill="1" applyBorder="1" applyAlignment="1">
      <alignment horizontal="right"/>
    </xf>
    <xf numFmtId="0" fontId="17" fillId="0" borderId="0" xfId="0" applyFont="1" applyAlignment="1">
      <alignment horizontal="center" vertical="center" wrapText="1"/>
    </xf>
    <xf numFmtId="0" fontId="0" fillId="4" borderId="0" xfId="0" applyFill="1"/>
    <xf numFmtId="0" fontId="0" fillId="5" borderId="0" xfId="0" applyFill="1"/>
    <xf numFmtId="43" fontId="0" fillId="5" borderId="0" xfId="1" applyFont="1" applyFill="1" applyBorder="1" applyAlignment="1">
      <alignment horizontal="right"/>
    </xf>
    <xf numFmtId="43" fontId="0" fillId="2" borderId="0" xfId="1" applyFont="1" applyFill="1" applyBorder="1"/>
    <xf numFmtId="164" fontId="0" fillId="5" borderId="0" xfId="0" applyNumberFormat="1" applyFill="1"/>
    <xf numFmtId="43" fontId="2" fillId="3" borderId="0" xfId="1" applyFont="1" applyFill="1" applyBorder="1"/>
    <xf numFmtId="165" fontId="2" fillId="2" borderId="0" xfId="1" applyNumberFormat="1" applyFont="1" applyFill="1" applyBorder="1"/>
    <xf numFmtId="43" fontId="11" fillId="0" borderId="0" xfId="0" applyNumberFormat="1" applyFont="1"/>
    <xf numFmtId="43" fontId="2" fillId="2" borderId="2" xfId="1" applyFont="1" applyFill="1" applyBorder="1" applyAlignment="1">
      <alignment horizontal="right"/>
    </xf>
    <xf numFmtId="43" fontId="2" fillId="2" borderId="0" xfId="1" applyFont="1" applyFill="1" applyBorder="1" applyAlignment="1">
      <alignment horizontal="right"/>
    </xf>
    <xf numFmtId="165" fontId="0" fillId="3" borderId="0" xfId="1" applyNumberFormat="1" applyFont="1" applyFill="1" applyBorder="1"/>
    <xf numFmtId="165" fontId="2" fillId="5" borderId="2" xfId="0" applyNumberFormat="1" applyFont="1" applyFill="1" applyBorder="1"/>
    <xf numFmtId="165" fontId="2" fillId="5" borderId="0" xfId="0" applyNumberFormat="1" applyFont="1" applyFill="1"/>
    <xf numFmtId="165" fontId="2" fillId="7" borderId="2" xfId="0" applyNumberFormat="1" applyFont="1" applyFill="1" applyBorder="1"/>
    <xf numFmtId="165" fontId="2" fillId="3" borderId="2" xfId="1" applyNumberFormat="1" applyFont="1" applyFill="1" applyBorder="1"/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17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43" fontId="2" fillId="3" borderId="3" xfId="1" applyFont="1" applyFill="1" applyBorder="1" applyAlignment="1">
      <alignment horizontal="left"/>
    </xf>
    <xf numFmtId="43" fontId="2" fillId="3" borderId="4" xfId="1" applyFont="1" applyFill="1" applyBorder="1" applyAlignment="1">
      <alignment horizontal="left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165" fontId="0" fillId="3" borderId="2" xfId="1" applyNumberFormat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158003</xdr:colOff>
      <xdr:row>14</xdr:row>
      <xdr:rowOff>142875</xdr:rowOff>
    </xdr:from>
    <xdr:to>
      <xdr:col>25</xdr:col>
      <xdr:colOff>298140</xdr:colOff>
      <xdr:row>40</xdr:row>
      <xdr:rowOff>119229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8B4B8E-7892-4DB1-B1E8-62506620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68878" y="2647950"/>
          <a:ext cx="11665387" cy="7024854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27</xdr:col>
      <xdr:colOff>267323</xdr:colOff>
      <xdr:row>83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E35770-DBBB-42E3-B03D-F4522D6A1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0875" y="11134725"/>
          <a:ext cx="13011773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5</xdr:col>
      <xdr:colOff>1229957</xdr:colOff>
      <xdr:row>63</xdr:row>
      <xdr:rowOff>105480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8DA359-2A6F-4939-B554-338084D1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620250"/>
          <a:ext cx="8830907" cy="50489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486694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96D881-524F-59DF-DDAD-9505383B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6582694" cy="8516539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</xdr:row>
      <xdr:rowOff>28575</xdr:rowOff>
    </xdr:from>
    <xdr:to>
      <xdr:col>10</xdr:col>
      <xdr:colOff>419100</xdr:colOff>
      <xdr:row>40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1A7F4B19-C611-8DDB-101F-C28156DB0587}"/>
            </a:ext>
          </a:extLst>
        </xdr:cNvPr>
        <xdr:cNvSpPr/>
      </xdr:nvSpPr>
      <xdr:spPr>
        <a:xfrm>
          <a:off x="38100" y="9172575"/>
          <a:ext cx="6477000" cy="1114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123825</xdr:rowOff>
    </xdr:from>
    <xdr:to>
      <xdr:col>13</xdr:col>
      <xdr:colOff>428624</xdr:colOff>
      <xdr:row>34</xdr:row>
      <xdr:rowOff>84329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57C128-246C-81F7-9C4B-23FEDA8C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23825"/>
          <a:ext cx="7762874" cy="64375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14</xdr:col>
      <xdr:colOff>353580</xdr:colOff>
      <xdr:row>79</xdr:row>
      <xdr:rowOff>1143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650CC8-A6AE-166D-76E7-BD5FAFABA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858000"/>
          <a:ext cx="8278380" cy="81926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13</xdr:col>
      <xdr:colOff>201074</xdr:colOff>
      <xdr:row>119</xdr:row>
      <xdr:rowOff>48642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92E757-B0BB-D633-F49D-AD09E52F0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5430500"/>
          <a:ext cx="7516274" cy="7287642"/>
        </a:xfrm>
        <a:prstGeom prst="rect">
          <a:avLst/>
        </a:prstGeom>
      </xdr:spPr>
    </xdr:pic>
    <xdr:clientData/>
  </xdr:twoCellAnchor>
  <xdr:twoCellAnchor editAs="oneCell">
    <xdr:from>
      <xdr:col>14</xdr:col>
      <xdr:colOff>466725</xdr:colOff>
      <xdr:row>8</xdr:row>
      <xdr:rowOff>171450</xdr:rowOff>
    </xdr:from>
    <xdr:to>
      <xdr:col>31</xdr:col>
      <xdr:colOff>96645</xdr:colOff>
      <xdr:row>20</xdr:row>
      <xdr:rowOff>105085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D81A07-799F-D957-A3FF-EBE317538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01125" y="1695450"/>
          <a:ext cx="9993120" cy="22196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20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22EFC6-1F45-D0E6-B5D0-6FAD957E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0"/>
          <a:ext cx="11679280" cy="72114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47625</xdr:rowOff>
    </xdr:from>
    <xdr:to>
      <xdr:col>20</xdr:col>
      <xdr:colOff>163649</xdr:colOff>
      <xdr:row>63</xdr:row>
      <xdr:rowOff>134426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25025B-B63A-3DC3-D528-99C5A647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67625"/>
          <a:ext cx="12355649" cy="7706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114300</xdr:rowOff>
    </xdr:from>
    <xdr:to>
      <xdr:col>21</xdr:col>
      <xdr:colOff>363787</xdr:colOff>
      <xdr:row>109</xdr:row>
      <xdr:rowOff>39233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721EB27-C5B9-4201-BAC1-E7E37BBA1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925800"/>
          <a:ext cx="13165387" cy="8116433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26</xdr:col>
      <xdr:colOff>305268</xdr:colOff>
      <xdr:row>13</xdr:row>
      <xdr:rowOff>3172587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C33493-935F-A331-8969-E32F8368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01600" y="190500"/>
          <a:ext cx="3353268" cy="545858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37</xdr:col>
      <xdr:colOff>477167</xdr:colOff>
      <xdr:row>20</xdr:row>
      <xdr:rowOff>162905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BCA3B2-0EAE-06B9-6F59-D1E522B0B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59200" y="190500"/>
          <a:ext cx="6573167" cy="7020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267588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4EF61D-0059-F9D1-6601-822C294D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63588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D2EF0-730A-4C59-A980-7B4C2764A327}">
  <dimension ref="A1:W42"/>
  <sheetViews>
    <sheetView tabSelected="1" topLeftCell="A7" zoomScale="115" zoomScaleNormal="115" workbookViewId="0">
      <selection activeCell="C27" sqref="C27"/>
    </sheetView>
  </sheetViews>
  <sheetFormatPr defaultRowHeight="15" x14ac:dyDescent="0.25"/>
  <cols>
    <col min="1" max="1" width="18.140625" customWidth="1"/>
    <col min="2" max="2" width="21.28515625" customWidth="1"/>
    <col min="3" max="4" width="26.42578125" customWidth="1"/>
    <col min="5" max="5" width="21.7109375" customWidth="1"/>
    <col min="6" max="6" width="18.5703125" customWidth="1"/>
    <col min="7" max="7" width="16.140625" customWidth="1"/>
    <col min="8" max="8" width="17.140625" customWidth="1"/>
    <col min="9" max="9" width="18" customWidth="1"/>
    <col min="10" max="10" width="17.140625" customWidth="1"/>
    <col min="11" max="11" width="13.42578125" customWidth="1"/>
    <col min="12" max="12" width="12.7109375" customWidth="1"/>
    <col min="13" max="13" width="19.85546875" customWidth="1"/>
  </cols>
  <sheetData>
    <row r="1" spans="1:14" ht="31.5" customHeight="1" x14ac:dyDescent="0.35">
      <c r="A1" s="103" t="s">
        <v>40</v>
      </c>
      <c r="B1" s="104"/>
      <c r="C1" s="105"/>
      <c r="D1" s="79"/>
      <c r="E1" s="28"/>
      <c r="F1" s="97"/>
      <c r="G1" s="97"/>
      <c r="H1" s="97"/>
      <c r="I1" s="97"/>
    </row>
    <row r="2" spans="1:14" ht="15" customHeight="1" x14ac:dyDescent="0.25">
      <c r="A2" s="101" t="s">
        <v>6</v>
      </c>
      <c r="B2" s="101"/>
      <c r="C2" s="17">
        <v>2001</v>
      </c>
      <c r="D2" s="80"/>
      <c r="E2" s="44" t="s">
        <v>37</v>
      </c>
      <c r="F2" s="12" t="s">
        <v>46</v>
      </c>
      <c r="G2" s="10"/>
      <c r="H2" s="12"/>
      <c r="I2" s="66" t="s">
        <v>11</v>
      </c>
      <c r="J2" s="61"/>
    </row>
    <row r="3" spans="1:14" x14ac:dyDescent="0.25">
      <c r="A3" s="18"/>
      <c r="B3" s="18"/>
      <c r="C3" s="18"/>
      <c r="D3" s="81"/>
      <c r="E3" s="29" t="s">
        <v>25</v>
      </c>
      <c r="F3" s="45">
        <v>575</v>
      </c>
      <c r="G3" s="53">
        <f>F3/10.764</f>
        <v>53.418803418803421</v>
      </c>
      <c r="H3" s="45"/>
      <c r="I3" s="66" t="s">
        <v>15</v>
      </c>
      <c r="J3" s="61">
        <v>40</v>
      </c>
      <c r="N3" s="3"/>
    </row>
    <row r="4" spans="1:14" x14ac:dyDescent="0.25">
      <c r="A4" s="18" t="s">
        <v>7</v>
      </c>
      <c r="B4" s="18"/>
      <c r="C4" s="18">
        <v>2001</v>
      </c>
      <c r="D4" s="81"/>
      <c r="E4" s="29" t="s">
        <v>26</v>
      </c>
      <c r="F4" s="45">
        <v>825</v>
      </c>
      <c r="G4" s="53">
        <f>F4/10.764</f>
        <v>76.644370122631003</v>
      </c>
      <c r="H4" s="45"/>
      <c r="I4" s="66" t="s">
        <v>16</v>
      </c>
      <c r="J4" s="67" t="s">
        <v>47</v>
      </c>
      <c r="M4" s="96"/>
      <c r="N4" s="96"/>
    </row>
    <row r="5" spans="1:14" x14ac:dyDescent="0.25">
      <c r="A5" s="18" t="s">
        <v>0</v>
      </c>
      <c r="B5" s="18"/>
      <c r="C5" s="18">
        <v>1979</v>
      </c>
      <c r="D5" s="81"/>
      <c r="E5" s="75" t="s">
        <v>39</v>
      </c>
      <c r="F5" s="45">
        <v>310</v>
      </c>
      <c r="G5" s="53">
        <f>F5/10.764</f>
        <v>28.799702712746193</v>
      </c>
      <c r="I5" s="66" t="s">
        <v>17</v>
      </c>
      <c r="J5" s="68">
        <v>34100</v>
      </c>
      <c r="K5" s="12" t="s">
        <v>48</v>
      </c>
    </row>
    <row r="6" spans="1:14" x14ac:dyDescent="0.25">
      <c r="A6" s="18" t="s">
        <v>1</v>
      </c>
      <c r="B6" s="19"/>
      <c r="C6" s="18">
        <f>C4-C5</f>
        <v>22</v>
      </c>
      <c r="D6" s="81">
        <v>22</v>
      </c>
      <c r="E6" s="63">
        <f>70-C6</f>
        <v>48</v>
      </c>
      <c r="F6" s="47" t="s">
        <v>52</v>
      </c>
      <c r="G6" s="11"/>
      <c r="I6" s="70" t="s">
        <v>49</v>
      </c>
      <c r="J6" s="71">
        <f>J5*5%</f>
        <v>1705</v>
      </c>
      <c r="K6" s="4"/>
    </row>
    <row r="7" spans="1:14" x14ac:dyDescent="0.25">
      <c r="A7" s="102" t="s">
        <v>22</v>
      </c>
      <c r="B7" s="19" t="s">
        <v>8</v>
      </c>
      <c r="C7" s="19" t="s">
        <v>9</v>
      </c>
      <c r="D7" s="29"/>
      <c r="E7" s="29"/>
      <c r="F7" s="47"/>
      <c r="G7" s="11"/>
      <c r="H7" s="1"/>
      <c r="I7" s="72" t="s">
        <v>50</v>
      </c>
      <c r="J7" s="73">
        <f>J5+J6</f>
        <v>35805</v>
      </c>
      <c r="K7" s="77">
        <f>J5*25%</f>
        <v>8525</v>
      </c>
    </row>
    <row r="8" spans="1:14" ht="15.75" customHeight="1" x14ac:dyDescent="0.25">
      <c r="A8" s="102"/>
      <c r="B8" s="76">
        <v>825</v>
      </c>
      <c r="C8" s="78">
        <f>B8/10.764</f>
        <v>76.644370122631003</v>
      </c>
      <c r="D8" s="82"/>
      <c r="E8" s="29"/>
      <c r="G8" s="11"/>
      <c r="L8" s="2">
        <f>J5*25%</f>
        <v>8525</v>
      </c>
    </row>
    <row r="9" spans="1:14" ht="15.75" customHeight="1" x14ac:dyDescent="0.25">
      <c r="A9" s="74" t="s">
        <v>53</v>
      </c>
      <c r="B9" s="76">
        <v>310</v>
      </c>
      <c r="C9" s="78">
        <f>B9/10.764</f>
        <v>28.799702712746193</v>
      </c>
      <c r="D9" s="82"/>
      <c r="E9" s="29"/>
      <c r="G9" s="11"/>
      <c r="L9" s="2"/>
    </row>
    <row r="10" spans="1:14" ht="15.75" customHeight="1" x14ac:dyDescent="0.25">
      <c r="A10" s="74"/>
      <c r="B10" s="76"/>
      <c r="C10" s="88" t="s">
        <v>54</v>
      </c>
      <c r="D10" s="89" t="s">
        <v>52</v>
      </c>
      <c r="E10" s="29"/>
      <c r="G10" s="11"/>
      <c r="L10" s="2"/>
    </row>
    <row r="11" spans="1:14" x14ac:dyDescent="0.25">
      <c r="A11" s="20" t="s">
        <v>30</v>
      </c>
      <c r="B11" s="21"/>
      <c r="C11" s="22">
        <v>5500</v>
      </c>
      <c r="D11" s="22">
        <v>5500</v>
      </c>
      <c r="E11" s="30"/>
      <c r="F11" t="s">
        <v>12</v>
      </c>
      <c r="K11" s="2"/>
    </row>
    <row r="12" spans="1:14" x14ac:dyDescent="0.25">
      <c r="A12" s="20"/>
      <c r="B12" s="21"/>
      <c r="C12" s="21"/>
      <c r="D12" s="31"/>
      <c r="E12" s="31"/>
      <c r="F12" t="s">
        <v>13</v>
      </c>
    </row>
    <row r="13" spans="1:14" x14ac:dyDescent="0.25">
      <c r="A13" s="21" t="s">
        <v>23</v>
      </c>
      <c r="B13" s="21"/>
      <c r="C13" s="110">
        <f>C8*C11</f>
        <v>421544.03567447054</v>
      </c>
      <c r="D13" s="90">
        <f>D11*C9</f>
        <v>158398.36492010407</v>
      </c>
      <c r="E13" s="30"/>
      <c r="F13" s="2" t="s">
        <v>14</v>
      </c>
      <c r="K13" s="4"/>
      <c r="L13" s="4"/>
      <c r="M13" s="4"/>
    </row>
    <row r="14" spans="1:14" x14ac:dyDescent="0.25">
      <c r="A14" s="64" t="s">
        <v>44</v>
      </c>
      <c r="B14" s="21"/>
      <c r="C14" s="65">
        <v>0.1</v>
      </c>
      <c r="D14" s="65">
        <v>0.1</v>
      </c>
      <c r="E14" s="30"/>
      <c r="F14" t="s">
        <v>18</v>
      </c>
      <c r="H14" s="6"/>
      <c r="I14" s="6"/>
      <c r="J14" s="6"/>
      <c r="K14" s="4"/>
      <c r="L14" s="4"/>
      <c r="M14" s="4"/>
    </row>
    <row r="15" spans="1:14" x14ac:dyDescent="0.25">
      <c r="A15" s="21" t="s">
        <v>2</v>
      </c>
      <c r="B15" s="21"/>
      <c r="C15" s="21">
        <f>100-10</f>
        <v>90</v>
      </c>
      <c r="D15" s="21">
        <f>100-10</f>
        <v>90</v>
      </c>
      <c r="E15" s="31"/>
      <c r="F15" t="s">
        <v>20</v>
      </c>
      <c r="H15" s="6"/>
      <c r="I15" s="6"/>
      <c r="J15" s="7"/>
      <c r="K15" s="4"/>
      <c r="L15" s="4"/>
      <c r="M15" s="4"/>
    </row>
    <row r="16" spans="1:14" ht="16.5" x14ac:dyDescent="0.3">
      <c r="A16" s="23" t="s">
        <v>45</v>
      </c>
      <c r="B16" s="21"/>
      <c r="C16" s="49">
        <f>C15*C6/70</f>
        <v>28.285714285714285</v>
      </c>
      <c r="D16" s="49">
        <f>D15*D6/70</f>
        <v>28.285714285714285</v>
      </c>
      <c r="E16" s="32"/>
      <c r="H16" s="6"/>
      <c r="I16" s="6"/>
      <c r="J16" s="7"/>
      <c r="K16" s="4"/>
      <c r="L16" s="4"/>
      <c r="M16" s="4"/>
    </row>
    <row r="17" spans="1:23" x14ac:dyDescent="0.25">
      <c r="A17" s="21"/>
      <c r="B17" s="21"/>
      <c r="C17" s="24">
        <v>0.28289999999999998</v>
      </c>
      <c r="D17" s="24">
        <v>0.28289999999999998</v>
      </c>
      <c r="E17" s="33"/>
      <c r="I17" s="6"/>
      <c r="J17" s="5"/>
      <c r="K17" s="95"/>
      <c r="L17" s="95"/>
      <c r="M17" s="95"/>
    </row>
    <row r="18" spans="1:23" x14ac:dyDescent="0.25">
      <c r="A18" s="18" t="s">
        <v>3</v>
      </c>
      <c r="B18" s="18"/>
      <c r="C18" s="25">
        <f>ROUND(C13*C17,0)</f>
        <v>119255</v>
      </c>
      <c r="D18" s="25">
        <f>ROUND(D13*D17,0)</f>
        <v>44811</v>
      </c>
      <c r="E18" s="34"/>
      <c r="F18" s="2"/>
      <c r="G18" s="2"/>
    </row>
    <row r="19" spans="1:23" x14ac:dyDescent="0.25">
      <c r="A19" s="26" t="s">
        <v>10</v>
      </c>
      <c r="B19" s="26"/>
      <c r="C19" s="26"/>
      <c r="D19" s="35"/>
      <c r="E19" s="35"/>
      <c r="G19" s="1"/>
    </row>
    <row r="20" spans="1:23" x14ac:dyDescent="0.25">
      <c r="A20" s="26" t="s">
        <v>33</v>
      </c>
      <c r="B20" s="26"/>
      <c r="C20" s="69">
        <v>34100</v>
      </c>
      <c r="D20" s="83">
        <f>C20*25%</f>
        <v>8525</v>
      </c>
      <c r="E20" s="36"/>
    </row>
    <row r="21" spans="1:23" x14ac:dyDescent="0.25">
      <c r="B21" s="54"/>
      <c r="E21" s="37"/>
    </row>
    <row r="22" spans="1:23" x14ac:dyDescent="0.25">
      <c r="A22" s="18" t="s">
        <v>24</v>
      </c>
      <c r="B22" s="18"/>
      <c r="C22" s="91">
        <f>C20*C8</f>
        <v>2613573.021181717</v>
      </c>
      <c r="D22" s="92">
        <f>D20*C9</f>
        <v>245517.46562616128</v>
      </c>
      <c r="E22" s="38"/>
      <c r="F22" s="14" t="s">
        <v>27</v>
      </c>
    </row>
    <row r="23" spans="1:23" s="14" customFormat="1" x14ac:dyDescent="0.25">
      <c r="A23" s="55" t="s">
        <v>4</v>
      </c>
      <c r="B23" s="55"/>
      <c r="C23" s="93">
        <f>C22-C18</f>
        <v>2494318.021181717</v>
      </c>
      <c r="D23" s="93">
        <f>D22-D18</f>
        <v>200706.46562616128</v>
      </c>
      <c r="E23" s="39"/>
      <c r="F23" s="14" t="s">
        <v>19</v>
      </c>
      <c r="G23" s="15">
        <v>0</v>
      </c>
      <c r="H23" s="15">
        <f>ROUND(C24*1%,0)</f>
        <v>26950</v>
      </c>
      <c r="I23" s="16" t="s">
        <v>28</v>
      </c>
    </row>
    <row r="24" spans="1:23" s="14" customFormat="1" x14ac:dyDescent="0.25">
      <c r="A24" s="108" t="s">
        <v>55</v>
      </c>
      <c r="B24" s="109"/>
      <c r="C24" s="93">
        <f>C23+D23</f>
        <v>2695024.4868078781</v>
      </c>
      <c r="D24" s="39"/>
      <c r="E24" s="39"/>
      <c r="G24" s="15"/>
      <c r="H24" s="15"/>
      <c r="I24" s="16"/>
    </row>
    <row r="25" spans="1:23" x14ac:dyDescent="0.25">
      <c r="A25" s="18" t="s">
        <v>41</v>
      </c>
      <c r="B25" s="18"/>
      <c r="C25" s="56">
        <v>0</v>
      </c>
      <c r="D25" s="84"/>
      <c r="E25" s="46"/>
      <c r="F25" s="14" t="s">
        <v>21</v>
      </c>
      <c r="G25" s="8">
        <v>0</v>
      </c>
      <c r="H25" s="2">
        <f>C24*10%</f>
        <v>269502.44868078781</v>
      </c>
      <c r="I25" s="2">
        <v>20000</v>
      </c>
    </row>
    <row r="26" spans="1:23" x14ac:dyDescent="0.25">
      <c r="A26" s="21" t="s">
        <v>5</v>
      </c>
      <c r="B26" s="21"/>
      <c r="C26" s="57">
        <v>0</v>
      </c>
      <c r="D26" s="40"/>
      <c r="E26" s="40"/>
      <c r="G26" s="2"/>
      <c r="H26" t="s">
        <v>29</v>
      </c>
      <c r="I26" s="1"/>
      <c r="M26" s="1"/>
    </row>
    <row r="27" spans="1:23" x14ac:dyDescent="0.25">
      <c r="A27" s="106" t="s">
        <v>42</v>
      </c>
      <c r="B27" s="107"/>
      <c r="C27" s="94">
        <f>C24+C25+C26</f>
        <v>2695024.4868078781</v>
      </c>
      <c r="D27" s="85"/>
      <c r="E27" s="30"/>
      <c r="L27" s="1"/>
    </row>
    <row r="28" spans="1:23" x14ac:dyDescent="0.25">
      <c r="A28" s="21" t="s">
        <v>35</v>
      </c>
      <c r="B28" s="21"/>
      <c r="C28" s="58">
        <v>100</v>
      </c>
      <c r="D28" s="85"/>
      <c r="E28" s="30"/>
      <c r="L28" s="8"/>
    </row>
    <row r="29" spans="1:23" x14ac:dyDescent="0.25">
      <c r="A29" s="59" t="s">
        <v>36</v>
      </c>
      <c r="B29" s="21"/>
      <c r="C29" s="58">
        <v>348</v>
      </c>
      <c r="D29" s="85"/>
      <c r="E29" s="30"/>
      <c r="G29">
        <v>568.29999999999995</v>
      </c>
      <c r="H29">
        <f>G29*1.2</f>
        <v>681.95999999999992</v>
      </c>
      <c r="L29" s="8"/>
    </row>
    <row r="30" spans="1:23" x14ac:dyDescent="0.25">
      <c r="A30" s="21" t="s">
        <v>34</v>
      </c>
      <c r="B30" s="21"/>
      <c r="C30" s="58"/>
      <c r="D30" s="85"/>
      <c r="E30" s="30"/>
      <c r="G30">
        <v>287</v>
      </c>
      <c r="H30">
        <f>G30*0.25</f>
        <v>71.75</v>
      </c>
      <c r="L30" s="8"/>
    </row>
    <row r="31" spans="1:23" s="9" customFormat="1" x14ac:dyDescent="0.25">
      <c r="A31" s="60" t="s">
        <v>43</v>
      </c>
      <c r="B31" s="61"/>
      <c r="C31" s="62">
        <f>C27*C29/C28</f>
        <v>9378685.2140914146</v>
      </c>
      <c r="D31" s="86"/>
      <c r="E31" s="41"/>
      <c r="H31" s="9">
        <f>SUM(H29:H30)</f>
        <v>753.70999999999992</v>
      </c>
    </row>
    <row r="32" spans="1:23" x14ac:dyDescent="0.25">
      <c r="A32" s="27"/>
      <c r="B32" s="27"/>
      <c r="C32" s="13"/>
      <c r="W32">
        <f>32.91+37.7</f>
        <v>70.61</v>
      </c>
    </row>
    <row r="33" spans="1:8" ht="120" customHeight="1" x14ac:dyDescent="0.25">
      <c r="A33" s="27"/>
      <c r="B33" s="27"/>
      <c r="C33" s="13"/>
    </row>
    <row r="34" spans="1:8" x14ac:dyDescent="0.25">
      <c r="A34" s="37"/>
      <c r="B34" s="37"/>
    </row>
    <row r="35" spans="1:8" ht="24.95" customHeight="1" x14ac:dyDescent="0.35">
      <c r="A35" s="98"/>
      <c r="B35" s="99"/>
      <c r="C35" s="48"/>
      <c r="D35" s="87"/>
      <c r="E35" s="42"/>
      <c r="F35" s="100"/>
      <c r="G35" s="100"/>
      <c r="H35" s="100"/>
    </row>
    <row r="36" spans="1:8" ht="24.95" customHeight="1" x14ac:dyDescent="0.35">
      <c r="A36" s="98"/>
      <c r="B36" s="99"/>
      <c r="C36" s="48"/>
      <c r="D36" s="87"/>
      <c r="E36" s="43"/>
    </row>
    <row r="37" spans="1:8" ht="24.95" customHeight="1" x14ac:dyDescent="0.35">
      <c r="A37" s="98"/>
      <c r="B37" s="99"/>
      <c r="C37" s="48"/>
      <c r="D37" s="87"/>
      <c r="E37" s="43"/>
    </row>
    <row r="38" spans="1:8" ht="24.95" customHeight="1" x14ac:dyDescent="0.35">
      <c r="E38" s="43"/>
    </row>
    <row r="39" spans="1:8" ht="24.95" customHeight="1" x14ac:dyDescent="0.35">
      <c r="E39" s="43"/>
    </row>
    <row r="40" spans="1:8" ht="24.95" customHeight="1" x14ac:dyDescent="0.35">
      <c r="E40" s="43"/>
    </row>
    <row r="41" spans="1:8" ht="24.95" customHeight="1" x14ac:dyDescent="0.25"/>
    <row r="42" spans="1:8" ht="24.95" customHeight="1" x14ac:dyDescent="0.25"/>
  </sheetData>
  <mergeCells count="12">
    <mergeCell ref="A24:B24"/>
    <mergeCell ref="A1:C1"/>
    <mergeCell ref="F1:I1"/>
    <mergeCell ref="A2:B2"/>
    <mergeCell ref="M4:N4"/>
    <mergeCell ref="A7:A8"/>
    <mergeCell ref="K17:M17"/>
    <mergeCell ref="A27:B27"/>
    <mergeCell ref="A35:B35"/>
    <mergeCell ref="F35:H35"/>
    <mergeCell ref="A36:B36"/>
    <mergeCell ref="A37:B3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0" zoomScaleNormal="100" workbookViewId="0">
      <selection activeCell="M22" sqref="M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72310-EFDE-4740-A5AC-F09C5C32B9F4}">
  <dimension ref="P61:T62"/>
  <sheetViews>
    <sheetView topLeftCell="G1" workbookViewId="0">
      <selection activeCell="Q61" sqref="Q61"/>
    </sheetView>
  </sheetViews>
  <sheetFormatPr defaultRowHeight="15" x14ac:dyDescent="0.25"/>
  <sheetData>
    <row r="61" spans="16:20" x14ac:dyDescent="0.25">
      <c r="P61" t="s">
        <v>31</v>
      </c>
      <c r="Q61" s="50">
        <v>575</v>
      </c>
      <c r="R61" s="50"/>
      <c r="T61" s="52">
        <f>Q61/10.764</f>
        <v>53.418803418803421</v>
      </c>
    </row>
    <row r="62" spans="16:20" x14ac:dyDescent="0.25">
      <c r="P62" t="s">
        <v>32</v>
      </c>
      <c r="Q62" s="50">
        <f>Q61*1.44</f>
        <v>828</v>
      </c>
      <c r="R62" s="51" t="s">
        <v>38</v>
      </c>
      <c r="T62" s="52">
        <f>Q62/10.764</f>
        <v>76.923076923076934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0E27A-D855-4D90-A4CC-FB09E374D2CB}">
  <dimension ref="U13:Z17"/>
  <sheetViews>
    <sheetView topLeftCell="D1" zoomScaleNormal="100" workbookViewId="0">
      <selection activeCell="U17" sqref="U17"/>
    </sheetView>
  </sheetViews>
  <sheetFormatPr defaultRowHeight="15" x14ac:dyDescent="0.25"/>
  <sheetData>
    <row r="13" spans="26:26" x14ac:dyDescent="0.25">
      <c r="Z13">
        <v>125570</v>
      </c>
    </row>
    <row r="14" spans="26:26" ht="270" customHeight="1" x14ac:dyDescent="0.25"/>
    <row r="17" spans="21:21" x14ac:dyDescent="0.25">
      <c r="U17" t="s">
        <v>51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E11A9-8ABE-4626-B2BD-C6239374BD73}">
  <dimension ref="A1"/>
  <sheetViews>
    <sheetView topLeftCell="A16" workbookViewId="0">
      <selection activeCell="Q16" sqref="Q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 1 (final)</vt:lpstr>
      <vt:lpstr>2001</vt:lpstr>
      <vt:lpstr>Area page</vt:lpstr>
      <vt:lpstr>RR 2024-25</vt:lpstr>
      <vt:lpstr>Cost Inflation Index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2024-07-27T07:08:12Z</dcterms:modified>
</cp:coreProperties>
</file>