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630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71" i="5" l="1"/>
  <c r="K75" i="5"/>
  <c r="K72" i="5"/>
  <c r="K66" i="5"/>
  <c r="E75" i="5"/>
  <c r="E72" i="5"/>
  <c r="E66" i="5"/>
  <c r="K59" i="5"/>
  <c r="K60" i="5"/>
  <c r="K61" i="5"/>
  <c r="K62" i="5"/>
  <c r="K63" i="5"/>
  <c r="K64" i="5"/>
  <c r="K65" i="5"/>
  <c r="K69" i="5"/>
  <c r="K70" i="5"/>
  <c r="K71" i="5"/>
  <c r="K74" i="5"/>
  <c r="J59" i="5"/>
  <c r="J60" i="5"/>
  <c r="J61" i="5"/>
  <c r="J62" i="5"/>
  <c r="J63" i="5"/>
  <c r="J64" i="5"/>
  <c r="J65" i="5"/>
  <c r="J69" i="5"/>
  <c r="J70" i="5"/>
  <c r="J71" i="5"/>
  <c r="J74" i="5"/>
  <c r="I59" i="5"/>
  <c r="I60" i="5"/>
  <c r="I61" i="5"/>
  <c r="I62" i="5"/>
  <c r="I63" i="5"/>
  <c r="I64" i="5"/>
  <c r="I65" i="5"/>
  <c r="I69" i="5"/>
  <c r="I70" i="5"/>
  <c r="I71" i="5"/>
  <c r="I74" i="5"/>
  <c r="K58" i="5"/>
  <c r="J58" i="5"/>
  <c r="I58" i="5"/>
  <c r="E59" i="5"/>
  <c r="E60" i="5"/>
  <c r="E61" i="5"/>
  <c r="E62" i="5"/>
  <c r="E63" i="5"/>
  <c r="E64" i="5"/>
  <c r="E65" i="5"/>
  <c r="E69" i="5"/>
  <c r="E70" i="5"/>
  <c r="E71" i="5"/>
  <c r="E74" i="5"/>
  <c r="E58" i="5"/>
  <c r="D59" i="5"/>
  <c r="D60" i="5"/>
  <c r="D61" i="5"/>
  <c r="D62" i="5"/>
  <c r="D63" i="5"/>
  <c r="D64" i="5"/>
  <c r="D65" i="5"/>
  <c r="D69" i="5"/>
  <c r="D70" i="5"/>
  <c r="D71" i="5"/>
  <c r="D74" i="5"/>
  <c r="D58" i="5"/>
  <c r="B22" i="5"/>
  <c r="B21" i="5"/>
  <c r="B20" i="5"/>
  <c r="B19" i="5"/>
  <c r="B18" i="5"/>
  <c r="B9" i="5"/>
  <c r="O7" i="5"/>
  <c r="D39" i="5" l="1"/>
  <c r="I19" i="5"/>
  <c r="I18" i="5"/>
  <c r="J9" i="5"/>
  <c r="H33" i="5" l="1"/>
  <c r="J16" i="5"/>
  <c r="J31" i="5" l="1"/>
  <c r="I32" i="5" l="1"/>
  <c r="H32" i="5" l="1"/>
  <c r="I36" i="5" l="1"/>
  <c r="I31" i="5" l="1"/>
  <c r="G39" i="5"/>
  <c r="G38" i="5"/>
  <c r="I35" i="5"/>
  <c r="J43" i="5"/>
  <c r="K43" i="5" s="1"/>
  <c r="G43" i="5"/>
  <c r="K42" i="5"/>
  <c r="J42" i="5"/>
  <c r="G42" i="5"/>
  <c r="L9" i="5"/>
  <c r="I34" i="5" l="1"/>
  <c r="I33" i="5"/>
  <c r="J41" i="5"/>
  <c r="K41" i="5" s="1"/>
  <c r="G41" i="5"/>
  <c r="J40" i="5"/>
  <c r="G40" i="5"/>
  <c r="J39" i="5"/>
  <c r="L39" i="5" s="1"/>
  <c r="J38" i="5"/>
  <c r="H36" i="5"/>
  <c r="G36" i="5"/>
  <c r="H35" i="5"/>
  <c r="G35" i="5"/>
  <c r="H34" i="5"/>
  <c r="G34" i="5"/>
  <c r="G33" i="5"/>
  <c r="G32" i="5"/>
  <c r="H31" i="5"/>
  <c r="G31" i="5"/>
  <c r="K6" i="5"/>
  <c r="L6" i="5" s="1"/>
  <c r="B12" i="5"/>
  <c r="B7" i="5"/>
  <c r="L38" i="5" l="1"/>
  <c r="K38" i="5"/>
  <c r="B8" i="5"/>
  <c r="B13" i="5"/>
  <c r="B14" i="5" s="1"/>
  <c r="B15" i="5" s="1"/>
  <c r="K40" i="5"/>
  <c r="L40" i="5"/>
  <c r="K39" i="5"/>
  <c r="B24" i="5" l="1"/>
  <c r="N38" i="5" s="1"/>
</calcChain>
</file>

<file path=xl/sharedStrings.xml><?xml version="1.0" encoding="utf-8"?>
<sst xmlns="http://schemas.openxmlformats.org/spreadsheetml/2006/main" count="53" uniqueCount="50">
  <si>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</si>
  <si>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</si>
  <si>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</si>
  <si>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</si>
  <si>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</si>
  <si>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</si>
  <si>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</si>
  <si>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</si>
  <si>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</si>
  <si>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</si>
  <si>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</si>
  <si>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</si>
  <si>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</si>
  <si>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</si>
  <si>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</si>
  <si>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</si>
  <si>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</si>
  <si>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</si>
  <si>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</si>
  <si>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</si>
  <si>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</si>
  <si>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</si>
  <si>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</si>
  <si>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</si>
  <si>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Mesurement</t>
  </si>
  <si>
    <t>Built up area</t>
  </si>
  <si>
    <t>Hall</t>
  </si>
  <si>
    <t>Pass</t>
  </si>
  <si>
    <t>Ki</t>
  </si>
  <si>
    <t>Be</t>
  </si>
  <si>
    <t>Bed</t>
  </si>
  <si>
    <t>Toil</t>
  </si>
  <si>
    <t>Bal</t>
  </si>
  <si>
    <t>db</t>
  </si>
  <si>
    <t>Page No.</t>
  </si>
  <si>
    <t xml:space="preserve">Point No. </t>
  </si>
  <si>
    <t xml:space="preserve">Software generated </t>
  </si>
  <si>
    <t>Required changes</t>
  </si>
  <si>
    <t>iv</t>
  </si>
  <si>
    <t>N.A.</t>
  </si>
  <si>
    <t>Details not available</t>
  </si>
  <si>
    <t>Information not available</t>
  </si>
  <si>
    <t>N. A. as the property under consideration is a Residential in a building. The rate is considered as composite rate.</t>
  </si>
  <si>
    <r>
      <t xml:space="preserve">N. A. as the property under consideration is a Residential </t>
    </r>
    <r>
      <rPr>
        <b/>
        <sz val="11"/>
        <color theme="1"/>
        <rFont val="Calibri"/>
        <family val="2"/>
        <scheme val="minor"/>
      </rPr>
      <t>Flat</t>
    </r>
    <r>
      <rPr>
        <sz val="11"/>
        <color theme="1"/>
        <rFont val="Calibri"/>
        <family val="2"/>
        <scheme val="minor"/>
      </rPr>
      <t xml:space="preserve"> in a building. The rate is considered as composite rate.</t>
    </r>
  </si>
  <si>
    <t>Underground sump – capacity and type of
construction</t>
  </si>
  <si>
    <t>R.C.C. Tank</t>
  </si>
  <si>
    <t>Over-head tank
Location, capacity
Type of construction</t>
  </si>
  <si>
    <t>R.C.C. Tank on Terrace</t>
  </si>
  <si>
    <t>Chequred tiles in open spaces, etc.</t>
  </si>
  <si>
    <t>Cemented road in open space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</si>
</sst>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7" formatCode="0.0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2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  <xf numFmtId="167" fontId="0" fillId="0" borderId="0" xfId="0" applyNumberFormat="1"/>
    <xf numFmtId="0" fontId="0" fillId="0" borderId="1" xfId="0" applyBorder="1" applyAlignment="1">
      <alignment wrapText="1"/>
    </xf>
    <xf numFmtId="0" fontId="4" fillId="0" borderId="1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284648</xdr:colOff>
      <xdr:row>44</xdr:row>
      <xdr:rowOff>94190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A0F597-5494-48C2-91F3-6E2218101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9048" cy="84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322743</xdr:colOff>
      <xdr:row>45</xdr:row>
      <xdr:rowOff>8452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3752EA-BDB0-418D-B0A8-F91B2B5D4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7143" cy="858095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370362</xdr:colOff>
      <xdr:row>43</xdr:row>
      <xdr:rowOff>27548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9072217-DA50-4DF4-BC31-4DAD36EE5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904762" cy="82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17</xdr:col>
      <xdr:colOff>313219</xdr:colOff>
      <xdr:row>44</xdr:row>
      <xdr:rowOff>103714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696577-68BA-4209-AA6A-5FDAA3728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8847619" cy="84857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32</xdr:col>
      <xdr:colOff>265600</xdr:colOff>
      <xdr:row>41</xdr:row>
      <xdr:rowOff>160928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15EE09-0503-4FD9-9BA8-8F5AB277E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72800" y="0"/>
          <a:ext cx="8800000" cy="79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18</xdr:col>
      <xdr:colOff>417905</xdr:colOff>
      <xdr:row>42</xdr:row>
      <xdr:rowOff>8524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A275B6-EB68-48FC-A5AF-8D8329AEC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9561905" cy="800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87"/>
  <sheetViews>
    <sheetView tabSelected="1" topLeftCell="A70" workbookViewId="0">
      <selection activeCell="G86" sqref="G86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41.5703125" customWidth="1"/>
    <col min="6" max="6" width="38.85546875" customWidth="1"/>
    <col min="7" max="7" width="13.85546875" bestFit="1" customWidth="1"/>
    <col min="8" max="8" width="10" bestFit="1" customWidth="1"/>
    <col min="10" max="10" width="12.140625" bestFit="1" customWidth="1"/>
    <col min="12" max="13" width="10" bestFit="1" customWidth="1"/>
  </cols>
  <sheetData>
    <row r="3" spans="1:15" x14ac:dyDescent="0.25">
      <c r="A3" s="2"/>
      <c r="B3" s="2"/>
      <c r="C3" s="2"/>
      <c r="D3" s="11"/>
    </row>
    <row r="4" spans="1:15" ht="16.5" x14ac:dyDescent="0.3">
      <c r="A4" s="16"/>
      <c r="B4" s="17"/>
      <c r="C4" s="17"/>
      <c r="D4" s="17"/>
    </row>
    <row r="5" spans="1:15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5" ht="16.5" x14ac:dyDescent="0.3">
      <c r="A6" s="3" t="s">
        <v>5</v>
      </c>
      <c r="B6" s="3">
        <v>2012</v>
      </c>
      <c r="C6" s="3"/>
      <c r="D6" s="2"/>
      <c r="I6" s="2">
        <v>2012</v>
      </c>
      <c r="J6" s="2">
        <v>2024</v>
      </c>
      <c r="K6" s="2">
        <f>J6-I6</f>
        <v>12</v>
      </c>
      <c r="L6" s="2">
        <f>K6-60</f>
        <v>-48</v>
      </c>
      <c r="O6">
        <v>73.61</v>
      </c>
    </row>
    <row r="7" spans="1:15" ht="16.5" x14ac:dyDescent="0.3">
      <c r="A7" s="3" t="s">
        <v>6</v>
      </c>
      <c r="B7" s="3">
        <f>B5-B6</f>
        <v>12</v>
      </c>
      <c r="C7" s="3"/>
      <c r="D7" s="2"/>
      <c r="I7" s="2"/>
      <c r="J7" s="2"/>
      <c r="K7" s="2"/>
      <c r="O7">
        <f>O6*10.764</f>
        <v>792.33803999999998</v>
      </c>
    </row>
    <row r="8" spans="1:15" ht="16.5" x14ac:dyDescent="0.3">
      <c r="A8" s="3"/>
      <c r="B8" s="3">
        <f>B7-60</f>
        <v>-48</v>
      </c>
      <c r="C8" s="3"/>
      <c r="D8" s="2"/>
      <c r="H8" s="9"/>
      <c r="I8" s="10" t="s">
        <v>23</v>
      </c>
      <c r="J8" s="10" t="s">
        <v>25</v>
      </c>
      <c r="K8" s="10"/>
      <c r="L8">
        <v>30250</v>
      </c>
    </row>
    <row r="9" spans="1:15" ht="16.5" x14ac:dyDescent="0.3">
      <c r="A9" s="3" t="s">
        <v>7</v>
      </c>
      <c r="B9" s="5">
        <f>792*2800</f>
        <v>2217600</v>
      </c>
      <c r="C9" s="5"/>
      <c r="D9" s="4"/>
      <c r="H9" s="9"/>
      <c r="I9" s="10"/>
      <c r="J9" s="10">
        <f>73.61*10.764</f>
        <v>792.33803999999998</v>
      </c>
      <c r="K9" s="10"/>
      <c r="L9">
        <f>L8/10.764</f>
        <v>2810.2935711631367</v>
      </c>
    </row>
    <row r="10" spans="1:15" ht="16.5" x14ac:dyDescent="0.3">
      <c r="A10" s="3" t="s">
        <v>8</v>
      </c>
      <c r="B10" s="3"/>
      <c r="C10" s="3"/>
      <c r="D10" s="2"/>
      <c r="H10" s="9"/>
      <c r="I10" s="10"/>
      <c r="J10" s="10"/>
      <c r="K10" s="10"/>
    </row>
    <row r="11" spans="1:15" ht="16.5" x14ac:dyDescent="0.3">
      <c r="A11" s="3"/>
      <c r="B11" s="3"/>
      <c r="C11" s="3"/>
      <c r="D11" s="2"/>
      <c r="H11" s="9"/>
      <c r="I11" s="10"/>
      <c r="J11" s="10"/>
      <c r="K11" s="10"/>
    </row>
    <row r="12" spans="1:15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5" ht="16.5" x14ac:dyDescent="0.3">
      <c r="A13" s="3" t="s">
        <v>10</v>
      </c>
      <c r="B13" s="3">
        <f>B12*B7/60</f>
        <v>18</v>
      </c>
      <c r="C13" s="3"/>
      <c r="D13" s="2"/>
    </row>
    <row r="14" spans="1:15" ht="16.5" x14ac:dyDescent="0.3">
      <c r="A14" s="3"/>
      <c r="B14" s="6">
        <f>B13%</f>
        <v>0.18</v>
      </c>
      <c r="C14" s="6"/>
      <c r="D14" s="12"/>
    </row>
    <row r="15" spans="1:15" ht="16.5" x14ac:dyDescent="0.3">
      <c r="A15" s="3" t="s">
        <v>11</v>
      </c>
      <c r="B15" s="5">
        <f>ROUND((B9*B14),0)</f>
        <v>399168</v>
      </c>
      <c r="C15" s="5"/>
      <c r="D15" s="5"/>
      <c r="I15" t="s">
        <v>24</v>
      </c>
    </row>
    <row r="16" spans="1:15" ht="16.5" x14ac:dyDescent="0.3">
      <c r="A16" s="3" t="s">
        <v>2</v>
      </c>
      <c r="B16" s="5">
        <v>792</v>
      </c>
      <c r="C16" s="5"/>
      <c r="D16" s="4"/>
      <c r="H16" s="9"/>
      <c r="I16" s="10">
        <v>716</v>
      </c>
      <c r="J16">
        <f>I16*1.2</f>
        <v>859.19999999999993</v>
      </c>
    </row>
    <row r="17" spans="1:10" ht="16.5" x14ac:dyDescent="0.3">
      <c r="A17" s="3" t="s">
        <v>22</v>
      </c>
      <c r="B17" s="3">
        <v>22000</v>
      </c>
      <c r="C17" s="3"/>
      <c r="D17" s="2"/>
      <c r="H17" s="9"/>
      <c r="I17" s="10">
        <v>25000</v>
      </c>
    </row>
    <row r="18" spans="1:10" ht="16.5" x14ac:dyDescent="0.3">
      <c r="A18" s="3" t="s">
        <v>12</v>
      </c>
      <c r="B18" s="5">
        <f>B17*B16</f>
        <v>17424000</v>
      </c>
      <c r="C18" s="5"/>
      <c r="D18" s="4"/>
      <c r="H18" s="9"/>
      <c r="I18" s="10">
        <f>I17*I16</f>
        <v>17900000</v>
      </c>
    </row>
    <row r="19" spans="1:10" ht="16.5" x14ac:dyDescent="0.3">
      <c r="A19" s="7" t="s">
        <v>13</v>
      </c>
      <c r="B19" s="8">
        <f>B18-B15</f>
        <v>17024832</v>
      </c>
      <c r="C19" s="8"/>
      <c r="D19" s="13"/>
      <c r="I19">
        <f>I18/792</f>
        <v>22601.010101010103</v>
      </c>
    </row>
    <row r="20" spans="1:10" ht="16.5" x14ac:dyDescent="0.3">
      <c r="A20" s="7" t="s">
        <v>14</v>
      </c>
      <c r="B20" s="8">
        <f>B19*0.9</f>
        <v>15322348.800000001</v>
      </c>
      <c r="C20" s="8"/>
      <c r="D20" s="13"/>
    </row>
    <row r="21" spans="1:10" ht="16.5" x14ac:dyDescent="0.3">
      <c r="A21" s="7" t="s">
        <v>15</v>
      </c>
      <c r="B21" s="8">
        <f>B19*0.8</f>
        <v>13619865.600000001</v>
      </c>
      <c r="C21" s="8"/>
      <c r="D21" s="13"/>
    </row>
    <row r="22" spans="1:10" ht="16.5" x14ac:dyDescent="0.3">
      <c r="A22" s="7" t="s">
        <v>16</v>
      </c>
      <c r="B22" s="8">
        <f>B19*0.025/12</f>
        <v>35468.400000000001</v>
      </c>
      <c r="C22" s="8"/>
      <c r="D22" s="13"/>
    </row>
    <row r="24" spans="1:10" x14ac:dyDescent="0.25">
      <c r="B24" s="1">
        <f>B19/792</f>
        <v>21496</v>
      </c>
      <c r="C24" s="1"/>
      <c r="J24" s="14"/>
    </row>
    <row r="25" spans="1:10" x14ac:dyDescent="0.25">
      <c r="B25" s="1"/>
    </row>
    <row r="29" spans="1:10" x14ac:dyDescent="0.25">
      <c r="E29" t="s">
        <v>17</v>
      </c>
    </row>
    <row r="30" spans="1:10" x14ac:dyDescent="0.25"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0" x14ac:dyDescent="0.25">
      <c r="D31" s="2">
        <v>750</v>
      </c>
      <c r="E31" s="18">
        <v>650</v>
      </c>
      <c r="F31" s="2">
        <v>17000000</v>
      </c>
      <c r="G31" s="2">
        <f t="shared" ref="G31:G36" si="0">F31/E31</f>
        <v>26153.846153846152</v>
      </c>
      <c r="H31" s="2">
        <f t="shared" ref="H31:H36" si="1">F31/D31</f>
        <v>22666.666666666668</v>
      </c>
      <c r="I31" s="2">
        <f t="shared" ref="I31:I36" si="2">D31/E31</f>
        <v>1.1538461538461537</v>
      </c>
      <c r="J31" t="e">
        <f>-F31/C31</f>
        <v>#DIV/0!</v>
      </c>
    </row>
    <row r="32" spans="1:10" x14ac:dyDescent="0.25">
      <c r="D32" s="2">
        <v>500</v>
      </c>
      <c r="E32" s="18"/>
      <c r="F32" s="2">
        <v>11500000</v>
      </c>
      <c r="G32" s="2" t="e">
        <f t="shared" si="0"/>
        <v>#DIV/0!</v>
      </c>
      <c r="H32" s="2">
        <f t="shared" si="1"/>
        <v>23000</v>
      </c>
      <c r="I32" s="2" t="e">
        <f t="shared" si="2"/>
        <v>#DIV/0!</v>
      </c>
    </row>
    <row r="33" spans="4:15" x14ac:dyDescent="0.25">
      <c r="D33" s="2">
        <v>700</v>
      </c>
      <c r="E33" s="18"/>
      <c r="F33" s="4">
        <v>15500000</v>
      </c>
      <c r="G33" s="2" t="e">
        <f t="shared" si="0"/>
        <v>#DIV/0!</v>
      </c>
      <c r="H33" s="4">
        <f>F33/D33</f>
        <v>22142.857142857141</v>
      </c>
      <c r="I33" s="2" t="e">
        <f t="shared" si="2"/>
        <v>#DIV/0!</v>
      </c>
      <c r="M33" s="1"/>
    </row>
    <row r="34" spans="4:15" x14ac:dyDescent="0.25">
      <c r="D34" s="2">
        <v>561</v>
      </c>
      <c r="E34" s="18">
        <v>393</v>
      </c>
      <c r="F34" s="4">
        <v>10500000</v>
      </c>
      <c r="G34" s="2">
        <f t="shared" si="0"/>
        <v>26717.557251908398</v>
      </c>
      <c r="H34" s="2">
        <f t="shared" si="1"/>
        <v>18716.577540106951</v>
      </c>
      <c r="I34" s="2">
        <f t="shared" si="2"/>
        <v>1.4274809160305344</v>
      </c>
    </row>
    <row r="35" spans="4:15" x14ac:dyDescent="0.25">
      <c r="D35" s="2">
        <v>786</v>
      </c>
      <c r="E35" s="2"/>
      <c r="F35" s="4">
        <v>18000000</v>
      </c>
      <c r="G35" s="2" t="e">
        <f t="shared" si="0"/>
        <v>#DIV/0!</v>
      </c>
      <c r="H35" s="2">
        <f t="shared" si="1"/>
        <v>22900.763358778626</v>
      </c>
      <c r="I35" s="2" t="e">
        <f t="shared" si="2"/>
        <v>#DIV/0!</v>
      </c>
      <c r="M35" s="1"/>
    </row>
    <row r="36" spans="4:15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 t="shared" si="2"/>
        <v>#DIV/0!</v>
      </c>
    </row>
    <row r="37" spans="4:15" x14ac:dyDescent="0.25">
      <c r="E37" t="s">
        <v>21</v>
      </c>
    </row>
    <row r="38" spans="4:15" x14ac:dyDescent="0.25">
      <c r="E38">
        <v>540</v>
      </c>
      <c r="F38">
        <v>9400000</v>
      </c>
      <c r="G38" s="2">
        <f>F38/E38</f>
        <v>17407.407407407409</v>
      </c>
      <c r="H38">
        <v>455000</v>
      </c>
      <c r="I38">
        <v>30000</v>
      </c>
      <c r="J38" s="2">
        <f t="shared" ref="J38:J43" si="3">I38+H38+F38</f>
        <v>9885000</v>
      </c>
      <c r="K38" s="2">
        <f>J38/E38</f>
        <v>18305.555555555555</v>
      </c>
      <c r="L38" s="4">
        <f>J38/719</f>
        <v>13748.261474269819</v>
      </c>
      <c r="M38" s="2"/>
      <c r="N38" s="1">
        <f>B24/G38</f>
        <v>1.2348765957446808</v>
      </c>
    </row>
    <row r="39" spans="4:15" x14ac:dyDescent="0.25">
      <c r="D39">
        <f>E39*1.2</f>
        <v>798</v>
      </c>
      <c r="E39">
        <v>665</v>
      </c>
      <c r="F39">
        <v>15000000</v>
      </c>
      <c r="G39" s="2">
        <f>F39/E39</f>
        <v>22556.390977443611</v>
      </c>
      <c r="H39">
        <v>948000</v>
      </c>
      <c r="I39">
        <v>30000</v>
      </c>
      <c r="J39" s="2">
        <f t="shared" si="3"/>
        <v>15978000</v>
      </c>
      <c r="K39" s="2">
        <f t="shared" ref="K39:K43" si="4">J39/E39</f>
        <v>24027.067669172931</v>
      </c>
      <c r="L39" s="4">
        <f>J39/D39</f>
        <v>20022.556390977443</v>
      </c>
      <c r="M39" s="2"/>
    </row>
    <row r="40" spans="4:15" x14ac:dyDescent="0.25">
      <c r="D40" s="2"/>
      <c r="F40" s="2"/>
      <c r="G40" s="2" t="e">
        <f t="shared" ref="G40:G43" si="5">F40/E40</f>
        <v>#DIV/0!</v>
      </c>
      <c r="H40" s="2">
        <v>169500</v>
      </c>
      <c r="I40" s="2">
        <v>30000</v>
      </c>
      <c r="J40" s="2">
        <f t="shared" si="3"/>
        <v>199500</v>
      </c>
      <c r="K40" s="2" t="e">
        <f t="shared" si="4"/>
        <v>#DIV/0!</v>
      </c>
      <c r="L40" s="2" t="e">
        <f>J40/D40</f>
        <v>#DIV/0!</v>
      </c>
      <c r="M40" s="2"/>
      <c r="O40" s="1"/>
    </row>
    <row r="41" spans="4:15" x14ac:dyDescent="0.25">
      <c r="D41" s="2"/>
      <c r="E41" s="2"/>
      <c r="F41" s="2"/>
      <c r="G41" s="2" t="e">
        <f t="shared" si="5"/>
        <v>#DIV/0!</v>
      </c>
      <c r="H41" s="2">
        <v>726000</v>
      </c>
      <c r="I41" s="2">
        <v>30000</v>
      </c>
      <c r="J41" s="2">
        <f t="shared" si="3"/>
        <v>756000</v>
      </c>
      <c r="K41" s="2" t="e">
        <f t="shared" si="4"/>
        <v>#DIV/0!</v>
      </c>
      <c r="L41" s="2"/>
      <c r="M41" s="2"/>
    </row>
    <row r="42" spans="4:15" x14ac:dyDescent="0.25">
      <c r="G42" s="2" t="e">
        <f t="shared" si="5"/>
        <v>#DIV/0!</v>
      </c>
      <c r="H42">
        <v>1200000</v>
      </c>
      <c r="I42" s="2">
        <v>30000</v>
      </c>
      <c r="J42" s="2">
        <f t="shared" si="3"/>
        <v>1230000</v>
      </c>
      <c r="K42" s="2" t="e">
        <f t="shared" si="4"/>
        <v>#DIV/0!</v>
      </c>
    </row>
    <row r="43" spans="4:15" x14ac:dyDescent="0.25">
      <c r="G43" s="15" t="e">
        <f t="shared" si="5"/>
        <v>#DIV/0!</v>
      </c>
      <c r="H43">
        <v>900000</v>
      </c>
      <c r="I43" s="2">
        <v>30000</v>
      </c>
      <c r="J43" s="2">
        <f t="shared" si="3"/>
        <v>930000</v>
      </c>
      <c r="K43" s="2" t="e">
        <f t="shared" si="4"/>
        <v>#DIV/0!</v>
      </c>
    </row>
    <row r="58" spans="2:12" x14ac:dyDescent="0.25">
      <c r="B58">
        <v>3.17</v>
      </c>
      <c r="C58">
        <v>1.59</v>
      </c>
      <c r="D58">
        <f>C58*B58</f>
        <v>5.0403000000000002</v>
      </c>
      <c r="E58">
        <f>D58*10.764</f>
        <v>54.2537892</v>
      </c>
      <c r="G58">
        <v>3.28084</v>
      </c>
      <c r="I58" s="19">
        <f>G58*B58</f>
        <v>10.4002628</v>
      </c>
      <c r="J58" s="19">
        <f>G58*C58</f>
        <v>5.2165356000000003</v>
      </c>
      <c r="K58" s="19">
        <f>I58*J58</f>
        <v>54.25334114555568</v>
      </c>
      <c r="L58" s="19" t="s">
        <v>26</v>
      </c>
    </row>
    <row r="59" spans="2:12" x14ac:dyDescent="0.25">
      <c r="B59">
        <v>2.52</v>
      </c>
      <c r="C59">
        <v>5.3</v>
      </c>
      <c r="D59">
        <f t="shared" ref="D59:D74" si="6">C59*B59</f>
        <v>13.356</v>
      </c>
      <c r="E59">
        <f t="shared" ref="E59:E74" si="7">D59*10.764</f>
        <v>143.76398399999999</v>
      </c>
      <c r="G59">
        <v>3.28084</v>
      </c>
      <c r="I59" s="19">
        <f t="shared" ref="I59:I74" si="8">G59*B59</f>
        <v>8.2677168000000005</v>
      </c>
      <c r="J59" s="19">
        <f t="shared" ref="J59:J74" si="9">G59*C59</f>
        <v>17.388452000000001</v>
      </c>
      <c r="K59" s="19">
        <f t="shared" ref="K59:K74" si="10">I59*J59</f>
        <v>143.76279672639362</v>
      </c>
      <c r="L59" s="19" t="s">
        <v>27</v>
      </c>
    </row>
    <row r="60" spans="2:12" x14ac:dyDescent="0.25">
      <c r="B60">
        <v>2.7</v>
      </c>
      <c r="C60">
        <v>2.2799999999999998</v>
      </c>
      <c r="D60">
        <f t="shared" si="6"/>
        <v>6.1559999999999997</v>
      </c>
      <c r="E60">
        <f t="shared" si="7"/>
        <v>66.263183999999995</v>
      </c>
      <c r="G60">
        <v>3.28084</v>
      </c>
      <c r="I60" s="19">
        <f t="shared" si="8"/>
        <v>8.8582680000000007</v>
      </c>
      <c r="J60" s="19">
        <f t="shared" si="9"/>
        <v>7.4803151999999997</v>
      </c>
      <c r="K60" s="19">
        <f t="shared" si="10"/>
        <v>66.262636766073598</v>
      </c>
      <c r="L60" s="19" t="s">
        <v>28</v>
      </c>
    </row>
    <row r="61" spans="2:12" x14ac:dyDescent="0.25">
      <c r="B61">
        <v>3.62</v>
      </c>
      <c r="C61">
        <v>3.2</v>
      </c>
      <c r="D61">
        <f t="shared" si="6"/>
        <v>11.584000000000001</v>
      </c>
      <c r="E61">
        <f t="shared" si="7"/>
        <v>124.69017600000001</v>
      </c>
      <c r="G61">
        <v>3.28084</v>
      </c>
      <c r="I61" s="19">
        <f t="shared" si="8"/>
        <v>11.876640800000001</v>
      </c>
      <c r="J61" s="19">
        <f t="shared" si="9"/>
        <v>10.498688000000001</v>
      </c>
      <c r="K61" s="19">
        <f t="shared" si="10"/>
        <v>124.68914624727041</v>
      </c>
      <c r="L61" s="19" t="s">
        <v>29</v>
      </c>
    </row>
    <row r="62" spans="2:12" x14ac:dyDescent="0.25">
      <c r="B62">
        <v>3.55</v>
      </c>
      <c r="C62">
        <v>3.22</v>
      </c>
      <c r="D62">
        <f t="shared" si="6"/>
        <v>11.431000000000001</v>
      </c>
      <c r="E62">
        <f t="shared" si="7"/>
        <v>123.043284</v>
      </c>
      <c r="G62">
        <v>3.28084</v>
      </c>
      <c r="I62" s="19">
        <f t="shared" si="8"/>
        <v>11.646982</v>
      </c>
      <c r="J62" s="19">
        <f t="shared" si="9"/>
        <v>10.5643048</v>
      </c>
      <c r="K62" s="19">
        <f t="shared" si="10"/>
        <v>123.0422678481136</v>
      </c>
      <c r="L62" s="19" t="s">
        <v>30</v>
      </c>
    </row>
    <row r="63" spans="2:12" x14ac:dyDescent="0.25">
      <c r="B63">
        <v>4.6500000000000004</v>
      </c>
      <c r="C63">
        <v>1.1399999999999999</v>
      </c>
      <c r="D63">
        <f t="shared" si="6"/>
        <v>5.3010000000000002</v>
      </c>
      <c r="E63">
        <f t="shared" si="7"/>
        <v>57.059964000000001</v>
      </c>
      <c r="G63">
        <v>3.28084</v>
      </c>
      <c r="I63" s="19">
        <f t="shared" si="8"/>
        <v>15.255906000000001</v>
      </c>
      <c r="J63" s="19">
        <f t="shared" si="9"/>
        <v>3.7401575999999999</v>
      </c>
      <c r="K63" s="19">
        <f t="shared" si="10"/>
        <v>57.059492770785603</v>
      </c>
      <c r="L63" s="19" t="s">
        <v>27</v>
      </c>
    </row>
    <row r="64" spans="2:12" x14ac:dyDescent="0.25">
      <c r="B64">
        <v>1.28</v>
      </c>
      <c r="C64">
        <v>2.15</v>
      </c>
      <c r="D64">
        <f t="shared" si="6"/>
        <v>2.7519999999999998</v>
      </c>
      <c r="E64">
        <f t="shared" si="7"/>
        <v>29.622527999999996</v>
      </c>
      <c r="G64">
        <v>3.28084</v>
      </c>
      <c r="I64" s="19">
        <f t="shared" si="8"/>
        <v>4.1994752000000002</v>
      </c>
      <c r="J64" s="19">
        <f t="shared" si="9"/>
        <v>7.0538059999999998</v>
      </c>
      <c r="K64" s="19">
        <f t="shared" si="10"/>
        <v>29.622283362611199</v>
      </c>
      <c r="L64" s="19" t="s">
        <v>31</v>
      </c>
    </row>
    <row r="65" spans="2:13" x14ac:dyDescent="0.25">
      <c r="B65">
        <v>1.17</v>
      </c>
      <c r="C65">
        <v>2.2000000000000002</v>
      </c>
      <c r="D65">
        <f t="shared" si="6"/>
        <v>2.5739999999999998</v>
      </c>
      <c r="E65">
        <f t="shared" si="7"/>
        <v>27.706535999999996</v>
      </c>
      <c r="G65">
        <v>3.28084</v>
      </c>
      <c r="I65" s="19">
        <f t="shared" si="8"/>
        <v>3.8385827999999997</v>
      </c>
      <c r="J65" s="19">
        <f t="shared" si="9"/>
        <v>7.2178480000000009</v>
      </c>
      <c r="K65" s="19">
        <f t="shared" si="10"/>
        <v>27.706307185814403</v>
      </c>
      <c r="L65" s="19" t="s">
        <v>31</v>
      </c>
    </row>
    <row r="66" spans="2:13" x14ac:dyDescent="0.25">
      <c r="E66">
        <f>SUM(E58:E65)</f>
        <v>626.40344520000008</v>
      </c>
      <c r="I66" s="19"/>
      <c r="J66" s="19"/>
      <c r="K66" s="19">
        <f>SUM(K58:K65)</f>
        <v>626.39827205261815</v>
      </c>
      <c r="L66" s="19"/>
    </row>
    <row r="67" spans="2:13" x14ac:dyDescent="0.25">
      <c r="I67" s="19"/>
      <c r="J67" s="19"/>
      <c r="K67" s="19"/>
      <c r="L67" s="19"/>
    </row>
    <row r="68" spans="2:13" x14ac:dyDescent="0.25">
      <c r="I68" s="19"/>
      <c r="J68" s="19"/>
      <c r="K68" s="19"/>
      <c r="L68" s="19"/>
    </row>
    <row r="69" spans="2:13" x14ac:dyDescent="0.25">
      <c r="B69">
        <v>0.7</v>
      </c>
      <c r="C69">
        <v>2.7</v>
      </c>
      <c r="D69">
        <f t="shared" si="6"/>
        <v>1.89</v>
      </c>
      <c r="E69">
        <f t="shared" si="7"/>
        <v>20.343959999999999</v>
      </c>
      <c r="G69">
        <v>3.28084</v>
      </c>
      <c r="I69" s="19">
        <f t="shared" si="8"/>
        <v>2.2965879999999999</v>
      </c>
      <c r="J69" s="19">
        <f t="shared" si="9"/>
        <v>8.8582680000000007</v>
      </c>
      <c r="K69" s="19">
        <f t="shared" si="10"/>
        <v>20.343791989584002</v>
      </c>
      <c r="L69" s="19" t="s">
        <v>32</v>
      </c>
    </row>
    <row r="70" spans="2:13" x14ac:dyDescent="0.25">
      <c r="B70">
        <v>0.7</v>
      </c>
      <c r="C70">
        <v>3.62</v>
      </c>
      <c r="D70">
        <f t="shared" si="6"/>
        <v>2.5339999999999998</v>
      </c>
      <c r="E70">
        <f t="shared" si="7"/>
        <v>27.275975999999996</v>
      </c>
      <c r="G70">
        <v>3.28084</v>
      </c>
      <c r="I70" s="19">
        <f t="shared" si="8"/>
        <v>2.2965879999999999</v>
      </c>
      <c r="J70" s="19">
        <f t="shared" si="9"/>
        <v>11.876640800000001</v>
      </c>
      <c r="K70" s="19">
        <f t="shared" si="10"/>
        <v>27.2757507415904</v>
      </c>
      <c r="L70" s="19"/>
    </row>
    <row r="71" spans="2:13" x14ac:dyDescent="0.25">
      <c r="B71">
        <v>0.7</v>
      </c>
      <c r="C71">
        <v>3.55</v>
      </c>
      <c r="D71">
        <f t="shared" si="6"/>
        <v>2.4849999999999999</v>
      </c>
      <c r="E71">
        <f t="shared" si="7"/>
        <v>26.748539999999998</v>
      </c>
      <c r="G71">
        <v>3.28084</v>
      </c>
      <c r="I71" s="19">
        <f t="shared" si="8"/>
        <v>2.2965879999999999</v>
      </c>
      <c r="J71" s="19">
        <f t="shared" si="9"/>
        <v>11.646982</v>
      </c>
      <c r="K71" s="19">
        <f t="shared" si="10"/>
        <v>26.748319097415997</v>
      </c>
      <c r="L71" s="19"/>
      <c r="M71" s="19">
        <f>K66+K72+K75</f>
        <v>716.96582009513656</v>
      </c>
    </row>
    <row r="72" spans="2:13" x14ac:dyDescent="0.25">
      <c r="E72">
        <f>SUM(E69:E71)</f>
        <v>74.368475999999987</v>
      </c>
      <c r="I72" s="19"/>
      <c r="J72" s="19"/>
      <c r="K72" s="19">
        <f>SUM(K69:K71)</f>
        <v>74.367861828590407</v>
      </c>
      <c r="L72" s="19"/>
    </row>
    <row r="73" spans="2:13" x14ac:dyDescent="0.25">
      <c r="I73" s="19"/>
      <c r="J73" s="19"/>
      <c r="K73" s="19"/>
      <c r="L73" s="19"/>
    </row>
    <row r="74" spans="2:13" x14ac:dyDescent="0.25">
      <c r="B74">
        <v>0.7</v>
      </c>
      <c r="C74">
        <v>2.15</v>
      </c>
      <c r="D74">
        <f t="shared" si="6"/>
        <v>1.5049999999999999</v>
      </c>
      <c r="E74">
        <f t="shared" si="7"/>
        <v>16.199819999999999</v>
      </c>
      <c r="G74">
        <v>3.28084</v>
      </c>
      <c r="I74" s="19">
        <f t="shared" si="8"/>
        <v>2.2965879999999999</v>
      </c>
      <c r="J74" s="19">
        <f t="shared" si="9"/>
        <v>7.0538059999999998</v>
      </c>
      <c r="K74" s="19">
        <f t="shared" si="10"/>
        <v>16.199686213927997</v>
      </c>
      <c r="L74" s="19"/>
    </row>
    <row r="75" spans="2:13" x14ac:dyDescent="0.25">
      <c r="E75">
        <f>SUM(E74)</f>
        <v>16.199819999999999</v>
      </c>
      <c r="I75" s="19"/>
      <c r="J75" s="19"/>
      <c r="K75" s="19">
        <f>SUM(K74)</f>
        <v>16.199686213927997</v>
      </c>
      <c r="L75" s="19" t="s">
        <v>33</v>
      </c>
    </row>
    <row r="81" spans="3:6" x14ac:dyDescent="0.25">
      <c r="C81" s="21" t="s">
        <v>34</v>
      </c>
      <c r="D81" s="21" t="s">
        <v>35</v>
      </c>
      <c r="E81" s="21" t="s">
        <v>36</v>
      </c>
      <c r="F81" s="21" t="s">
        <v>37</v>
      </c>
    </row>
    <row r="82" spans="3:6" x14ac:dyDescent="0.25">
      <c r="C82" s="2">
        <v>5</v>
      </c>
      <c r="D82" s="2" t="s">
        <v>38</v>
      </c>
      <c r="E82" s="2" t="s">
        <v>39</v>
      </c>
      <c r="F82" s="2" t="s">
        <v>40</v>
      </c>
    </row>
    <row r="83" spans="3:6" x14ac:dyDescent="0.25">
      <c r="C83" s="2">
        <v>27</v>
      </c>
      <c r="D83" s="2"/>
      <c r="E83" s="2" t="s">
        <v>41</v>
      </c>
      <c r="F83" s="2" t="s">
        <v>39</v>
      </c>
    </row>
    <row r="84" spans="3:6" ht="45" x14ac:dyDescent="0.25">
      <c r="C84" s="2">
        <v>38</v>
      </c>
      <c r="D84" s="2"/>
      <c r="E84" s="20" t="s">
        <v>42</v>
      </c>
      <c r="F84" s="20" t="s">
        <v>43</v>
      </c>
    </row>
    <row r="85" spans="3:6" x14ac:dyDescent="0.25">
      <c r="C85" s="2">
        <v>9</v>
      </c>
      <c r="D85" s="2">
        <v>19</v>
      </c>
      <c r="E85" s="20" t="s">
        <v>44</v>
      </c>
      <c r="F85" s="2" t="s">
        <v>45</v>
      </c>
    </row>
    <row r="86" spans="3:6" ht="45" x14ac:dyDescent="0.25">
      <c r="C86" s="2">
        <v>9</v>
      </c>
      <c r="D86" s="2">
        <v>20</v>
      </c>
      <c r="E86" s="20" t="s">
        <v>46</v>
      </c>
      <c r="F86" s="2" t="s">
        <v>47</v>
      </c>
    </row>
    <row r="87" spans="3:6" x14ac:dyDescent="0.25">
      <c r="C87" s="2">
        <v>9</v>
      </c>
      <c r="D87" s="2">
        <v>22</v>
      </c>
      <c r="E87" s="2" t="s">
        <v>48</v>
      </c>
      <c r="F87" s="2" t="s">
        <v>49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0" workbookViewId="0">
      <selection activeCell="S1" sqref="S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D1" sqref="D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26" sqref="S2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AE36" sqref="AE3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2024-07-24T06:55:30Z</dcterms:modified>
</cp:coreProperties>
</file>