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D:\Sonam Builders - Opulence\14.06.2024\"/>
    </mc:Choice>
  </mc:AlternateContent>
  <xr:revisionPtr revIDLastSave="0" documentId="13_ncr:1_{084FFE47-89D1-4619-8A8A-AD8F905D9AFD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VCIPL (2)" sheetId="33" r:id="rId1"/>
    <sheet name="Construction Area Statement (Y)" sheetId="31" r:id="rId2"/>
    <sheet name="Latest FLAT" sheetId="41" r:id="rId3"/>
    <sheet name="Latest SHOP" sheetId="42" r:id="rId4"/>
    <sheet name="Sheet1" sheetId="45" r:id="rId5"/>
    <sheet name="Sold Inventory" sheetId="43" r:id="rId6"/>
    <sheet name="Unsold Inventory" sheetId="44" r:id="rId7"/>
    <sheet name="Sheet2" sheetId="10" state="hidden" r:id="rId8"/>
  </sheets>
  <definedNames>
    <definedName name="_xlnm._FilterDatabase" localSheetId="2" hidden="1">'Latest FLAT'!$A$1:$P$77</definedName>
  </definedNames>
  <calcPr calcId="191029"/>
</workbook>
</file>

<file path=xl/calcChain.xml><?xml version="1.0" encoding="utf-8"?>
<calcChain xmlns="http://schemas.openxmlformats.org/spreadsheetml/2006/main">
  <c r="F98" i="45" l="1"/>
  <c r="G98" i="45"/>
  <c r="E98" i="45"/>
  <c r="G97" i="45"/>
  <c r="G96" i="45"/>
  <c r="G95" i="45"/>
  <c r="G94" i="45"/>
  <c r="G93" i="45"/>
  <c r="G92" i="45"/>
  <c r="G91" i="45"/>
  <c r="G90" i="45"/>
  <c r="G89" i="45"/>
  <c r="G88" i="45"/>
  <c r="G87" i="45"/>
  <c r="G86" i="45"/>
  <c r="G85" i="45"/>
  <c r="G84" i="45"/>
  <c r="G83" i="45"/>
  <c r="G82" i="45"/>
  <c r="G81" i="45"/>
  <c r="G80" i="45"/>
  <c r="G79" i="45"/>
  <c r="G78" i="45"/>
  <c r="G77" i="45"/>
  <c r="G76" i="45"/>
  <c r="G75" i="45"/>
  <c r="G74" i="45"/>
  <c r="G73" i="45"/>
  <c r="G72" i="45"/>
  <c r="G71" i="45"/>
  <c r="G70" i="45"/>
  <c r="G69" i="45"/>
  <c r="G68" i="45"/>
  <c r="G67" i="45"/>
  <c r="G66" i="45"/>
  <c r="G65" i="45"/>
  <c r="G64" i="45"/>
  <c r="G63" i="45"/>
  <c r="G62" i="45"/>
  <c r="G61" i="45"/>
  <c r="G60" i="45"/>
  <c r="G59" i="45"/>
  <c r="G58" i="45"/>
  <c r="G57" i="45"/>
  <c r="G56" i="45"/>
  <c r="G55" i="45"/>
  <c r="G54" i="45"/>
  <c r="G53" i="45"/>
  <c r="G52" i="45"/>
  <c r="G51" i="45"/>
  <c r="G50" i="45"/>
  <c r="G49" i="45"/>
  <c r="G48" i="45"/>
  <c r="G47" i="45"/>
  <c r="G46" i="45"/>
  <c r="G45" i="45"/>
  <c r="G44" i="45"/>
  <c r="G43" i="45"/>
  <c r="G42" i="45"/>
  <c r="G41" i="45"/>
  <c r="G40" i="45"/>
  <c r="G39" i="45"/>
  <c r="G38" i="45"/>
  <c r="G37" i="45"/>
  <c r="G36" i="45"/>
  <c r="G35" i="45"/>
  <c r="G34" i="45"/>
  <c r="G33" i="45"/>
  <c r="G32" i="45"/>
  <c r="G31" i="45"/>
  <c r="G30" i="45"/>
  <c r="G29" i="45"/>
  <c r="G28" i="45"/>
  <c r="G27" i="45"/>
  <c r="G26" i="45"/>
  <c r="G25" i="45"/>
  <c r="G24" i="45"/>
  <c r="G23" i="45"/>
  <c r="G22" i="45"/>
  <c r="G21" i="45"/>
  <c r="G20" i="45"/>
  <c r="G3" i="45"/>
  <c r="G2" i="45"/>
  <c r="G19" i="45"/>
  <c r="G18" i="45"/>
  <c r="G17" i="45"/>
  <c r="G16" i="45"/>
  <c r="G15" i="45"/>
  <c r="G14" i="45"/>
  <c r="G13" i="45"/>
  <c r="G12" i="45"/>
  <c r="G11" i="45"/>
  <c r="G10" i="45"/>
  <c r="G9" i="45"/>
  <c r="F9" i="45"/>
  <c r="E9" i="45"/>
  <c r="G8" i="45"/>
  <c r="G7" i="45"/>
  <c r="G6" i="45"/>
  <c r="G5" i="45"/>
  <c r="G4" i="45"/>
  <c r="F2" i="42"/>
  <c r="K3" i="33"/>
  <c r="D17" i="33" l="1"/>
  <c r="I7" i="31"/>
  <c r="J7" i="31" s="1"/>
  <c r="D16" i="33"/>
  <c r="D15" i="33"/>
  <c r="D14" i="33"/>
  <c r="D13" i="33"/>
  <c r="P13" i="44"/>
  <c r="T3" i="44"/>
  <c r="T4" i="44"/>
  <c r="T5" i="44"/>
  <c r="T6" i="44"/>
  <c r="T7" i="44"/>
  <c r="T8" i="44"/>
  <c r="T9" i="44"/>
  <c r="T10" i="44"/>
  <c r="T11" i="44"/>
  <c r="T12" i="44"/>
  <c r="R12" i="44"/>
  <c r="R11" i="44"/>
  <c r="R10" i="44"/>
  <c r="R9" i="44"/>
  <c r="R8" i="44"/>
  <c r="R7" i="44"/>
  <c r="R6" i="44"/>
  <c r="R5" i="44"/>
  <c r="R4" i="44"/>
  <c r="R3" i="44"/>
  <c r="Q2" i="44"/>
  <c r="R2" i="44" s="1"/>
  <c r="R13" i="44" s="1"/>
  <c r="P2" i="44"/>
  <c r="F17" i="43"/>
  <c r="E16" i="33" s="1"/>
  <c r="H17" i="43"/>
  <c r="G16" i="33" s="1"/>
  <c r="E17" i="43"/>
  <c r="I16" i="43"/>
  <c r="J16" i="43" s="1"/>
  <c r="G16" i="43"/>
  <c r="I15" i="43"/>
  <c r="J15" i="43" s="1"/>
  <c r="G15" i="43"/>
  <c r="I14" i="43"/>
  <c r="J14" i="43" s="1"/>
  <c r="G14" i="43"/>
  <c r="I13" i="43"/>
  <c r="J13" i="43" s="1"/>
  <c r="J17" i="43" s="1"/>
  <c r="G13" i="43"/>
  <c r="I12" i="43"/>
  <c r="J12" i="43" s="1"/>
  <c r="G12" i="43"/>
  <c r="G17" i="43" s="1"/>
  <c r="F3" i="42"/>
  <c r="F4" i="42"/>
  <c r="F5" i="42"/>
  <c r="F6" i="42"/>
  <c r="F7" i="42"/>
  <c r="F8" i="42"/>
  <c r="F9" i="42"/>
  <c r="F10" i="42"/>
  <c r="F11" i="42"/>
  <c r="F12" i="42"/>
  <c r="F13" i="42"/>
  <c r="F14" i="42"/>
  <c r="F15" i="42"/>
  <c r="F16" i="42"/>
  <c r="F17" i="42"/>
  <c r="F74" i="44"/>
  <c r="E13" i="33" s="1"/>
  <c r="G74" i="44"/>
  <c r="E74" i="44"/>
  <c r="I3" i="44"/>
  <c r="I4" i="44"/>
  <c r="I5" i="44"/>
  <c r="I6" i="44"/>
  <c r="I7" i="44"/>
  <c r="I8" i="44"/>
  <c r="I9" i="44"/>
  <c r="I10" i="44"/>
  <c r="I11" i="44"/>
  <c r="I12" i="44"/>
  <c r="I13" i="44"/>
  <c r="I14" i="44"/>
  <c r="I15" i="44"/>
  <c r="I16" i="44"/>
  <c r="I17" i="44"/>
  <c r="I18" i="44"/>
  <c r="I19" i="44"/>
  <c r="I20" i="44"/>
  <c r="I21" i="44"/>
  <c r="I22" i="44"/>
  <c r="I23" i="44"/>
  <c r="I24" i="44"/>
  <c r="I25" i="44"/>
  <c r="I26" i="44"/>
  <c r="I27" i="44"/>
  <c r="I28" i="44"/>
  <c r="I29" i="44"/>
  <c r="I30" i="44"/>
  <c r="I31" i="44"/>
  <c r="I32" i="44"/>
  <c r="I33" i="44"/>
  <c r="I34" i="44"/>
  <c r="I35" i="44"/>
  <c r="I36" i="44"/>
  <c r="I37" i="44"/>
  <c r="I38" i="44"/>
  <c r="I39" i="44"/>
  <c r="I40" i="44"/>
  <c r="I41" i="44"/>
  <c r="I42" i="44"/>
  <c r="I43" i="44"/>
  <c r="I44" i="44"/>
  <c r="I45" i="44"/>
  <c r="I46" i="44"/>
  <c r="I47" i="44"/>
  <c r="I48" i="44"/>
  <c r="I49" i="44"/>
  <c r="I50" i="44"/>
  <c r="I51" i="44"/>
  <c r="I52" i="44"/>
  <c r="I53" i="44"/>
  <c r="I54" i="44"/>
  <c r="I55" i="44"/>
  <c r="I56" i="44"/>
  <c r="I57" i="44"/>
  <c r="I58" i="44"/>
  <c r="I59" i="44"/>
  <c r="I60" i="44"/>
  <c r="I61" i="44"/>
  <c r="I62" i="44"/>
  <c r="I63" i="44"/>
  <c r="I64" i="44"/>
  <c r="I65" i="44"/>
  <c r="I66" i="44"/>
  <c r="I67" i="44"/>
  <c r="I68" i="44"/>
  <c r="I69" i="44"/>
  <c r="I70" i="44"/>
  <c r="I71" i="44"/>
  <c r="I72" i="44"/>
  <c r="I73" i="44"/>
  <c r="I2" i="44"/>
  <c r="I74" i="44" s="1"/>
  <c r="F6" i="43"/>
  <c r="E14" i="33" s="1"/>
  <c r="G6" i="43"/>
  <c r="H6" i="43"/>
  <c r="G14" i="33" s="1"/>
  <c r="I6" i="43"/>
  <c r="H14" i="33" s="1"/>
  <c r="J6" i="43"/>
  <c r="E6" i="43"/>
  <c r="G3" i="41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17" i="41"/>
  <c r="G18" i="41"/>
  <c r="G19" i="41"/>
  <c r="G20" i="41"/>
  <c r="G21" i="41"/>
  <c r="G22" i="41"/>
  <c r="G23" i="41"/>
  <c r="G24" i="41"/>
  <c r="G25" i="41"/>
  <c r="G26" i="41"/>
  <c r="G27" i="41"/>
  <c r="G28" i="41"/>
  <c r="G29" i="41"/>
  <c r="G30" i="41"/>
  <c r="G31" i="41"/>
  <c r="G32" i="41"/>
  <c r="G33" i="41"/>
  <c r="G34" i="41"/>
  <c r="G35" i="41"/>
  <c r="G36" i="41"/>
  <c r="G37" i="41"/>
  <c r="G38" i="41"/>
  <c r="G39" i="41"/>
  <c r="G40" i="41"/>
  <c r="G41" i="41"/>
  <c r="G42" i="41"/>
  <c r="G43" i="41"/>
  <c r="G44" i="41"/>
  <c r="G45" i="41"/>
  <c r="G46" i="41"/>
  <c r="G47" i="41"/>
  <c r="G48" i="41"/>
  <c r="G49" i="41"/>
  <c r="G50" i="41"/>
  <c r="G51" i="41"/>
  <c r="G52" i="41"/>
  <c r="G53" i="41"/>
  <c r="G54" i="41"/>
  <c r="G55" i="41"/>
  <c r="G56" i="41"/>
  <c r="G57" i="41"/>
  <c r="G58" i="41"/>
  <c r="G59" i="41"/>
  <c r="G60" i="41"/>
  <c r="G61" i="41"/>
  <c r="G62" i="41"/>
  <c r="G63" i="41"/>
  <c r="G64" i="41"/>
  <c r="G65" i="41"/>
  <c r="G66" i="41"/>
  <c r="G67" i="41"/>
  <c r="G68" i="41"/>
  <c r="G69" i="41"/>
  <c r="G70" i="41"/>
  <c r="G71" i="41"/>
  <c r="G72" i="41"/>
  <c r="G73" i="41"/>
  <c r="G74" i="41"/>
  <c r="G75" i="41"/>
  <c r="G76" i="41"/>
  <c r="G77" i="41"/>
  <c r="G2" i="41"/>
  <c r="G7" i="42"/>
  <c r="E7" i="42"/>
  <c r="D7" i="42"/>
  <c r="N6" i="42"/>
  <c r="O6" i="42" s="1"/>
  <c r="J6" i="42"/>
  <c r="N5" i="42"/>
  <c r="O5" i="42" s="1"/>
  <c r="J5" i="42"/>
  <c r="N4" i="42"/>
  <c r="O4" i="42" s="1"/>
  <c r="J4" i="42"/>
  <c r="N3" i="42"/>
  <c r="O3" i="42" s="1"/>
  <c r="J3" i="42"/>
  <c r="N2" i="42"/>
  <c r="O2" i="42" s="1"/>
  <c r="J2" i="42"/>
  <c r="O74" i="41"/>
  <c r="P74" i="41" s="1"/>
  <c r="K74" i="41"/>
  <c r="O34" i="41"/>
  <c r="P34" i="41" s="1"/>
  <c r="K34" i="41"/>
  <c r="O13" i="41"/>
  <c r="P13" i="41" s="1"/>
  <c r="K13" i="41"/>
  <c r="O10" i="41"/>
  <c r="P10" i="41" s="1"/>
  <c r="K10" i="41"/>
  <c r="H17" i="33" l="1"/>
  <c r="I17" i="43"/>
  <c r="H16" i="33" s="1"/>
  <c r="T2" i="44"/>
  <c r="T13" i="44" s="1"/>
  <c r="Q13" i="44"/>
  <c r="E15" i="33" s="1"/>
  <c r="I6" i="31"/>
  <c r="J6" i="31" s="1"/>
  <c r="I5" i="31"/>
  <c r="J5" i="31" s="1"/>
  <c r="D4" i="31"/>
  <c r="I4" i="31" s="1"/>
  <c r="J4" i="31" s="1"/>
  <c r="D3" i="31"/>
  <c r="I3" i="31" s="1"/>
  <c r="J3" i="31" s="1"/>
  <c r="I8" i="31"/>
  <c r="J8" i="31" s="1"/>
  <c r="I24" i="31"/>
  <c r="J24" i="31" s="1"/>
  <c r="I23" i="31"/>
  <c r="J23" i="31" s="1"/>
  <c r="I22" i="31"/>
  <c r="J22" i="31" s="1"/>
  <c r="I19" i="31"/>
  <c r="J19" i="31" s="1"/>
  <c r="I18" i="31"/>
  <c r="J18" i="31" s="1"/>
  <c r="I17" i="31"/>
  <c r="J17" i="31" s="1"/>
  <c r="I15" i="31"/>
  <c r="J15" i="31" s="1"/>
  <c r="I12" i="31"/>
  <c r="J12" i="31" s="1"/>
  <c r="I21" i="31"/>
  <c r="J21" i="31" s="1"/>
  <c r="I13" i="31"/>
  <c r="J13" i="31" s="1"/>
  <c r="I27" i="31"/>
  <c r="J27" i="31" s="1"/>
  <c r="I28" i="31"/>
  <c r="J28" i="31" s="1"/>
  <c r="E29" i="31"/>
  <c r="F29" i="31"/>
  <c r="G29" i="31"/>
  <c r="H29" i="31"/>
  <c r="C29" i="31"/>
  <c r="I9" i="31" l="1"/>
  <c r="J9" i="31" s="1"/>
  <c r="I26" i="31"/>
  <c r="J26" i="31" s="1"/>
  <c r="I14" i="31"/>
  <c r="J14" i="31" s="1"/>
  <c r="I16" i="31"/>
  <c r="J16" i="31" s="1"/>
  <c r="I10" i="31"/>
  <c r="J10" i="31" s="1"/>
  <c r="I20" i="31"/>
  <c r="J20" i="31" s="1"/>
  <c r="I25" i="31"/>
  <c r="J25" i="31" s="1"/>
  <c r="I11" i="31"/>
  <c r="D29" i="31"/>
  <c r="G15" i="33" l="1"/>
  <c r="F14" i="33"/>
  <c r="F16" i="33"/>
  <c r="I29" i="31"/>
  <c r="J11" i="31"/>
  <c r="J29" i="31" s="1"/>
  <c r="E17" i="33"/>
  <c r="I3" i="33"/>
  <c r="J3" i="33" s="1"/>
  <c r="H18" i="33"/>
  <c r="D33" i="33" s="1"/>
  <c r="G13" i="33"/>
  <c r="F7" i="33"/>
  <c r="F2" i="33"/>
  <c r="E2" i="33" s="1"/>
  <c r="D9" i="33"/>
  <c r="D31" i="33" s="1"/>
  <c r="G17" i="33" l="1"/>
  <c r="G6" i="33" s="1"/>
  <c r="I14" i="33"/>
  <c r="I16" i="33"/>
  <c r="G18" i="33"/>
  <c r="D22" i="33" s="1"/>
  <c r="E7" i="33"/>
  <c r="E41" i="31"/>
  <c r="E40" i="31"/>
  <c r="E39" i="31"/>
  <c r="E38" i="31"/>
  <c r="E37" i="31"/>
  <c r="N11" i="31"/>
  <c r="N10" i="31"/>
  <c r="I17" i="33" l="1"/>
  <c r="I18" i="33" s="1"/>
  <c r="N17" i="31"/>
  <c r="F6" i="33"/>
  <c r="C30" i="31"/>
  <c r="E6" i="33" l="1"/>
  <c r="E55" i="10"/>
  <c r="K55" i="10" s="1"/>
  <c r="D55" i="10"/>
  <c r="J55" i="10" s="1"/>
  <c r="C55" i="10"/>
  <c r="I55" i="10" s="1"/>
  <c r="E54" i="10"/>
  <c r="K54" i="10" s="1"/>
  <c r="D54" i="10"/>
  <c r="J54" i="10" s="1"/>
  <c r="C54" i="10"/>
  <c r="I54" i="10" s="1"/>
  <c r="M54" i="10" s="1"/>
  <c r="E53" i="10"/>
  <c r="K53" i="10" s="1"/>
  <c r="D53" i="10"/>
  <c r="J53" i="10" s="1"/>
  <c r="C53" i="10"/>
  <c r="I53" i="10" s="1"/>
  <c r="E52" i="10"/>
  <c r="K52" i="10" s="1"/>
  <c r="D52" i="10"/>
  <c r="J52" i="10" s="1"/>
  <c r="C52" i="10"/>
  <c r="I52" i="10" s="1"/>
  <c r="E51" i="10"/>
  <c r="K51" i="10" s="1"/>
  <c r="D51" i="10"/>
  <c r="J51" i="10" s="1"/>
  <c r="C51" i="10"/>
  <c r="I51" i="10" s="1"/>
  <c r="E50" i="10"/>
  <c r="K50" i="10" s="1"/>
  <c r="D50" i="10"/>
  <c r="J50" i="10" s="1"/>
  <c r="C50" i="10"/>
  <c r="I50" i="10" s="1"/>
  <c r="E49" i="10"/>
  <c r="K49" i="10" s="1"/>
  <c r="D49" i="10"/>
  <c r="J49" i="10" s="1"/>
  <c r="C49" i="10"/>
  <c r="I49" i="10" s="1"/>
  <c r="E48" i="10"/>
  <c r="K48" i="10" s="1"/>
  <c r="D48" i="10"/>
  <c r="J48" i="10" s="1"/>
  <c r="C48" i="10"/>
  <c r="I48" i="10" s="1"/>
  <c r="E47" i="10"/>
  <c r="K47" i="10" s="1"/>
  <c r="D47" i="10"/>
  <c r="J47" i="10" s="1"/>
  <c r="C47" i="10"/>
  <c r="I47" i="10" s="1"/>
  <c r="E46" i="10"/>
  <c r="K46" i="10" s="1"/>
  <c r="D46" i="10"/>
  <c r="J46" i="10" s="1"/>
  <c r="C46" i="10"/>
  <c r="I46" i="10" s="1"/>
  <c r="E45" i="10"/>
  <c r="K45" i="10" s="1"/>
  <c r="D45" i="10"/>
  <c r="J45" i="10" s="1"/>
  <c r="C45" i="10"/>
  <c r="I45" i="10" s="1"/>
  <c r="E44" i="10"/>
  <c r="K44" i="10" s="1"/>
  <c r="D44" i="10"/>
  <c r="J44" i="10" s="1"/>
  <c r="C44" i="10"/>
  <c r="I44" i="10" s="1"/>
  <c r="E43" i="10"/>
  <c r="K43" i="10" s="1"/>
  <c r="D43" i="10"/>
  <c r="J43" i="10" s="1"/>
  <c r="C43" i="10"/>
  <c r="I43" i="10" s="1"/>
  <c r="E42" i="10"/>
  <c r="K42" i="10" s="1"/>
  <c r="D42" i="10"/>
  <c r="J42" i="10" s="1"/>
  <c r="C42" i="10"/>
  <c r="I42" i="10" s="1"/>
  <c r="E41" i="10"/>
  <c r="K41" i="10" s="1"/>
  <c r="D41" i="10"/>
  <c r="J41" i="10" s="1"/>
  <c r="C41" i="10"/>
  <c r="I41" i="10" s="1"/>
  <c r="E40" i="10"/>
  <c r="K40" i="10" s="1"/>
  <c r="D40" i="10"/>
  <c r="J40" i="10" s="1"/>
  <c r="C40" i="10"/>
  <c r="I40" i="10" s="1"/>
  <c r="E39" i="10"/>
  <c r="K39" i="10" s="1"/>
  <c r="D39" i="10"/>
  <c r="J39" i="10" s="1"/>
  <c r="C39" i="10"/>
  <c r="I39" i="10" s="1"/>
  <c r="E38" i="10"/>
  <c r="K38" i="10" s="1"/>
  <c r="D38" i="10"/>
  <c r="J38" i="10" s="1"/>
  <c r="C38" i="10"/>
  <c r="I38" i="10" s="1"/>
  <c r="E37" i="10"/>
  <c r="K37" i="10" s="1"/>
  <c r="D37" i="10"/>
  <c r="J37" i="10" s="1"/>
  <c r="C37" i="10"/>
  <c r="I37" i="10" s="1"/>
  <c r="E36" i="10"/>
  <c r="K36" i="10" s="1"/>
  <c r="D36" i="10"/>
  <c r="J36" i="10" s="1"/>
  <c r="C36" i="10"/>
  <c r="I36" i="10" s="1"/>
  <c r="E35" i="10"/>
  <c r="K35" i="10" s="1"/>
  <c r="D35" i="10"/>
  <c r="J35" i="10" s="1"/>
  <c r="C35" i="10"/>
  <c r="I35" i="10" s="1"/>
  <c r="E34" i="10"/>
  <c r="K34" i="10" s="1"/>
  <c r="D34" i="10"/>
  <c r="J34" i="10" s="1"/>
  <c r="C34" i="10"/>
  <c r="I34" i="10" s="1"/>
  <c r="E33" i="10"/>
  <c r="K33" i="10" s="1"/>
  <c r="D33" i="10"/>
  <c r="J33" i="10" s="1"/>
  <c r="C33" i="10"/>
  <c r="I33" i="10" s="1"/>
  <c r="M33" i="10" s="1"/>
  <c r="I32" i="10"/>
  <c r="E32" i="10"/>
  <c r="K32" i="10" s="1"/>
  <c r="D32" i="10"/>
  <c r="J32" i="10" s="1"/>
  <c r="C32" i="10"/>
  <c r="I31" i="10"/>
  <c r="E31" i="10"/>
  <c r="K31" i="10" s="1"/>
  <c r="D31" i="10"/>
  <c r="J31" i="10" s="1"/>
  <c r="I30" i="10"/>
  <c r="E30" i="10"/>
  <c r="K30" i="10" s="1"/>
  <c r="D30" i="10"/>
  <c r="J30" i="10" s="1"/>
  <c r="I29" i="10"/>
  <c r="E29" i="10"/>
  <c r="K29" i="10" s="1"/>
  <c r="D29" i="10"/>
  <c r="J29" i="10" s="1"/>
  <c r="I28" i="10"/>
  <c r="E28" i="10"/>
  <c r="K28" i="10" s="1"/>
  <c r="D28" i="10"/>
  <c r="J28" i="10" s="1"/>
  <c r="I27" i="10"/>
  <c r="E27" i="10"/>
  <c r="K27" i="10" s="1"/>
  <c r="D27" i="10"/>
  <c r="J27" i="10" s="1"/>
  <c r="I26" i="10"/>
  <c r="E26" i="10"/>
  <c r="K26" i="10" s="1"/>
  <c r="D26" i="10"/>
  <c r="J26" i="10" s="1"/>
  <c r="I25" i="10"/>
  <c r="E25" i="10"/>
  <c r="K25" i="10" s="1"/>
  <c r="D25" i="10"/>
  <c r="J25" i="10" s="1"/>
  <c r="I24" i="10"/>
  <c r="E24" i="10"/>
  <c r="K24" i="10" s="1"/>
  <c r="D24" i="10"/>
  <c r="J24" i="10" s="1"/>
  <c r="I23" i="10"/>
  <c r="E23" i="10"/>
  <c r="K23" i="10" s="1"/>
  <c r="D23" i="10"/>
  <c r="J23" i="10" s="1"/>
  <c r="I22" i="10"/>
  <c r="E22" i="10"/>
  <c r="K22" i="10" s="1"/>
  <c r="D22" i="10"/>
  <c r="J22" i="10" s="1"/>
  <c r="I21" i="10"/>
  <c r="E21" i="10"/>
  <c r="K21" i="10" s="1"/>
  <c r="D21" i="10"/>
  <c r="J21" i="10" s="1"/>
  <c r="I20" i="10"/>
  <c r="E20" i="10"/>
  <c r="K20" i="10" s="1"/>
  <c r="D20" i="10"/>
  <c r="J20" i="10" s="1"/>
  <c r="I19" i="10"/>
  <c r="E19" i="10"/>
  <c r="K19" i="10" s="1"/>
  <c r="D19" i="10"/>
  <c r="J19" i="10" s="1"/>
  <c r="I18" i="10"/>
  <c r="E18" i="10"/>
  <c r="K18" i="10" s="1"/>
  <c r="D18" i="10"/>
  <c r="J18" i="10" s="1"/>
  <c r="I17" i="10"/>
  <c r="E17" i="10"/>
  <c r="K17" i="10" s="1"/>
  <c r="D17" i="10"/>
  <c r="J17" i="10" s="1"/>
  <c r="I16" i="10"/>
  <c r="M16" i="10" s="1"/>
  <c r="E16" i="10"/>
  <c r="K16" i="10" s="1"/>
  <c r="D16" i="10"/>
  <c r="J16" i="10" s="1"/>
  <c r="I15" i="10"/>
  <c r="E15" i="10"/>
  <c r="K15" i="10" s="1"/>
  <c r="D15" i="10"/>
  <c r="J15" i="10" s="1"/>
  <c r="I14" i="10"/>
  <c r="E14" i="10"/>
  <c r="K14" i="10" s="1"/>
  <c r="D14" i="10"/>
  <c r="J14" i="10" s="1"/>
  <c r="I13" i="10"/>
  <c r="E13" i="10"/>
  <c r="K13" i="10" s="1"/>
  <c r="D13" i="10"/>
  <c r="J13" i="10" s="1"/>
  <c r="I12" i="10"/>
  <c r="E12" i="10"/>
  <c r="K12" i="10" s="1"/>
  <c r="D12" i="10"/>
  <c r="J12" i="10" s="1"/>
  <c r="I11" i="10"/>
  <c r="E11" i="10"/>
  <c r="K11" i="10" s="1"/>
  <c r="D11" i="10"/>
  <c r="J11" i="10" s="1"/>
  <c r="I10" i="10"/>
  <c r="E10" i="10"/>
  <c r="K10" i="10" s="1"/>
  <c r="D10" i="10"/>
  <c r="J10" i="10" s="1"/>
  <c r="I9" i="10"/>
  <c r="E9" i="10"/>
  <c r="K9" i="10" s="1"/>
  <c r="D9" i="10"/>
  <c r="J9" i="10" s="1"/>
  <c r="I8" i="10"/>
  <c r="E8" i="10"/>
  <c r="K8" i="10" s="1"/>
  <c r="D8" i="10"/>
  <c r="J8" i="10" s="1"/>
  <c r="I7" i="10"/>
  <c r="F7" i="10"/>
  <c r="L7" i="10" s="1"/>
  <c r="E7" i="10"/>
  <c r="K7" i="10" s="1"/>
  <c r="D7" i="10"/>
  <c r="J7" i="10" s="1"/>
  <c r="I6" i="10"/>
  <c r="E6" i="10"/>
  <c r="K6" i="10" s="1"/>
  <c r="D6" i="10"/>
  <c r="J6" i="10" s="1"/>
  <c r="I5" i="10"/>
  <c r="E5" i="10"/>
  <c r="K5" i="10" s="1"/>
  <c r="D5" i="10"/>
  <c r="J5" i="10" s="1"/>
  <c r="I4" i="10"/>
  <c r="E4" i="10"/>
  <c r="K4" i="10" s="1"/>
  <c r="D4" i="10"/>
  <c r="J4" i="10" s="1"/>
  <c r="I3" i="10"/>
  <c r="E3" i="10"/>
  <c r="K3" i="10" s="1"/>
  <c r="D3" i="10"/>
  <c r="J3" i="10" s="1"/>
  <c r="I2" i="10"/>
  <c r="E2" i="10"/>
  <c r="K2" i="10" s="1"/>
  <c r="D2" i="10"/>
  <c r="J2" i="10" s="1"/>
  <c r="M8" i="10" l="1"/>
  <c r="M3" i="10"/>
  <c r="M48" i="10"/>
  <c r="M5" i="10"/>
  <c r="M20" i="10"/>
  <c r="M22" i="10"/>
  <c r="M24" i="10"/>
  <c r="M41" i="10"/>
  <c r="M18" i="10"/>
  <c r="M34" i="10"/>
  <c r="M49" i="10"/>
  <c r="M37" i="10"/>
  <c r="M55" i="10"/>
  <c r="M11" i="10"/>
  <c r="M12" i="10"/>
  <c r="M27" i="10"/>
  <c r="M40" i="10"/>
  <c r="M42" i="10"/>
  <c r="M44" i="10"/>
  <c r="M50" i="10"/>
  <c r="M10" i="10"/>
  <c r="M14" i="10"/>
  <c r="M26" i="10"/>
  <c r="M30" i="10"/>
  <c r="M46" i="10"/>
  <c r="M45" i="10"/>
  <c r="M53" i="10"/>
  <c r="M6" i="10"/>
  <c r="M28" i="10"/>
  <c r="M38" i="10"/>
  <c r="L29" i="31"/>
  <c r="M29" i="31" s="1"/>
  <c r="M30" i="31" s="1"/>
  <c r="M32" i="10"/>
  <c r="M36" i="10"/>
  <c r="M19" i="10"/>
  <c r="M52" i="10"/>
  <c r="M13" i="10"/>
  <c r="M21" i="10"/>
  <c r="M29" i="10"/>
  <c r="M39" i="10"/>
  <c r="M47" i="10"/>
  <c r="M2" i="10"/>
  <c r="M7" i="10"/>
  <c r="M15" i="10"/>
  <c r="M23" i="10"/>
  <c r="M31" i="10"/>
  <c r="M51" i="10"/>
  <c r="M4" i="10"/>
  <c r="M9" i="10"/>
  <c r="M17" i="10"/>
  <c r="M25" i="10"/>
  <c r="M35" i="10"/>
  <c r="M43" i="10"/>
  <c r="J31" i="31" l="1"/>
  <c r="G3" i="33" s="1"/>
  <c r="M56" i="10"/>
  <c r="G5" i="33" l="1"/>
  <c r="F5" i="33" s="1"/>
  <c r="F3" i="33"/>
  <c r="G8" i="33"/>
  <c r="F8" i="33" s="1"/>
  <c r="G4" i="33"/>
  <c r="F4" i="33" s="1"/>
  <c r="G9" i="33" l="1"/>
  <c r="E10" i="33"/>
  <c r="E3" i="33"/>
  <c r="F9" i="33"/>
  <c r="H3" i="33" s="1"/>
  <c r="E5" i="33"/>
  <c r="E4" i="33"/>
  <c r="E8" i="33"/>
  <c r="H4" i="33" l="1"/>
  <c r="H2" i="33"/>
  <c r="H6" i="33"/>
  <c r="H7" i="33"/>
  <c r="D23" i="33"/>
  <c r="D24" i="33" s="1"/>
  <c r="D27" i="33" s="1"/>
  <c r="D28" i="33" s="1"/>
  <c r="D29" i="33" s="1"/>
  <c r="D35" i="33" s="1"/>
  <c r="H8" i="33"/>
  <c r="H5" i="33"/>
  <c r="E9" i="33"/>
  <c r="D37" i="33" l="1"/>
  <c r="D36" i="33"/>
  <c r="H9" i="33"/>
</calcChain>
</file>

<file path=xl/sharedStrings.xml><?xml version="1.0" encoding="utf-8"?>
<sst xmlns="http://schemas.openxmlformats.org/spreadsheetml/2006/main" count="979" uniqueCount="168">
  <si>
    <t>Project expenses</t>
  </si>
  <si>
    <r>
      <rPr>
        <b/>
        <sz val="12"/>
        <color theme="1"/>
        <rFont val="Arial Narrow"/>
        <family val="2"/>
      </rPr>
      <t xml:space="preserve">Incurred Cost in </t>
    </r>
    <r>
      <rPr>
        <b/>
        <sz val="12"/>
        <color theme="1"/>
        <rFont val="Rupee Foradian"/>
        <family val="2"/>
      </rPr>
      <t xml:space="preserve">` </t>
    </r>
    <r>
      <rPr>
        <b/>
        <sz val="12"/>
        <color theme="1"/>
        <rFont val="Arial Narrow"/>
        <family val="2"/>
      </rPr>
      <t>as per CA</t>
    </r>
  </si>
  <si>
    <r>
      <rPr>
        <b/>
        <sz val="12"/>
        <color theme="1"/>
        <rFont val="Arial Narrow"/>
        <family val="2"/>
      </rPr>
      <t xml:space="preserve">To be Incurred Cost in </t>
    </r>
    <r>
      <rPr>
        <b/>
        <sz val="12"/>
        <color theme="1"/>
        <rFont val="Rupee Foradian"/>
        <family val="2"/>
      </rPr>
      <t>`</t>
    </r>
  </si>
  <si>
    <r>
      <rPr>
        <b/>
        <sz val="12"/>
        <color theme="1"/>
        <rFont val="Arial Narrow"/>
        <family val="2"/>
      </rPr>
      <t>Total (</t>
    </r>
    <r>
      <rPr>
        <b/>
        <sz val="12"/>
        <color theme="1"/>
        <rFont val="Rupee Foradian"/>
        <family val="2"/>
      </rPr>
      <t>`</t>
    </r>
    <r>
      <rPr>
        <b/>
        <sz val="12"/>
        <color theme="1"/>
        <rFont val="Arial Narrow"/>
        <family val="2"/>
      </rPr>
      <t xml:space="preserve"> in Cr.)</t>
    </r>
  </si>
  <si>
    <r>
      <rPr>
        <b/>
        <sz val="12"/>
        <color theme="1"/>
        <rFont val="Arial Narrow"/>
        <family val="2"/>
      </rPr>
      <t xml:space="preserve">Total in </t>
    </r>
    <r>
      <rPr>
        <b/>
        <sz val="12"/>
        <color theme="1"/>
        <rFont val="Rupee Foradian"/>
        <family val="2"/>
      </rPr>
      <t>`</t>
    </r>
  </si>
  <si>
    <t>Construction Cost for Sale Building</t>
  </si>
  <si>
    <t xml:space="preserve">Architect Cost, RCC &amp; other Professional fees </t>
  </si>
  <si>
    <t>Administrative Expenses</t>
  </si>
  <si>
    <t>Marketing Expences</t>
  </si>
  <si>
    <t>Interest Cost</t>
  </si>
  <si>
    <t xml:space="preserve">Total Cost </t>
  </si>
  <si>
    <t xml:space="preserve">Particulars </t>
  </si>
  <si>
    <t>Carpet Area in Sq. Ft.</t>
  </si>
  <si>
    <r>
      <rPr>
        <b/>
        <sz val="12"/>
        <color theme="1"/>
        <rFont val="Calibri"/>
        <family val="2"/>
      </rPr>
      <t xml:space="preserve">Rate in </t>
    </r>
    <r>
      <rPr>
        <b/>
        <sz val="12"/>
        <color theme="1"/>
        <rFont val="Rupee Foradian"/>
        <family val="2"/>
      </rPr>
      <t>`</t>
    </r>
  </si>
  <si>
    <r>
      <rPr>
        <b/>
        <sz val="12"/>
        <color theme="1"/>
        <rFont val="Calibri"/>
        <family val="2"/>
      </rPr>
      <t xml:space="preserve"> Mkt. Value  in </t>
    </r>
    <r>
      <rPr>
        <b/>
        <sz val="12"/>
        <color theme="1"/>
        <rFont val="Rupee Foradian"/>
        <family val="2"/>
      </rPr>
      <t>`</t>
    </r>
    <r>
      <rPr>
        <b/>
        <sz val="12"/>
        <color theme="1"/>
        <rFont val="Calibri"/>
        <family val="2"/>
      </rPr>
      <t xml:space="preserve"> </t>
    </r>
  </si>
  <si>
    <t>Sold Flat</t>
  </si>
  <si>
    <t xml:space="preserve">Total </t>
  </si>
  <si>
    <t>Total Income from Sale in Cr.</t>
  </si>
  <si>
    <r>
      <rPr>
        <b/>
        <sz val="11"/>
        <color theme="1"/>
        <rFont val="Arial Narrow"/>
        <family val="2"/>
      </rPr>
      <t xml:space="preserve">Amount (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in Cr.)</t>
    </r>
  </si>
  <si>
    <t>Gross Estimated Revenue</t>
  </si>
  <si>
    <t>Less: Total projected Expenses</t>
  </si>
  <si>
    <t>Estimated Surplus</t>
  </si>
  <si>
    <t>Project Cost and Developer Profit</t>
  </si>
  <si>
    <t>Developer Profit @ 30% of estimated surplus</t>
  </si>
  <si>
    <t>Net Surplus (3-4)</t>
  </si>
  <si>
    <t>Add:</t>
  </si>
  <si>
    <t>Expenses already incurred as on date</t>
  </si>
  <si>
    <t>(as per the certified Trial Balance Sheet of the project)</t>
  </si>
  <si>
    <t>Less:</t>
  </si>
  <si>
    <t>Present Value of the project potential/ Land Value As on Date</t>
  </si>
  <si>
    <t>The realizable value of the property</t>
  </si>
  <si>
    <t>Distress value of the property</t>
  </si>
  <si>
    <t>Total Construction Area in Sq. M.</t>
  </si>
  <si>
    <t>TOTAL</t>
  </si>
  <si>
    <t>Sr. No.</t>
  </si>
  <si>
    <t>Comp.</t>
  </si>
  <si>
    <t>Rate / Sq. Ft. on Carpet Area</t>
  </si>
  <si>
    <t>Total</t>
  </si>
  <si>
    <t>Particulars</t>
  </si>
  <si>
    <t>Staircase Premium</t>
  </si>
  <si>
    <t>Floor</t>
  </si>
  <si>
    <t>Flat No.</t>
  </si>
  <si>
    <t>Carpet Area</t>
  </si>
  <si>
    <t>Balcony Area</t>
  </si>
  <si>
    <t>Cuboard Area</t>
  </si>
  <si>
    <t>Terrace</t>
  </si>
  <si>
    <t xml:space="preserve"> </t>
  </si>
  <si>
    <t>FSI Built Up Area in Sq. M.</t>
  </si>
  <si>
    <t>Free FSI / Premium FSI Area in Sq. M.</t>
  </si>
  <si>
    <t>Staircase / Lift / Lobby Area</t>
  </si>
  <si>
    <t>Refuge Area</t>
  </si>
  <si>
    <t xml:space="preserve">Stlit Area </t>
  </si>
  <si>
    <t xml:space="preserve">Amentities Area </t>
  </si>
  <si>
    <t>Amount in `</t>
  </si>
  <si>
    <t>Land Component</t>
  </si>
  <si>
    <t>Construction Component</t>
  </si>
  <si>
    <t>Open Space Deficiency</t>
  </si>
  <si>
    <t>OHT / LMR</t>
  </si>
  <si>
    <t>Total Area in Sq. M.</t>
  </si>
  <si>
    <t>Resi. Fungible Charges</t>
  </si>
  <si>
    <t>Property tax LUC</t>
  </si>
  <si>
    <t>0.5 FSI + TDR Charges</t>
  </si>
  <si>
    <t>Labour Cess + CFO + Water Sewerage Charges</t>
  </si>
  <si>
    <t>Contingous Cost</t>
  </si>
  <si>
    <t>Unsold Flat</t>
  </si>
  <si>
    <t>PV (discounted @ 8% for 4 years)</t>
  </si>
  <si>
    <t>FLAT NO.</t>
  </si>
  <si>
    <t>FLOOR</t>
  </si>
  <si>
    <t xml:space="preserve">SELLABLE AREA </t>
  </si>
  <si>
    <t>STATUS</t>
  </si>
  <si>
    <t>Booking Date</t>
  </si>
  <si>
    <t>Agreement Rate</t>
  </si>
  <si>
    <t>Agreement Value</t>
  </si>
  <si>
    <t>Agreement Registered date</t>
  </si>
  <si>
    <t xml:space="preserve">Market Value </t>
  </si>
  <si>
    <t>Collection</t>
  </si>
  <si>
    <t xml:space="preserve">Balance ON (A.V)- COLL </t>
  </si>
  <si>
    <t>4BHK</t>
  </si>
  <si>
    <t>UNSOLD</t>
  </si>
  <si>
    <t>3BHK</t>
  </si>
  <si>
    <t>Unsold Shop</t>
  </si>
  <si>
    <t>Sold Shop</t>
  </si>
  <si>
    <t>Land Cost + Acquisituction Cost of land with developer rights</t>
  </si>
  <si>
    <t>Ground Floor</t>
  </si>
  <si>
    <t>1st Floor</t>
  </si>
  <si>
    <t>Amenity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</si>
  <si>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</si>
  <si>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</si>
  <si>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</si>
  <si>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</si>
  <si>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</si>
  <si>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</si>
  <si>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</si>
  <si>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</si>
  <si>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</si>
  <si>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</si>
  <si>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</si>
  <si>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</si>
  <si>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</si>
  <si>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</si>
  <si>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</si>
  <si>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Service Floor</t>
  </si>
  <si>
    <t>17th Floor</t>
  </si>
  <si>
    <t>18th Floor</t>
  </si>
  <si>
    <t>19th Floor</t>
  </si>
  <si>
    <t>20th Floor</t>
  </si>
  <si>
    <t>Service Area</t>
  </si>
  <si>
    <t>Total Construction Area in Sq. Ft.</t>
  </si>
  <si>
    <t>Unit No.</t>
  </si>
  <si>
    <t>Shop</t>
  </si>
  <si>
    <t>RERA Carpet Area in Sq. Ft.</t>
  </si>
  <si>
    <t>RERA Carpet Area in Sq. M.</t>
  </si>
  <si>
    <t>SOLD</t>
  </si>
  <si>
    <t>NO</t>
  </si>
  <si>
    <t>NM</t>
  </si>
  <si>
    <t>SHOP NO. 1</t>
  </si>
  <si>
    <t>SHOP NO. 2</t>
  </si>
  <si>
    <t>SHOP NO. 3</t>
  </si>
  <si>
    <t>SHOP NO. 4</t>
  </si>
  <si>
    <t>SHOP NO. 5</t>
  </si>
  <si>
    <t>SHOP NO. 6</t>
  </si>
  <si>
    <t>SHOP NO. 7</t>
  </si>
  <si>
    <t>SHOP NO. 8</t>
  </si>
  <si>
    <t>SHOP NO. 9</t>
  </si>
  <si>
    <t>SHOP NO. 10</t>
  </si>
  <si>
    <t>SHOP NO. 11</t>
  </si>
  <si>
    <t>SHOP NO. 12</t>
  </si>
  <si>
    <t>SHOP NO. 13</t>
  </si>
  <si>
    <t>SHOP NO. 14</t>
  </si>
  <si>
    <t>SHOP NO. 15</t>
  </si>
  <si>
    <t>SHOP NO. 16</t>
  </si>
  <si>
    <t>Built Up Area in Sq. Ft.</t>
  </si>
  <si>
    <t>SR. NO.</t>
  </si>
  <si>
    <r>
      <t xml:space="preserve">Agreement Value in </t>
    </r>
    <r>
      <rPr>
        <b/>
        <sz val="11"/>
        <color theme="1"/>
        <rFont val="Rupee Foradian"/>
        <family val="2"/>
      </rPr>
      <t>`</t>
    </r>
  </si>
  <si>
    <r>
      <t xml:space="preserve">Received Value in </t>
    </r>
    <r>
      <rPr>
        <b/>
        <sz val="11"/>
        <color theme="1"/>
        <rFont val="Rupee Foradian"/>
        <family val="2"/>
      </rPr>
      <t>`</t>
    </r>
  </si>
  <si>
    <r>
      <t xml:space="preserve">Receivable Value in </t>
    </r>
    <r>
      <rPr>
        <b/>
        <sz val="11"/>
        <color theme="1"/>
        <rFont val="Rupee Foradian"/>
        <family val="2"/>
      </rPr>
      <t>`</t>
    </r>
  </si>
  <si>
    <r>
      <t xml:space="preserve">Value in </t>
    </r>
    <r>
      <rPr>
        <b/>
        <sz val="11"/>
        <color theme="1"/>
        <rFont val="Rupee Foradian"/>
        <family val="2"/>
      </rPr>
      <t>`</t>
    </r>
  </si>
  <si>
    <t>Unit NO.</t>
  </si>
  <si>
    <t>No. of Units</t>
  </si>
  <si>
    <r>
      <t xml:space="preserve">Received Amount in </t>
    </r>
    <r>
      <rPr>
        <b/>
        <sz val="12"/>
        <color theme="1"/>
        <rFont val="Rupee Foradian"/>
        <family val="2"/>
      </rPr>
      <t>`</t>
    </r>
  </si>
  <si>
    <r>
      <t xml:space="preserve">Balance Amount in </t>
    </r>
    <r>
      <rPr>
        <b/>
        <sz val="12"/>
        <color theme="1"/>
        <rFont val="Rupee Foradian"/>
        <family val="2"/>
      </rPr>
      <t>`</t>
    </r>
  </si>
  <si>
    <t>Basement - 1</t>
  </si>
  <si>
    <t>Basement - 2</t>
  </si>
  <si>
    <t>Sold / Unsold Inventory</t>
  </si>
  <si>
    <t>Shop No. 1</t>
  </si>
  <si>
    <t>Shop No. 2</t>
  </si>
  <si>
    <t>Shop No. 3</t>
  </si>
  <si>
    <t>Shop No. 4</t>
  </si>
  <si>
    <t>Shop No. 5</t>
  </si>
  <si>
    <t>Shop No. 6</t>
  </si>
  <si>
    <t>Shop No. 7</t>
  </si>
  <si>
    <t>Shop No. 8</t>
  </si>
  <si>
    <t>Shop No. 9</t>
  </si>
  <si>
    <t>Shop No. 10</t>
  </si>
  <si>
    <t>Shop No. 11</t>
  </si>
  <si>
    <t>Shop No. 12</t>
  </si>
  <si>
    <t>Shop No. 13</t>
  </si>
  <si>
    <t>Shop No. 14</t>
  </si>
  <si>
    <t>Shop No. 15</t>
  </si>
  <si>
    <t>Shop No. 16</t>
  </si>
  <si>
    <t xml:space="preserve">Parking </t>
  </si>
  <si>
    <t xml:space="preserve">Sold </t>
  </si>
  <si>
    <t>Sold</t>
  </si>
  <si>
    <t>Unsold</t>
  </si>
  <si>
    <t>Service</t>
  </si>
  <si>
    <t xml:space="preserve">Amenity </t>
  </si>
  <si>
    <t>Parking</t>
  </si>
  <si>
    <t>Amenity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</si>
</sst>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(* #,##0.00_);_(* \(#,##0.00\);_(* &quot;-&quot;??_);_(@_)"/>
    <numFmt numFmtId="164" formatCode="_ * #,##0.00_ ;_ * \-#,##0.00_ ;_ * &quot;-&quot;??_ ;_ @_ "/>
    <numFmt numFmtId="165" formatCode="_-* #,##0_-;\-* #,##0_-;_-* &quot;-&quot;??_-;_-@"/>
    <numFmt numFmtId="166" formatCode="#,##0.0000"/>
    <numFmt numFmtId="167" formatCode="&quot;Rs.&quot;\ #,##0.00;[Red]&quot;Rs.&quot;\ \-#,##0.00"/>
    <numFmt numFmtId="168" formatCode="[&gt;=10000000]##\,##\,##\,##0;[&gt;=100000]\ ##\,##\,##0;##,##0"/>
    <numFmt numFmtId="169" formatCode="dd\-mm\-yyyy"/>
    <numFmt numFmtId="170" formatCode="mm\-dd\-yyyy"/>
  </numFmts>
  <fonts count="30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rgb="FFFF0000"/>
      <name val="Calibri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 Narrow"/>
      <family val="2"/>
    </font>
    <font>
      <sz val="11"/>
      <color theme="1"/>
      <name val="Arial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</font>
    <font>
      <b/>
      <sz val="12"/>
      <color theme="1"/>
      <name val="Rupee Foradian"/>
      <family val="2"/>
    </font>
    <font>
      <b/>
      <sz val="11"/>
      <color theme="1"/>
      <name val="Rupee Foradian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10"/>
      <color rgb="FF000000"/>
      <name val="Arial"/>
      <scheme val="minor"/>
    </font>
    <font>
      <sz val="11"/>
      <color rgb="FF00000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E4D0"/>
        <bgColor rgb="FFFDE4D0"/>
      </patternFill>
    </fill>
    <fill>
      <patternFill patternType="solid">
        <fgColor rgb="FFDBE5F1"/>
        <bgColor rgb="FFDBE5F1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8" fillId="0" borderId="0" applyFont="0" applyFill="0" applyBorder="0" applyAlignment="0" applyProtection="0"/>
    <xf numFmtId="0" fontId="10" fillId="0" borderId="0"/>
    <xf numFmtId="164" fontId="1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0" fillId="0" borderId="0"/>
    <xf numFmtId="0" fontId="2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5" fillId="0" borderId="0"/>
    <xf numFmtId="164" fontId="25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right" vertical="top" wrapText="1"/>
    </xf>
    <xf numFmtId="164" fontId="7" fillId="0" borderId="3" xfId="0" applyNumberFormat="1" applyFont="1" applyBorder="1" applyAlignment="1">
      <alignment wrapText="1"/>
    </xf>
    <xf numFmtId="164" fontId="7" fillId="0" borderId="0" xfId="0" applyNumberFormat="1" applyFont="1" applyAlignment="1">
      <alignment wrapText="1"/>
    </xf>
    <xf numFmtId="4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horizontal="right"/>
    </xf>
    <xf numFmtId="164" fontId="7" fillId="0" borderId="6" xfId="0" applyNumberFormat="1" applyFont="1" applyBorder="1"/>
    <xf numFmtId="164" fontId="7" fillId="0" borderId="0" xfId="0" applyNumberFormat="1" applyFont="1"/>
    <xf numFmtId="4" fontId="7" fillId="0" borderId="0" xfId="0" applyNumberFormat="1" applyFont="1"/>
    <xf numFmtId="0" fontId="9" fillId="0" borderId="7" xfId="0" applyFont="1" applyBorder="1" applyAlignment="1">
      <alignment vertical="center" wrapText="1"/>
    </xf>
    <xf numFmtId="0" fontId="7" fillId="0" borderId="0" xfId="0" applyFont="1"/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9" fillId="0" borderId="7" xfId="0" applyFont="1" applyBorder="1" applyAlignment="1">
      <alignment wrapText="1"/>
    </xf>
    <xf numFmtId="164" fontId="10" fillId="0" borderId="0" xfId="0" applyNumberFormat="1" applyFont="1"/>
    <xf numFmtId="165" fontId="5" fillId="0" borderId="7" xfId="0" applyNumberFormat="1" applyFont="1" applyBorder="1" applyAlignment="1">
      <alignment horizontal="left" wrapText="1"/>
    </xf>
    <xf numFmtId="0" fontId="8" fillId="0" borderId="0" xfId="0" applyFont="1"/>
    <xf numFmtId="0" fontId="8" fillId="0" borderId="8" xfId="0" applyFont="1" applyBorder="1" applyAlignment="1">
      <alignment wrapText="1"/>
    </xf>
    <xf numFmtId="43" fontId="8" fillId="0" borderId="0" xfId="0" applyNumberFormat="1" applyFont="1"/>
    <xf numFmtId="166" fontId="8" fillId="0" borderId="0" xfId="0" applyNumberFormat="1" applyFont="1"/>
    <xf numFmtId="0" fontId="8" fillId="0" borderId="7" xfId="0" applyFont="1" applyBorder="1"/>
    <xf numFmtId="0" fontId="5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8" fillId="0" borderId="1" xfId="0" applyFont="1" applyBorder="1"/>
    <xf numFmtId="164" fontId="8" fillId="0" borderId="1" xfId="0" applyNumberFormat="1" applyFont="1" applyBorder="1"/>
    <xf numFmtId="164" fontId="5" fillId="0" borderId="1" xfId="0" applyNumberFormat="1" applyFont="1" applyBorder="1" applyAlignment="1">
      <alignment vertical="center"/>
    </xf>
    <xf numFmtId="164" fontId="8" fillId="0" borderId="0" xfId="0" applyNumberFormat="1" applyFont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1" xfId="0" applyFont="1" applyFill="1" applyBorder="1" applyAlignment="1">
      <alignment vertical="top" wrapText="1"/>
    </xf>
    <xf numFmtId="4" fontId="8" fillId="0" borderId="1" xfId="0" applyNumberFormat="1" applyFont="1" applyBorder="1"/>
    <xf numFmtId="4" fontId="8" fillId="0" borderId="0" xfId="0" applyNumberFormat="1" applyFont="1"/>
    <xf numFmtId="0" fontId="6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167" fontId="8" fillId="0" borderId="1" xfId="0" applyNumberFormat="1" applyFont="1" applyBorder="1"/>
    <xf numFmtId="167" fontId="8" fillId="0" borderId="0" xfId="0" applyNumberFormat="1" applyFont="1"/>
    <xf numFmtId="0" fontId="13" fillId="3" borderId="1" xfId="0" applyFont="1" applyFill="1" applyBorder="1" applyAlignment="1">
      <alignment vertical="top" wrapText="1"/>
    </xf>
    <xf numFmtId="167" fontId="12" fillId="0" borderId="1" xfId="0" applyNumberFormat="1" applyFont="1" applyBorder="1"/>
    <xf numFmtId="167" fontId="12" fillId="0" borderId="0" xfId="0" applyNumberFormat="1" applyFont="1"/>
    <xf numFmtId="0" fontId="15" fillId="0" borderId="0" xfId="10" applyFont="1" applyAlignment="1">
      <alignment horizontal="center" vertical="center" wrapText="1"/>
    </xf>
    <xf numFmtId="164" fontId="15" fillId="0" borderId="0" xfId="10" applyNumberFormat="1" applyFont="1" applyAlignment="1">
      <alignment horizontal="center" vertical="center" wrapText="1"/>
    </xf>
    <xf numFmtId="0" fontId="2" fillId="0" borderId="0" xfId="10"/>
    <xf numFmtId="164" fontId="15" fillId="0" borderId="1" xfId="10" applyNumberFormat="1" applyFont="1" applyBorder="1" applyAlignment="1">
      <alignment horizontal="center" vertical="center" wrapText="1"/>
    </xf>
    <xf numFmtId="0" fontId="7" fillId="0" borderId="1" xfId="10" applyFont="1" applyBorder="1"/>
    <xf numFmtId="164" fontId="7" fillId="0" borderId="1" xfId="10" applyNumberFormat="1" applyFont="1" applyBorder="1"/>
    <xf numFmtId="164" fontId="7" fillId="0" borderId="0" xfId="10" applyNumberFormat="1" applyFont="1"/>
    <xf numFmtId="0" fontId="7" fillId="0" borderId="9" xfId="10" applyFont="1" applyBorder="1"/>
    <xf numFmtId="0" fontId="15" fillId="0" borderId="0" xfId="10" applyFont="1"/>
    <xf numFmtId="164" fontId="15" fillId="0" borderId="0" xfId="10" applyNumberFormat="1" applyFont="1"/>
    <xf numFmtId="0" fontId="7" fillId="0" borderId="1" xfId="10" applyFont="1" applyBorder="1" applyAlignment="1">
      <alignment wrapText="1"/>
    </xf>
    <xf numFmtId="164" fontId="2" fillId="0" borderId="0" xfId="10" applyNumberFormat="1"/>
    <xf numFmtId="164" fontId="7" fillId="0" borderId="0" xfId="1" applyFont="1"/>
    <xf numFmtId="10" fontId="8" fillId="0" borderId="0" xfId="12" applyNumberFormat="1" applyFont="1"/>
    <xf numFmtId="164" fontId="6" fillId="0" borderId="13" xfId="1" applyFont="1" applyBorder="1"/>
    <xf numFmtId="0" fontId="22" fillId="0" borderId="10" xfId="10" applyFont="1" applyBorder="1"/>
    <xf numFmtId="164" fontId="22" fillId="0" borderId="10" xfId="1" applyFont="1" applyBorder="1"/>
    <xf numFmtId="164" fontId="7" fillId="0" borderId="1" xfId="1" applyFont="1" applyBorder="1"/>
    <xf numFmtId="164" fontId="15" fillId="0" borderId="1" xfId="1" applyFont="1" applyBorder="1"/>
    <xf numFmtId="164" fontId="2" fillId="0" borderId="0" xfId="1" applyFont="1"/>
    <xf numFmtId="164" fontId="22" fillId="0" borderId="10" xfId="10" applyNumberFormat="1" applyFont="1" applyBorder="1"/>
    <xf numFmtId="0" fontId="26" fillId="0" borderId="0" xfId="15" applyFont="1"/>
    <xf numFmtId="0" fontId="14" fillId="0" borderId="1" xfId="15" applyFont="1" applyBorder="1"/>
    <xf numFmtId="169" fontId="14" fillId="0" borderId="1" xfId="15" applyNumberFormat="1" applyFont="1" applyBorder="1"/>
    <xf numFmtId="164" fontId="14" fillId="0" borderId="1" xfId="16" applyFont="1" applyBorder="1"/>
    <xf numFmtId="170" fontId="14" fillId="0" borderId="1" xfId="15" applyNumberFormat="1" applyFont="1" applyBorder="1"/>
    <xf numFmtId="0" fontId="26" fillId="0" borderId="0" xfId="15" applyFont="1" applyAlignment="1">
      <alignment horizontal="center"/>
    </xf>
    <xf numFmtId="0" fontId="6" fillId="4" borderId="1" xfId="15" applyFont="1" applyFill="1" applyBorder="1" applyAlignment="1">
      <alignment horizontal="center" vertical="center" wrapText="1"/>
    </xf>
    <xf numFmtId="168" fontId="6" fillId="4" borderId="1" xfId="15" applyNumberFormat="1" applyFont="1" applyFill="1" applyBorder="1" applyAlignment="1">
      <alignment horizontal="center" vertical="center" wrapText="1"/>
    </xf>
    <xf numFmtId="0" fontId="26" fillId="0" borderId="0" xfId="15" applyFont="1" applyAlignment="1">
      <alignment horizontal="center" vertical="center"/>
    </xf>
    <xf numFmtId="164" fontId="14" fillId="0" borderId="1" xfId="1" applyFont="1" applyBorder="1"/>
    <xf numFmtId="0" fontId="14" fillId="0" borderId="1" xfId="15" applyFont="1" applyBorder="1" applyAlignment="1">
      <alignment horizontal="center"/>
    </xf>
    <xf numFmtId="0" fontId="26" fillId="0" borderId="0" xfId="15" applyFont="1" applyAlignment="1">
      <alignment horizontal="center" vertical="center" wrapText="1"/>
    </xf>
    <xf numFmtId="0" fontId="14" fillId="0" borderId="1" xfId="15" applyFont="1" applyBorder="1" applyAlignment="1">
      <alignment horizontal="center" vertical="center"/>
    </xf>
    <xf numFmtId="164" fontId="6" fillId="4" borderId="1" xfId="1" applyFont="1" applyFill="1" applyBorder="1" applyAlignment="1">
      <alignment horizontal="center" vertical="center" wrapText="1"/>
    </xf>
    <xf numFmtId="164" fontId="26" fillId="0" borderId="0" xfId="1" applyFont="1"/>
    <xf numFmtId="0" fontId="6" fillId="4" borderId="1" xfId="1" applyNumberFormat="1" applyFont="1" applyFill="1" applyBorder="1" applyAlignment="1">
      <alignment horizontal="center" vertical="center" wrapText="1"/>
    </xf>
    <xf numFmtId="0" fontId="14" fillId="0" borderId="2" xfId="15" applyFont="1" applyBorder="1" applyAlignment="1">
      <alignment horizontal="center"/>
    </xf>
    <xf numFmtId="164" fontId="14" fillId="0" borderId="2" xfId="1" applyFont="1" applyBorder="1"/>
    <xf numFmtId="164" fontId="6" fillId="0" borderId="5" xfId="1" applyFont="1" applyBorder="1"/>
    <xf numFmtId="164" fontId="6" fillId="0" borderId="1" xfId="1" applyFont="1" applyBorder="1"/>
    <xf numFmtId="164" fontId="6" fillId="0" borderId="13" xfId="0" applyNumberFormat="1" applyFont="1" applyBorder="1"/>
    <xf numFmtId="169" fontId="14" fillId="0" borderId="1" xfId="15" applyNumberFormat="1" applyFont="1" applyBorder="1" applyAlignment="1">
      <alignment horizontal="center" vertical="center"/>
    </xf>
    <xf numFmtId="164" fontId="14" fillId="0" borderId="1" xfId="1" applyFont="1" applyBorder="1" applyAlignment="1">
      <alignment horizontal="center" vertical="center"/>
    </xf>
    <xf numFmtId="164" fontId="14" fillId="0" borderId="10" xfId="1" applyFont="1" applyBorder="1" applyAlignment="1">
      <alignment horizontal="center" vertical="center"/>
    </xf>
    <xf numFmtId="0" fontId="14" fillId="0" borderId="2" xfId="15" applyFont="1" applyBorder="1" applyAlignment="1">
      <alignment horizontal="center" vertical="center"/>
    </xf>
    <xf numFmtId="164" fontId="14" fillId="0" borderId="2" xfId="1" applyFont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right" wrapText="1"/>
    </xf>
    <xf numFmtId="164" fontId="27" fillId="0" borderId="1" xfId="0" applyNumberFormat="1" applyFont="1" applyBorder="1" applyAlignment="1">
      <alignment horizontal="right" wrapText="1"/>
    </xf>
    <xf numFmtId="164" fontId="27" fillId="0" borderId="5" xfId="0" applyNumberFormat="1" applyFont="1" applyBorder="1" applyAlignment="1">
      <alignment horizontal="right" wrapText="1"/>
    </xf>
    <xf numFmtId="164" fontId="27" fillId="0" borderId="5" xfId="0" applyNumberFormat="1" applyFont="1" applyBorder="1" applyAlignment="1">
      <alignment horizontal="right"/>
    </xf>
    <xf numFmtId="164" fontId="27" fillId="2" borderId="1" xfId="0" applyNumberFormat="1" applyFont="1" applyFill="1" applyBorder="1" applyAlignment="1">
      <alignment wrapText="1"/>
    </xf>
    <xf numFmtId="164" fontId="28" fillId="0" borderId="1" xfId="0" applyNumberFormat="1" applyFont="1" applyBorder="1" applyAlignment="1">
      <alignment horizontal="right" wrapText="1"/>
    </xf>
    <xf numFmtId="10" fontId="7" fillId="0" borderId="0" xfId="12" applyNumberFormat="1" applyFont="1"/>
    <xf numFmtId="0" fontId="29" fillId="0" borderId="13" xfId="0" applyFont="1" applyBorder="1"/>
    <xf numFmtId="164" fontId="27" fillId="2" borderId="2" xfId="0" applyNumberFormat="1" applyFont="1" applyFill="1" applyBorder="1" applyAlignment="1">
      <alignment wrapText="1"/>
    </xf>
    <xf numFmtId="164" fontId="27" fillId="2" borderId="10" xfId="0" applyNumberFormat="1" applyFont="1" applyFill="1" applyBorder="1" applyAlignment="1">
      <alignment wrapText="1"/>
    </xf>
    <xf numFmtId="0" fontId="15" fillId="0" borderId="2" xfId="10" applyFont="1" applyBorder="1" applyAlignment="1">
      <alignment horizontal="center" vertical="center" wrapText="1"/>
    </xf>
    <xf numFmtId="0" fontId="22" fillId="0" borderId="10" xfId="10" applyFont="1" applyBorder="1"/>
    <xf numFmtId="0" fontId="15" fillId="0" borderId="7" xfId="10" applyFont="1" applyBorder="1" applyAlignment="1">
      <alignment horizontal="center"/>
    </xf>
    <xf numFmtId="0" fontId="22" fillId="0" borderId="5" xfId="10" applyFont="1" applyBorder="1"/>
    <xf numFmtId="164" fontId="15" fillId="0" borderId="2" xfId="1" applyFont="1" applyBorder="1" applyAlignment="1">
      <alignment horizontal="center" vertical="center" wrapText="1"/>
    </xf>
    <xf numFmtId="164" fontId="22" fillId="0" borderId="10" xfId="1" applyFont="1" applyBorder="1"/>
    <xf numFmtId="0" fontId="15" fillId="0" borderId="4" xfId="10" applyFont="1" applyBorder="1" applyAlignment="1">
      <alignment horizontal="center"/>
    </xf>
    <xf numFmtId="0" fontId="22" fillId="0" borderId="12" xfId="10" applyFont="1" applyBorder="1"/>
    <xf numFmtId="0" fontId="22" fillId="0" borderId="11" xfId="10" applyFont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17">
    <cellStyle name="Comma" xfId="1" builtinId="3"/>
    <cellStyle name="Comma 2" xfId="9" xr:uid="{631F8309-6AE2-41E3-9EC9-9ED77D79E5C3}"/>
    <cellStyle name="Comma 3" xfId="3" xr:uid="{D9F116B9-D684-4380-81DF-8FBA68BBBA59}"/>
    <cellStyle name="Comma 4" xfId="11" xr:uid="{84D4321B-CD27-4A63-B87E-40C2A405C760}"/>
    <cellStyle name="Comma 4 3" xfId="4" xr:uid="{76295783-08B3-489E-AEB6-703D1B6E61ED}"/>
    <cellStyle name="Comma 5" xfId="14" xr:uid="{418D8E8C-181F-4993-9B62-064D066EE1E1}"/>
    <cellStyle name="Comma 6" xfId="16" xr:uid="{A881062A-A866-41D6-BF11-B98115AB2988}"/>
    <cellStyle name="Normal" xfId="0" builtinId="0"/>
    <cellStyle name="Normal 2" xfId="5" xr:uid="{1F2CA176-EF15-49EE-9EF6-8AF6F9CD6332}"/>
    <cellStyle name="Normal 3" xfId="6" xr:uid="{9B078BB7-AF73-44E9-9C97-6BD14C5E8145}"/>
    <cellStyle name="Normal 4" xfId="7" xr:uid="{DA94F015-8EA0-489A-AEC1-E20F4F6055D9}"/>
    <cellStyle name="Normal 5" xfId="8" xr:uid="{D3EFB32C-8B6B-48E9-96A6-ABAD59C38594}"/>
    <cellStyle name="Normal 6" xfId="2" xr:uid="{4D6CFBC7-73D0-46D1-B378-91B5FCF17D31}"/>
    <cellStyle name="Normal 7" xfId="10" xr:uid="{2115D054-488F-4731-841D-BC4C26024B66}"/>
    <cellStyle name="Normal 8" xfId="13" xr:uid="{32120BA0-7C4B-40DB-8913-6EC379CB5849}"/>
    <cellStyle name="Normal 9" xfId="15" xr:uid="{CABA3023-2AE2-454B-B723-7B15114B5359}"/>
    <cellStyle name="Percent" xfId="12" builtinId="5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Flatwise &amp; Unsold Inventory-style" pivot="0" count="4" xr9:uid="{82209598-E310-47A0-88AC-0A355FBEE832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92228525-6FA8-442A-8329-14FF8E61E2E7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393A7-D49B-4045-80D1-E8D80A8561DF}">
  <sheetPr>
    <pageSetUpPr fitToPage="1"/>
  </sheetPr>
  <dimension ref="A1:Z1000"/>
  <sheetViews>
    <sheetView tabSelected="1" workbookViewId="0">
      <selection activeCell="G6" sqref="G6"/>
    </sheetView>
  </sheetViews>
  <sheetFormatPr defaultColWidth="12.58203125" defaultRowHeight="15" customHeight="1" x14ac:dyDescent="0.3"/>
  <cols>
    <col min="1" max="2" width="3.5" customWidth="1"/>
    <col min="3" max="3" width="47.5" customWidth="1"/>
    <col min="4" max="4" width="14.25" customWidth="1"/>
    <col min="5" max="5" width="12.33203125" customWidth="1"/>
    <col min="6" max="6" width="12.08203125" bestFit="1" customWidth="1"/>
    <col min="7" max="7" width="15" customWidth="1"/>
    <col min="8" max="8" width="12.75" customWidth="1"/>
    <col min="9" max="9" width="15" customWidth="1"/>
    <col min="10" max="10" width="15.83203125" customWidth="1"/>
    <col min="11" max="11" width="7.58203125" customWidth="1"/>
    <col min="12" max="13" width="12.58203125" customWidth="1"/>
    <col min="14" max="14" width="11.75" customWidth="1"/>
    <col min="15" max="26" width="7.58203125" customWidth="1"/>
  </cols>
  <sheetData>
    <row r="1" spans="1:26" ht="31" x14ac:dyDescent="0.35">
      <c r="A1" s="1"/>
      <c r="B1" s="2"/>
      <c r="C1" s="3" t="s">
        <v>0</v>
      </c>
      <c r="D1" s="4" t="s">
        <v>1</v>
      </c>
      <c r="E1" s="4" t="s">
        <v>2</v>
      </c>
      <c r="F1" s="4" t="s">
        <v>3</v>
      </c>
      <c r="G1" s="5" t="s">
        <v>4</v>
      </c>
      <c r="H1" s="6"/>
      <c r="I1" s="7"/>
      <c r="J1" s="8"/>
      <c r="K1" s="9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.5" x14ac:dyDescent="0.35">
      <c r="A2" s="11"/>
      <c r="B2" s="12"/>
      <c r="C2" s="17" t="s">
        <v>82</v>
      </c>
      <c r="D2" s="102">
        <v>53.23</v>
      </c>
      <c r="E2" s="103">
        <f t="shared" ref="E2:E8" si="0">F2-D2</f>
        <v>1.7466000000041504E-3</v>
      </c>
      <c r="F2" s="103">
        <f t="shared" ref="F2:F8" si="1">G2/10^7</f>
        <v>53.231746600000001</v>
      </c>
      <c r="G2" s="104">
        <v>532317466</v>
      </c>
      <c r="H2" s="13">
        <f t="shared" ref="H2:H8" si="2">F2/$F$9%</f>
        <v>24.468361143308115</v>
      </c>
      <c r="I2" s="15"/>
      <c r="J2" s="15"/>
      <c r="K2" s="16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5.5" x14ac:dyDescent="0.35">
      <c r="A3" s="19"/>
      <c r="B3" s="20"/>
      <c r="C3" s="17" t="s">
        <v>5</v>
      </c>
      <c r="D3" s="102">
        <v>16.77</v>
      </c>
      <c r="E3" s="103">
        <f t="shared" si="0"/>
        <v>87.665115900000004</v>
      </c>
      <c r="F3" s="103">
        <f t="shared" si="1"/>
        <v>104.4351159</v>
      </c>
      <c r="G3" s="105">
        <f>ROUND('Construction Area Statement (Y)'!J31,0)</f>
        <v>1044351159</v>
      </c>
      <c r="H3" s="13">
        <f t="shared" si="2"/>
        <v>48.004363844872216</v>
      </c>
      <c r="I3" s="15">
        <f>301735.4-196.28</f>
        <v>301539.12</v>
      </c>
      <c r="J3" s="15">
        <f>I3*3500</f>
        <v>1055386920</v>
      </c>
      <c r="K3" s="108">
        <f>D3/F3</f>
        <v>0.16057817196332522</v>
      </c>
    </row>
    <row r="4" spans="1:26" ht="15.5" x14ac:dyDescent="0.35">
      <c r="A4" s="19"/>
      <c r="B4" s="20"/>
      <c r="C4" s="21" t="s">
        <v>6</v>
      </c>
      <c r="D4" s="106">
        <v>3.68</v>
      </c>
      <c r="E4" s="103">
        <f t="shared" si="0"/>
        <v>1.5417558000000002</v>
      </c>
      <c r="F4" s="103">
        <f t="shared" si="1"/>
        <v>5.2217558000000004</v>
      </c>
      <c r="G4" s="104">
        <f>ROUND(G3*5%,0)</f>
        <v>52217558</v>
      </c>
      <c r="H4" s="13">
        <f t="shared" si="2"/>
        <v>2.4002181945418974</v>
      </c>
      <c r="I4" s="15"/>
      <c r="J4" s="15"/>
      <c r="K4" s="16"/>
    </row>
    <row r="5" spans="1:26" ht="15.5" x14ac:dyDescent="0.35">
      <c r="A5" s="19"/>
      <c r="B5" s="20"/>
      <c r="C5" s="17" t="s">
        <v>7</v>
      </c>
      <c r="D5" s="110">
        <v>2.34</v>
      </c>
      <c r="E5" s="103">
        <f t="shared" si="0"/>
        <v>3.926107</v>
      </c>
      <c r="F5" s="103">
        <f t="shared" si="1"/>
        <v>6.2661069999999999</v>
      </c>
      <c r="G5" s="104">
        <f>ROUND(G3*6%,0)</f>
        <v>62661070</v>
      </c>
      <c r="H5" s="13">
        <f t="shared" si="2"/>
        <v>2.8802618518365688</v>
      </c>
      <c r="I5" s="15"/>
      <c r="J5" s="15"/>
      <c r="K5" s="16"/>
    </row>
    <row r="6" spans="1:26" ht="15.5" x14ac:dyDescent="0.35">
      <c r="A6" s="19"/>
      <c r="B6" s="20"/>
      <c r="C6" s="17" t="s">
        <v>8</v>
      </c>
      <c r="D6" s="111">
        <v>0</v>
      </c>
      <c r="E6" s="103">
        <f t="shared" si="0"/>
        <v>10.2656008</v>
      </c>
      <c r="F6" s="103">
        <f t="shared" si="1"/>
        <v>10.2656008</v>
      </c>
      <c r="G6" s="104">
        <f>ROUND(G17*3%,0)</f>
        <v>102656008</v>
      </c>
      <c r="H6" s="13">
        <f t="shared" si="2"/>
        <v>4.7186583903567181</v>
      </c>
      <c r="I6" s="15"/>
      <c r="J6" s="15"/>
      <c r="K6" s="16"/>
      <c r="L6" s="22"/>
    </row>
    <row r="7" spans="1:26" ht="15.5" x14ac:dyDescent="0.35">
      <c r="A7" s="11"/>
      <c r="B7" s="12"/>
      <c r="C7" s="21" t="s">
        <v>9</v>
      </c>
      <c r="D7" s="106">
        <v>3.01</v>
      </c>
      <c r="E7" s="103">
        <f t="shared" si="0"/>
        <v>31.990000000000002</v>
      </c>
      <c r="F7" s="103">
        <f t="shared" si="1"/>
        <v>35</v>
      </c>
      <c r="G7" s="104">
        <v>350000000</v>
      </c>
      <c r="H7" s="13">
        <f t="shared" si="2"/>
        <v>16.088005649166206</v>
      </c>
      <c r="I7" s="15"/>
      <c r="J7" s="15"/>
      <c r="K7" s="16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5" x14ac:dyDescent="0.35">
      <c r="A8" s="11"/>
      <c r="B8" s="12"/>
      <c r="C8" s="21" t="s">
        <v>63</v>
      </c>
      <c r="D8" s="106">
        <v>0</v>
      </c>
      <c r="E8" s="103">
        <f t="shared" si="0"/>
        <v>3.1330534999999999</v>
      </c>
      <c r="F8" s="103">
        <f t="shared" si="1"/>
        <v>3.1330534999999999</v>
      </c>
      <c r="G8" s="104">
        <f>ROUND(G3*3%,0)</f>
        <v>31330535</v>
      </c>
      <c r="H8" s="13">
        <f t="shared" si="2"/>
        <v>1.4401309259182844</v>
      </c>
      <c r="I8" s="15"/>
      <c r="J8" s="15"/>
      <c r="K8" s="16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5.5" x14ac:dyDescent="0.35">
      <c r="A9" s="19"/>
      <c r="B9" s="20"/>
      <c r="C9" s="23" t="s">
        <v>10</v>
      </c>
      <c r="D9" s="107">
        <f>SUM(D2:D8)</f>
        <v>79.030000000000015</v>
      </c>
      <c r="E9" s="107">
        <f>SUM(E2:E8)</f>
        <v>138.5233796</v>
      </c>
      <c r="F9" s="107">
        <f>SUM(F2:F8)</f>
        <v>217.5533796</v>
      </c>
      <c r="G9" s="107">
        <f>SUM(G2:G8)</f>
        <v>2175533796</v>
      </c>
      <c r="H9" s="13">
        <f>SUM(H2:H8)</f>
        <v>100</v>
      </c>
      <c r="I9" s="15"/>
      <c r="J9" s="15"/>
      <c r="K9" s="15"/>
    </row>
    <row r="10" spans="1:26" ht="15.5" x14ac:dyDescent="0.35">
      <c r="A10" s="24"/>
      <c r="B10" s="24"/>
      <c r="C10" s="25"/>
      <c r="D10" s="24"/>
      <c r="E10" s="68">
        <f>D3/F3</f>
        <v>0.16057817196332522</v>
      </c>
      <c r="F10" s="26"/>
      <c r="G10" s="26"/>
      <c r="H10" s="27"/>
      <c r="I10" s="14"/>
      <c r="J10" s="15"/>
      <c r="K10" s="16"/>
    </row>
    <row r="11" spans="1:26" ht="15.5" x14ac:dyDescent="0.35">
      <c r="A11" s="24"/>
      <c r="B11" s="24"/>
      <c r="C11" s="25"/>
      <c r="D11" s="24"/>
      <c r="E11" s="24"/>
      <c r="F11" s="24"/>
      <c r="G11" s="26"/>
      <c r="H11" s="24"/>
      <c r="I11" s="14"/>
      <c r="J11" s="15"/>
      <c r="K11" s="16"/>
    </row>
    <row r="12" spans="1:26" ht="36" customHeight="1" x14ac:dyDescent="0.35">
      <c r="A12" s="24"/>
      <c r="B12" s="28"/>
      <c r="C12" s="29" t="s">
        <v>11</v>
      </c>
      <c r="D12" s="3" t="s">
        <v>138</v>
      </c>
      <c r="E12" s="3" t="s">
        <v>12</v>
      </c>
      <c r="F12" s="30" t="s">
        <v>13</v>
      </c>
      <c r="G12" s="30" t="s">
        <v>14</v>
      </c>
      <c r="H12" s="30" t="s">
        <v>139</v>
      </c>
      <c r="I12" s="30" t="s">
        <v>140</v>
      </c>
    </row>
    <row r="13" spans="1:26" ht="15.5" x14ac:dyDescent="0.35">
      <c r="A13" s="24"/>
      <c r="B13" s="28"/>
      <c r="C13" s="31" t="s">
        <v>64</v>
      </c>
      <c r="D13" s="32">
        <f>'Unsold Inventory'!A73</f>
        <v>72</v>
      </c>
      <c r="E13" s="32">
        <f>'Unsold Inventory'!F74</f>
        <v>137564.65999999989</v>
      </c>
      <c r="F13" s="32">
        <v>19000</v>
      </c>
      <c r="G13" s="32">
        <f>E13*F13</f>
        <v>2613728539.9999981</v>
      </c>
      <c r="H13" s="32">
        <v>0</v>
      </c>
      <c r="I13" s="32">
        <v>0</v>
      </c>
    </row>
    <row r="14" spans="1:26" ht="15.5" x14ac:dyDescent="0.35">
      <c r="A14" s="24"/>
      <c r="B14" s="28"/>
      <c r="C14" s="31" t="s">
        <v>15</v>
      </c>
      <c r="D14" s="32">
        <f>'Sold Inventory'!A5</f>
        <v>4</v>
      </c>
      <c r="E14" s="32">
        <f>'Sold Inventory'!F6</f>
        <v>8033.0999999999995</v>
      </c>
      <c r="F14" s="32">
        <f>G14/E14</f>
        <v>18565.452813982149</v>
      </c>
      <c r="G14" s="32">
        <f>'Sold Inventory'!H6</f>
        <v>149138139</v>
      </c>
      <c r="H14" s="32">
        <f>'Sold Inventory'!I6</f>
        <v>18668000</v>
      </c>
      <c r="I14" s="32">
        <f>G14-H14</f>
        <v>130470139</v>
      </c>
    </row>
    <row r="15" spans="1:26" ht="15.5" x14ac:dyDescent="0.35">
      <c r="A15" s="24"/>
      <c r="B15" s="28"/>
      <c r="C15" s="31" t="s">
        <v>80</v>
      </c>
      <c r="D15" s="32">
        <f>'Unsold Inventory'!L12</f>
        <v>11</v>
      </c>
      <c r="E15" s="32">
        <f>'Unsold Inventory'!Q13</f>
        <v>12062.449999999999</v>
      </c>
      <c r="F15" s="32">
        <v>45000</v>
      </c>
      <c r="G15" s="32">
        <f>E15*F15</f>
        <v>542810250</v>
      </c>
      <c r="H15" s="32">
        <v>0</v>
      </c>
      <c r="I15" s="32">
        <v>0</v>
      </c>
    </row>
    <row r="16" spans="1:26" ht="15.5" x14ac:dyDescent="0.35">
      <c r="A16" s="24"/>
      <c r="B16" s="28"/>
      <c r="C16" s="31" t="s">
        <v>81</v>
      </c>
      <c r="D16" s="32">
        <f>'Sold Inventory'!A16</f>
        <v>5</v>
      </c>
      <c r="E16" s="32">
        <f>'Sold Inventory'!F17</f>
        <v>2558.91</v>
      </c>
      <c r="F16" s="32">
        <f>G16/E16</f>
        <v>45406.051795491054</v>
      </c>
      <c r="G16" s="32">
        <f>'Sold Inventory'!H17</f>
        <v>116190000</v>
      </c>
      <c r="H16" s="32">
        <f>'Sold Inventory'!I17</f>
        <v>39500000</v>
      </c>
      <c r="I16" s="32">
        <f t="shared" ref="I16" si="3">G16-H16</f>
        <v>76690000</v>
      </c>
    </row>
    <row r="17" spans="1:11" ht="15.5" x14ac:dyDescent="0.35">
      <c r="A17" s="24"/>
      <c r="B17" s="28"/>
      <c r="C17" s="33" t="s">
        <v>16</v>
      </c>
      <c r="D17" s="32">
        <f>SUM(D13:D16)</f>
        <v>92</v>
      </c>
      <c r="E17" s="34">
        <f>SUM(E13:E16)</f>
        <v>160219.11999999991</v>
      </c>
      <c r="F17" s="32"/>
      <c r="G17" s="32">
        <f>SUM(G13:G16)</f>
        <v>3421866928.9999981</v>
      </c>
      <c r="H17" s="32">
        <f t="shared" ref="H17:I17" si="4">SUM(H13:H16)</f>
        <v>58168000</v>
      </c>
      <c r="I17" s="32">
        <f t="shared" si="4"/>
        <v>207160139</v>
      </c>
    </row>
    <row r="18" spans="1:11" ht="15.5" x14ac:dyDescent="0.35">
      <c r="A18" s="24"/>
      <c r="B18" s="28"/>
      <c r="C18" s="35" t="s">
        <v>17</v>
      </c>
      <c r="D18" s="32"/>
      <c r="E18" s="36"/>
      <c r="F18" s="37"/>
      <c r="G18" s="38">
        <f t="shared" ref="G18:I18" si="5">G17/10^7</f>
        <v>342.1866928999998</v>
      </c>
      <c r="H18" s="38">
        <f t="shared" si="5"/>
        <v>5.8167999999999997</v>
      </c>
      <c r="I18" s="38">
        <f t="shared" si="5"/>
        <v>20.7160139</v>
      </c>
    </row>
    <row r="19" spans="1:11" ht="15.75" customHeight="1" x14ac:dyDescent="0.35">
      <c r="A19" s="24"/>
      <c r="B19" s="24"/>
      <c r="C19" s="25"/>
      <c r="D19" s="24"/>
      <c r="E19" s="24"/>
      <c r="F19" s="39"/>
      <c r="G19" s="24"/>
      <c r="I19" s="15"/>
      <c r="J19" s="15"/>
      <c r="K19" s="16"/>
    </row>
    <row r="20" spans="1:11" ht="15.75" customHeight="1" x14ac:dyDescent="0.35">
      <c r="A20" s="24"/>
      <c r="B20" s="24"/>
      <c r="C20" s="40"/>
      <c r="D20" s="41"/>
      <c r="E20" s="42"/>
      <c r="F20" s="22"/>
      <c r="G20" s="15"/>
      <c r="H20" s="15"/>
      <c r="I20" s="16"/>
    </row>
    <row r="21" spans="1:11" ht="15.75" customHeight="1" x14ac:dyDescent="0.35">
      <c r="A21" s="24"/>
      <c r="B21" s="28"/>
      <c r="C21" s="35" t="s">
        <v>11</v>
      </c>
      <c r="D21" s="43" t="s">
        <v>18</v>
      </c>
      <c r="E21" s="44"/>
      <c r="G21" s="15"/>
      <c r="H21" s="15"/>
      <c r="I21" s="16"/>
    </row>
    <row r="22" spans="1:11" ht="15.75" customHeight="1" x14ac:dyDescent="0.35">
      <c r="A22" s="24"/>
      <c r="B22" s="28"/>
      <c r="C22" s="45" t="s">
        <v>19</v>
      </c>
      <c r="D22" s="46">
        <f>G18</f>
        <v>342.1866928999998</v>
      </c>
      <c r="E22" s="47"/>
      <c r="G22" s="15"/>
      <c r="H22" s="15"/>
      <c r="I22" s="16"/>
    </row>
    <row r="23" spans="1:11" ht="15.75" customHeight="1" x14ac:dyDescent="0.35">
      <c r="A23" s="24"/>
      <c r="B23" s="28"/>
      <c r="C23" s="48" t="s">
        <v>20</v>
      </c>
      <c r="D23" s="46">
        <f>F9</f>
        <v>217.5533796</v>
      </c>
      <c r="E23" s="47"/>
      <c r="G23" s="15"/>
      <c r="H23" s="15"/>
      <c r="I23" s="16"/>
    </row>
    <row r="24" spans="1:11" ht="15.75" customHeight="1" x14ac:dyDescent="0.35">
      <c r="A24" s="24"/>
      <c r="B24" s="28"/>
      <c r="C24" s="45" t="s">
        <v>21</v>
      </c>
      <c r="D24" s="46">
        <f>D22-D23</f>
        <v>124.6333132999998</v>
      </c>
      <c r="E24" s="47"/>
      <c r="G24" s="15"/>
      <c r="H24" s="15"/>
      <c r="I24" s="16"/>
    </row>
    <row r="25" spans="1:11" ht="15.75" customHeight="1" x14ac:dyDescent="0.35">
      <c r="A25" s="24"/>
      <c r="B25" s="28"/>
      <c r="C25" s="35"/>
      <c r="D25" s="36"/>
      <c r="E25" s="24"/>
      <c r="G25" s="15"/>
      <c r="H25" s="15"/>
      <c r="I25" s="16"/>
    </row>
    <row r="26" spans="1:11" ht="15.75" customHeight="1" x14ac:dyDescent="0.35">
      <c r="A26" s="24"/>
      <c r="B26" s="28"/>
      <c r="C26" s="45" t="s">
        <v>22</v>
      </c>
      <c r="D26" s="36"/>
      <c r="E26" s="24"/>
      <c r="G26" s="15"/>
      <c r="H26" s="15"/>
      <c r="I26" s="16"/>
    </row>
    <row r="27" spans="1:11" ht="15.75" customHeight="1" x14ac:dyDescent="0.35">
      <c r="A27" s="24"/>
      <c r="B27" s="28"/>
      <c r="C27" s="48" t="s">
        <v>23</v>
      </c>
      <c r="D27" s="36">
        <f>ROUND(D24*0.3,2)</f>
        <v>37.39</v>
      </c>
      <c r="E27" s="24"/>
      <c r="G27" s="15"/>
      <c r="H27" s="15"/>
      <c r="I27" s="16"/>
    </row>
    <row r="28" spans="1:11" ht="15.75" customHeight="1" x14ac:dyDescent="0.35">
      <c r="A28" s="24"/>
      <c r="B28" s="28"/>
      <c r="C28" s="45" t="s">
        <v>24</v>
      </c>
      <c r="D28" s="46">
        <f>D24-D27</f>
        <v>87.243313299999798</v>
      </c>
      <c r="E28" s="47"/>
      <c r="G28" s="15"/>
      <c r="H28" s="15"/>
      <c r="I28" s="16"/>
    </row>
    <row r="29" spans="1:11" ht="15.75" customHeight="1" x14ac:dyDescent="0.35">
      <c r="A29" s="24"/>
      <c r="B29" s="28"/>
      <c r="C29" s="49" t="s">
        <v>65</v>
      </c>
      <c r="D29" s="50">
        <f>PV(8%,4,0,-D28)</f>
        <v>64.126439732373697</v>
      </c>
      <c r="E29" s="51"/>
      <c r="G29" s="15"/>
      <c r="H29" s="15"/>
      <c r="I29" s="16"/>
    </row>
    <row r="30" spans="1:11" ht="15.75" customHeight="1" x14ac:dyDescent="0.35">
      <c r="A30" s="24"/>
      <c r="B30" s="28"/>
      <c r="C30" s="52" t="s">
        <v>25</v>
      </c>
      <c r="D30" s="36"/>
      <c r="E30" s="24"/>
      <c r="G30" s="15"/>
      <c r="H30" s="15"/>
      <c r="I30" s="16"/>
    </row>
    <row r="31" spans="1:11" ht="15.75" customHeight="1" x14ac:dyDescent="0.35">
      <c r="A31" s="24"/>
      <c r="B31" s="28"/>
      <c r="C31" s="49" t="s">
        <v>26</v>
      </c>
      <c r="D31" s="37">
        <f>D9</f>
        <v>79.030000000000015</v>
      </c>
      <c r="E31" s="39"/>
      <c r="G31" s="15"/>
      <c r="H31" s="15"/>
      <c r="I31" s="16"/>
    </row>
    <row r="32" spans="1:11" ht="15.75" customHeight="1" x14ac:dyDescent="0.35">
      <c r="A32" s="24"/>
      <c r="B32" s="28"/>
      <c r="C32" s="49" t="s">
        <v>27</v>
      </c>
      <c r="D32" s="36"/>
      <c r="E32" s="24"/>
      <c r="G32" s="15"/>
      <c r="H32" s="15"/>
      <c r="I32" s="16"/>
    </row>
    <row r="33" spans="1:11" ht="15.75" customHeight="1" x14ac:dyDescent="0.35">
      <c r="A33" s="24"/>
      <c r="B33" s="28"/>
      <c r="C33" s="52" t="s">
        <v>28</v>
      </c>
      <c r="D33" s="37">
        <f>H18</f>
        <v>5.8167999999999997</v>
      </c>
      <c r="E33" s="39"/>
      <c r="G33" s="15"/>
      <c r="H33" s="15"/>
      <c r="I33" s="16"/>
    </row>
    <row r="34" spans="1:11" ht="15.75" customHeight="1" x14ac:dyDescent="0.35">
      <c r="A34" s="24"/>
      <c r="B34" s="28"/>
      <c r="C34" s="40"/>
      <c r="D34" s="36"/>
      <c r="E34" s="24"/>
      <c r="G34" s="15"/>
      <c r="H34" s="15"/>
      <c r="I34" s="16"/>
    </row>
    <row r="35" spans="1:11" ht="15.75" customHeight="1" x14ac:dyDescent="0.35">
      <c r="A35" s="24"/>
      <c r="B35" s="28"/>
      <c r="C35" s="49" t="s">
        <v>29</v>
      </c>
      <c r="D35" s="53">
        <f>D29+D31-D33</f>
        <v>137.33963973237371</v>
      </c>
      <c r="E35" s="54"/>
      <c r="G35" s="15"/>
      <c r="H35" s="15"/>
      <c r="I35" s="16"/>
    </row>
    <row r="36" spans="1:11" ht="15.75" customHeight="1" x14ac:dyDescent="0.35">
      <c r="A36" s="24"/>
      <c r="B36" s="28"/>
      <c r="C36" s="52" t="s">
        <v>30</v>
      </c>
      <c r="D36" s="53">
        <f>D35*0.9</f>
        <v>123.60567575913635</v>
      </c>
      <c r="E36" s="54"/>
      <c r="G36" s="15"/>
      <c r="H36" s="15"/>
      <c r="I36" s="16"/>
    </row>
    <row r="37" spans="1:11" ht="15.75" customHeight="1" x14ac:dyDescent="0.35">
      <c r="A37" s="24"/>
      <c r="B37" s="28"/>
      <c r="C37" s="49" t="s">
        <v>31</v>
      </c>
      <c r="D37" s="53">
        <f>D35*0.8</f>
        <v>109.87171178589898</v>
      </c>
      <c r="E37" s="54"/>
      <c r="G37" s="15"/>
      <c r="H37" s="15"/>
      <c r="I37" s="16"/>
    </row>
    <row r="38" spans="1:11" ht="15.75" customHeight="1" x14ac:dyDescent="0.35">
      <c r="C38" s="10"/>
      <c r="I38" s="15"/>
      <c r="J38" s="15"/>
      <c r="K38" s="16"/>
    </row>
    <row r="39" spans="1:11" ht="15.75" customHeight="1" x14ac:dyDescent="0.35">
      <c r="C39" s="10"/>
      <c r="I39" s="15"/>
      <c r="J39" s="15"/>
      <c r="K39" s="16"/>
    </row>
    <row r="40" spans="1:11" ht="15.75" customHeight="1" x14ac:dyDescent="0.35">
      <c r="C40" s="10"/>
      <c r="I40" s="15"/>
      <c r="J40" s="15"/>
      <c r="K40" s="16"/>
    </row>
    <row r="41" spans="1:11" ht="15.75" customHeight="1" x14ac:dyDescent="0.35">
      <c r="C41" s="10"/>
      <c r="I41" s="15"/>
      <c r="J41" s="15"/>
      <c r="K41" s="16"/>
    </row>
    <row r="42" spans="1:11" ht="15.75" customHeight="1" x14ac:dyDescent="0.35">
      <c r="C42" s="10"/>
      <c r="I42" s="15"/>
      <c r="J42" s="15"/>
      <c r="K42" s="16"/>
    </row>
    <row r="43" spans="1:11" ht="15.75" customHeight="1" x14ac:dyDescent="0.35">
      <c r="C43" s="10"/>
      <c r="I43" s="15"/>
      <c r="J43" s="15"/>
      <c r="K43" s="16"/>
    </row>
    <row r="44" spans="1:11" ht="15.75" customHeight="1" x14ac:dyDescent="0.35">
      <c r="C44" s="10"/>
      <c r="I44" s="15"/>
      <c r="J44" s="15"/>
      <c r="K44" s="16"/>
    </row>
    <row r="45" spans="1:11" ht="15.75" customHeight="1" x14ac:dyDescent="0.35">
      <c r="C45" s="10"/>
      <c r="I45" s="15"/>
      <c r="J45" s="15"/>
      <c r="K45" s="16"/>
    </row>
    <row r="46" spans="1:11" ht="15.75" customHeight="1" x14ac:dyDescent="0.35">
      <c r="C46" s="10"/>
      <c r="I46" s="15"/>
      <c r="J46" s="15"/>
      <c r="K46" s="16"/>
    </row>
    <row r="47" spans="1:11" ht="15.75" customHeight="1" x14ac:dyDescent="0.35">
      <c r="C47" s="10"/>
      <c r="I47" s="15"/>
      <c r="J47" s="15"/>
      <c r="K47" s="16"/>
    </row>
    <row r="48" spans="1:11" ht="15.75" customHeight="1" x14ac:dyDescent="0.35">
      <c r="C48" s="10"/>
      <c r="I48" s="15"/>
      <c r="J48" s="15"/>
      <c r="K48" s="16"/>
    </row>
    <row r="49" spans="3:11" ht="15.75" customHeight="1" x14ac:dyDescent="0.35">
      <c r="C49" s="10"/>
      <c r="I49" s="15"/>
      <c r="J49" s="15"/>
      <c r="K49" s="16"/>
    </row>
    <row r="50" spans="3:11" ht="15.75" customHeight="1" x14ac:dyDescent="0.35">
      <c r="C50" s="10"/>
      <c r="I50" s="15"/>
      <c r="J50" s="15"/>
      <c r="K50" s="16"/>
    </row>
    <row r="51" spans="3:11" ht="15.75" customHeight="1" x14ac:dyDescent="0.35">
      <c r="C51" s="10"/>
      <c r="I51" s="15"/>
      <c r="J51" s="15"/>
      <c r="K51" s="16"/>
    </row>
    <row r="52" spans="3:11" ht="15.75" customHeight="1" x14ac:dyDescent="0.35">
      <c r="C52" s="10"/>
      <c r="I52" s="15"/>
      <c r="J52" s="15"/>
      <c r="K52" s="16"/>
    </row>
    <row r="53" spans="3:11" ht="15.75" customHeight="1" x14ac:dyDescent="0.35">
      <c r="C53" s="10"/>
      <c r="I53" s="15"/>
      <c r="J53" s="15"/>
      <c r="K53" s="16"/>
    </row>
    <row r="54" spans="3:11" ht="15.75" customHeight="1" x14ac:dyDescent="0.35">
      <c r="C54" s="10"/>
      <c r="I54" s="15"/>
      <c r="J54" s="15"/>
      <c r="K54" s="16"/>
    </row>
    <row r="55" spans="3:11" ht="15.75" customHeight="1" x14ac:dyDescent="0.35">
      <c r="C55" s="10"/>
      <c r="I55" s="15"/>
      <c r="J55" s="15"/>
      <c r="K55" s="16"/>
    </row>
    <row r="56" spans="3:11" ht="15.75" customHeight="1" x14ac:dyDescent="0.35">
      <c r="C56" s="10"/>
      <c r="I56" s="15"/>
      <c r="J56" s="15"/>
      <c r="K56" s="16"/>
    </row>
    <row r="57" spans="3:11" ht="15.75" customHeight="1" x14ac:dyDescent="0.35">
      <c r="C57" s="10"/>
      <c r="I57" s="15"/>
      <c r="J57" s="15"/>
      <c r="K57" s="16"/>
    </row>
    <row r="58" spans="3:11" ht="15.75" customHeight="1" x14ac:dyDescent="0.35">
      <c r="C58" s="10"/>
      <c r="I58" s="15"/>
      <c r="J58" s="15"/>
      <c r="K58" s="16"/>
    </row>
    <row r="59" spans="3:11" ht="15.75" customHeight="1" x14ac:dyDescent="0.35">
      <c r="C59" s="10"/>
      <c r="I59" s="15"/>
      <c r="J59" s="15"/>
      <c r="K59" s="16"/>
    </row>
    <row r="60" spans="3:11" ht="15.75" customHeight="1" x14ac:dyDescent="0.35">
      <c r="C60" s="10"/>
      <c r="I60" s="15"/>
      <c r="J60" s="15"/>
      <c r="K60" s="16"/>
    </row>
    <row r="61" spans="3:11" ht="15.75" customHeight="1" x14ac:dyDescent="0.35">
      <c r="C61" s="10"/>
      <c r="I61" s="15"/>
      <c r="J61" s="15"/>
      <c r="K61" s="16"/>
    </row>
    <row r="62" spans="3:11" ht="15.75" customHeight="1" x14ac:dyDescent="0.35">
      <c r="C62" s="10"/>
      <c r="I62" s="15"/>
      <c r="J62" s="15"/>
      <c r="K62" s="16"/>
    </row>
    <row r="63" spans="3:11" ht="15.75" customHeight="1" x14ac:dyDescent="0.35">
      <c r="C63" s="10"/>
      <c r="I63" s="15"/>
      <c r="J63" s="15"/>
      <c r="K63" s="16"/>
    </row>
    <row r="64" spans="3:11" ht="15.75" customHeight="1" x14ac:dyDescent="0.35">
      <c r="C64" s="10"/>
      <c r="I64" s="15"/>
      <c r="J64" s="15"/>
      <c r="K64" s="16"/>
    </row>
    <row r="65" spans="3:11" ht="15.75" customHeight="1" x14ac:dyDescent="0.35">
      <c r="C65" s="10"/>
      <c r="I65" s="15"/>
      <c r="J65" s="15"/>
      <c r="K65" s="16"/>
    </row>
    <row r="66" spans="3:11" ht="15.75" customHeight="1" x14ac:dyDescent="0.35">
      <c r="C66" s="10"/>
      <c r="I66" s="15"/>
      <c r="J66" s="15"/>
      <c r="K66" s="16"/>
    </row>
    <row r="67" spans="3:11" ht="15.75" customHeight="1" x14ac:dyDescent="0.35">
      <c r="C67" s="10"/>
      <c r="I67" s="15"/>
      <c r="J67" s="15"/>
      <c r="K67" s="16"/>
    </row>
    <row r="68" spans="3:11" ht="15.75" customHeight="1" x14ac:dyDescent="0.35">
      <c r="C68" s="10"/>
      <c r="I68" s="15"/>
      <c r="J68" s="15"/>
      <c r="K68" s="16"/>
    </row>
    <row r="69" spans="3:11" ht="15.75" customHeight="1" x14ac:dyDescent="0.35">
      <c r="C69" s="10"/>
      <c r="I69" s="15"/>
      <c r="J69" s="15"/>
      <c r="K69" s="16"/>
    </row>
    <row r="70" spans="3:11" ht="15.75" customHeight="1" x14ac:dyDescent="0.35">
      <c r="C70" s="10"/>
      <c r="I70" s="15"/>
      <c r="J70" s="15"/>
      <c r="K70" s="16"/>
    </row>
    <row r="71" spans="3:11" ht="15.75" customHeight="1" x14ac:dyDescent="0.35">
      <c r="C71" s="10"/>
      <c r="I71" s="15"/>
      <c r="J71" s="15"/>
      <c r="K71" s="16"/>
    </row>
    <row r="72" spans="3:11" ht="15.75" customHeight="1" x14ac:dyDescent="0.35">
      <c r="C72" s="10"/>
      <c r="I72" s="15"/>
      <c r="J72" s="15"/>
      <c r="K72" s="16"/>
    </row>
    <row r="73" spans="3:11" ht="15.75" customHeight="1" x14ac:dyDescent="0.35">
      <c r="C73" s="10"/>
      <c r="I73" s="15"/>
      <c r="J73" s="15"/>
      <c r="K73" s="16"/>
    </row>
    <row r="74" spans="3:11" ht="15.75" customHeight="1" x14ac:dyDescent="0.35">
      <c r="C74" s="10"/>
      <c r="I74" s="15"/>
      <c r="J74" s="15"/>
      <c r="K74" s="16"/>
    </row>
    <row r="75" spans="3:11" ht="15.75" customHeight="1" x14ac:dyDescent="0.35">
      <c r="C75" s="10"/>
      <c r="I75" s="15"/>
      <c r="J75" s="15"/>
      <c r="K75" s="16"/>
    </row>
    <row r="76" spans="3:11" ht="15.75" customHeight="1" x14ac:dyDescent="0.35">
      <c r="C76" s="10"/>
      <c r="I76" s="15"/>
      <c r="J76" s="15"/>
      <c r="K76" s="16"/>
    </row>
    <row r="77" spans="3:11" ht="15.75" customHeight="1" x14ac:dyDescent="0.35">
      <c r="C77" s="10"/>
      <c r="I77" s="15"/>
      <c r="J77" s="15"/>
      <c r="K77" s="16"/>
    </row>
    <row r="78" spans="3:11" ht="15.75" customHeight="1" x14ac:dyDescent="0.35">
      <c r="C78" s="10"/>
      <c r="I78" s="15"/>
      <c r="J78" s="15"/>
      <c r="K78" s="16"/>
    </row>
    <row r="79" spans="3:11" ht="15.75" customHeight="1" x14ac:dyDescent="0.35">
      <c r="C79" s="10"/>
      <c r="I79" s="15"/>
      <c r="J79" s="15"/>
      <c r="K79" s="16"/>
    </row>
    <row r="80" spans="3:11" ht="15.75" customHeight="1" x14ac:dyDescent="0.35">
      <c r="C80" s="10"/>
      <c r="I80" s="15"/>
      <c r="J80" s="15"/>
      <c r="K80" s="16"/>
    </row>
    <row r="81" spans="3:11" ht="15.75" customHeight="1" x14ac:dyDescent="0.35">
      <c r="C81" s="10"/>
      <c r="I81" s="15"/>
      <c r="J81" s="15"/>
      <c r="K81" s="16"/>
    </row>
    <row r="82" spans="3:11" ht="15.75" customHeight="1" x14ac:dyDescent="0.35">
      <c r="C82" s="10"/>
      <c r="I82" s="15"/>
      <c r="J82" s="15"/>
      <c r="K82" s="16"/>
    </row>
    <row r="83" spans="3:11" ht="15.75" customHeight="1" x14ac:dyDescent="0.35">
      <c r="C83" s="10"/>
      <c r="I83" s="15"/>
      <c r="J83" s="15"/>
      <c r="K83" s="16"/>
    </row>
    <row r="84" spans="3:11" ht="15.75" customHeight="1" x14ac:dyDescent="0.35">
      <c r="C84" s="10"/>
      <c r="I84" s="15"/>
      <c r="J84" s="15"/>
      <c r="K84" s="16"/>
    </row>
    <row r="85" spans="3:11" ht="15.75" customHeight="1" x14ac:dyDescent="0.35">
      <c r="C85" s="10"/>
      <c r="I85" s="15"/>
      <c r="J85" s="15"/>
      <c r="K85" s="16"/>
    </row>
    <row r="86" spans="3:11" ht="15.75" customHeight="1" x14ac:dyDescent="0.35">
      <c r="C86" s="10"/>
      <c r="I86" s="15"/>
      <c r="J86" s="15"/>
      <c r="K86" s="16"/>
    </row>
    <row r="87" spans="3:11" ht="15.75" customHeight="1" x14ac:dyDescent="0.35">
      <c r="C87" s="10"/>
      <c r="I87" s="15"/>
      <c r="J87" s="15"/>
      <c r="K87" s="16"/>
    </row>
    <row r="88" spans="3:11" ht="15.75" customHeight="1" x14ac:dyDescent="0.35">
      <c r="C88" s="10"/>
      <c r="I88" s="15"/>
      <c r="J88" s="15"/>
      <c r="K88" s="16"/>
    </row>
    <row r="89" spans="3:11" ht="15.75" customHeight="1" x14ac:dyDescent="0.35">
      <c r="C89" s="10"/>
      <c r="I89" s="15"/>
      <c r="J89" s="15"/>
      <c r="K89" s="16"/>
    </row>
    <row r="90" spans="3:11" ht="15.75" customHeight="1" x14ac:dyDescent="0.35">
      <c r="C90" s="10"/>
      <c r="I90" s="15"/>
      <c r="J90" s="15"/>
      <c r="K90" s="16"/>
    </row>
    <row r="91" spans="3:11" ht="15.75" customHeight="1" x14ac:dyDescent="0.35">
      <c r="C91" s="10"/>
      <c r="I91" s="15"/>
      <c r="J91" s="15"/>
      <c r="K91" s="16"/>
    </row>
    <row r="92" spans="3:11" ht="15.75" customHeight="1" x14ac:dyDescent="0.35">
      <c r="C92" s="10"/>
      <c r="I92" s="15"/>
      <c r="J92" s="15"/>
      <c r="K92" s="16"/>
    </row>
    <row r="93" spans="3:11" ht="15.75" customHeight="1" x14ac:dyDescent="0.35">
      <c r="C93" s="10"/>
      <c r="I93" s="15"/>
      <c r="J93" s="15"/>
      <c r="K93" s="16"/>
    </row>
    <row r="94" spans="3:11" ht="15.75" customHeight="1" x14ac:dyDescent="0.35">
      <c r="C94" s="10"/>
      <c r="I94" s="15"/>
      <c r="J94" s="15"/>
      <c r="K94" s="16"/>
    </row>
    <row r="95" spans="3:11" ht="15.75" customHeight="1" x14ac:dyDescent="0.35">
      <c r="C95" s="10"/>
      <c r="I95" s="15"/>
      <c r="J95" s="15"/>
      <c r="K95" s="16"/>
    </row>
    <row r="96" spans="3:11" ht="15.75" customHeight="1" x14ac:dyDescent="0.35">
      <c r="C96" s="10"/>
      <c r="I96" s="15"/>
      <c r="J96" s="15"/>
      <c r="K96" s="16"/>
    </row>
    <row r="97" spans="3:11" ht="15.75" customHeight="1" x14ac:dyDescent="0.35">
      <c r="C97" s="10"/>
      <c r="I97" s="15"/>
      <c r="J97" s="15"/>
      <c r="K97" s="16"/>
    </row>
    <row r="98" spans="3:11" ht="15.75" customHeight="1" x14ac:dyDescent="0.35">
      <c r="C98" s="10"/>
      <c r="I98" s="15"/>
      <c r="J98" s="15"/>
      <c r="K98" s="16"/>
    </row>
    <row r="99" spans="3:11" ht="15.75" customHeight="1" x14ac:dyDescent="0.35">
      <c r="C99" s="10"/>
      <c r="I99" s="15"/>
      <c r="J99" s="15"/>
      <c r="K99" s="16"/>
    </row>
    <row r="100" spans="3:11" ht="15.75" customHeight="1" x14ac:dyDescent="0.35">
      <c r="C100" s="10"/>
      <c r="I100" s="15"/>
      <c r="J100" s="15"/>
      <c r="K100" s="16"/>
    </row>
    <row r="101" spans="3:11" ht="15.75" customHeight="1" x14ac:dyDescent="0.35">
      <c r="C101" s="10"/>
      <c r="I101" s="15"/>
      <c r="J101" s="15"/>
      <c r="K101" s="16"/>
    </row>
    <row r="102" spans="3:11" ht="15.75" customHeight="1" x14ac:dyDescent="0.35">
      <c r="C102" s="10"/>
      <c r="I102" s="15"/>
      <c r="J102" s="15"/>
      <c r="K102" s="16"/>
    </row>
    <row r="103" spans="3:11" ht="15.75" customHeight="1" x14ac:dyDescent="0.35">
      <c r="C103" s="10"/>
      <c r="I103" s="15"/>
      <c r="J103" s="15"/>
      <c r="K103" s="16"/>
    </row>
    <row r="104" spans="3:11" ht="15.75" customHeight="1" x14ac:dyDescent="0.35">
      <c r="C104" s="10"/>
      <c r="I104" s="15"/>
      <c r="J104" s="15"/>
      <c r="K104" s="16"/>
    </row>
    <row r="105" spans="3:11" ht="15.75" customHeight="1" x14ac:dyDescent="0.35">
      <c r="C105" s="10"/>
      <c r="I105" s="15"/>
      <c r="J105" s="15"/>
      <c r="K105" s="16"/>
    </row>
    <row r="106" spans="3:11" ht="15.75" customHeight="1" x14ac:dyDescent="0.35">
      <c r="C106" s="10"/>
      <c r="I106" s="15"/>
      <c r="J106" s="15"/>
      <c r="K106" s="16"/>
    </row>
    <row r="107" spans="3:11" ht="15.75" customHeight="1" x14ac:dyDescent="0.35">
      <c r="C107" s="10"/>
      <c r="I107" s="15"/>
      <c r="J107" s="15"/>
      <c r="K107" s="16"/>
    </row>
    <row r="108" spans="3:11" ht="15.75" customHeight="1" x14ac:dyDescent="0.35">
      <c r="C108" s="10"/>
      <c r="I108" s="15"/>
      <c r="J108" s="15"/>
      <c r="K108" s="16"/>
    </row>
    <row r="109" spans="3:11" ht="15.75" customHeight="1" x14ac:dyDescent="0.35">
      <c r="C109" s="10"/>
      <c r="I109" s="15"/>
      <c r="J109" s="15"/>
      <c r="K109" s="16"/>
    </row>
    <row r="110" spans="3:11" ht="15.75" customHeight="1" x14ac:dyDescent="0.35">
      <c r="C110" s="10"/>
      <c r="I110" s="15"/>
      <c r="J110" s="15"/>
      <c r="K110" s="16"/>
    </row>
    <row r="111" spans="3:11" ht="15.75" customHeight="1" x14ac:dyDescent="0.35">
      <c r="C111" s="10"/>
      <c r="I111" s="15"/>
      <c r="J111" s="15"/>
      <c r="K111" s="16"/>
    </row>
    <row r="112" spans="3:11" ht="15.75" customHeight="1" x14ac:dyDescent="0.35">
      <c r="C112" s="10"/>
      <c r="I112" s="15"/>
      <c r="J112" s="15"/>
      <c r="K112" s="16"/>
    </row>
    <row r="113" spans="3:11" ht="15.75" customHeight="1" x14ac:dyDescent="0.35">
      <c r="C113" s="10"/>
      <c r="I113" s="15"/>
      <c r="J113" s="15"/>
      <c r="K113" s="16"/>
    </row>
    <row r="114" spans="3:11" ht="15.75" customHeight="1" x14ac:dyDescent="0.35">
      <c r="C114" s="10"/>
      <c r="I114" s="15"/>
      <c r="J114" s="15"/>
      <c r="K114" s="16"/>
    </row>
    <row r="115" spans="3:11" ht="15.75" customHeight="1" x14ac:dyDescent="0.35">
      <c r="C115" s="10"/>
      <c r="I115" s="15"/>
      <c r="J115" s="15"/>
      <c r="K115" s="16"/>
    </row>
    <row r="116" spans="3:11" ht="15.75" customHeight="1" x14ac:dyDescent="0.35">
      <c r="C116" s="10"/>
      <c r="I116" s="15"/>
      <c r="J116" s="15"/>
      <c r="K116" s="16"/>
    </row>
    <row r="117" spans="3:11" ht="15.75" customHeight="1" x14ac:dyDescent="0.35">
      <c r="C117" s="10"/>
      <c r="I117" s="15"/>
      <c r="J117" s="15"/>
      <c r="K117" s="16"/>
    </row>
    <row r="118" spans="3:11" ht="15.75" customHeight="1" x14ac:dyDescent="0.35">
      <c r="C118" s="10"/>
      <c r="I118" s="15"/>
      <c r="J118" s="15"/>
      <c r="K118" s="16"/>
    </row>
    <row r="119" spans="3:11" ht="15.75" customHeight="1" x14ac:dyDescent="0.35">
      <c r="C119" s="10"/>
      <c r="I119" s="15"/>
      <c r="J119" s="15"/>
      <c r="K119" s="16"/>
    </row>
    <row r="120" spans="3:11" ht="15.75" customHeight="1" x14ac:dyDescent="0.35">
      <c r="C120" s="10"/>
      <c r="I120" s="15"/>
      <c r="J120" s="15"/>
      <c r="K120" s="16"/>
    </row>
    <row r="121" spans="3:11" ht="15.75" customHeight="1" x14ac:dyDescent="0.35">
      <c r="C121" s="10"/>
      <c r="I121" s="15"/>
      <c r="J121" s="15"/>
      <c r="K121" s="16"/>
    </row>
    <row r="122" spans="3:11" ht="15.75" customHeight="1" x14ac:dyDescent="0.35">
      <c r="C122" s="10"/>
      <c r="I122" s="15"/>
      <c r="J122" s="15"/>
      <c r="K122" s="16"/>
    </row>
    <row r="123" spans="3:11" ht="15.75" customHeight="1" x14ac:dyDescent="0.35">
      <c r="C123" s="10"/>
      <c r="I123" s="15"/>
      <c r="J123" s="15"/>
      <c r="K123" s="16"/>
    </row>
    <row r="124" spans="3:11" ht="15.75" customHeight="1" x14ac:dyDescent="0.35">
      <c r="C124" s="10"/>
      <c r="I124" s="15"/>
      <c r="J124" s="15"/>
      <c r="K124" s="16"/>
    </row>
    <row r="125" spans="3:11" ht="15.75" customHeight="1" x14ac:dyDescent="0.35">
      <c r="C125" s="10"/>
      <c r="I125" s="15"/>
      <c r="J125" s="15"/>
      <c r="K125" s="16"/>
    </row>
    <row r="126" spans="3:11" ht="15.75" customHeight="1" x14ac:dyDescent="0.35">
      <c r="C126" s="10"/>
      <c r="I126" s="15"/>
      <c r="J126" s="15"/>
      <c r="K126" s="16"/>
    </row>
    <row r="127" spans="3:11" ht="15.75" customHeight="1" x14ac:dyDescent="0.35">
      <c r="C127" s="10"/>
      <c r="I127" s="15"/>
      <c r="J127" s="15"/>
      <c r="K127" s="16"/>
    </row>
    <row r="128" spans="3:11" ht="15.75" customHeight="1" x14ac:dyDescent="0.35">
      <c r="C128" s="10"/>
      <c r="I128" s="15"/>
      <c r="J128" s="15"/>
      <c r="K128" s="16"/>
    </row>
    <row r="129" spans="3:11" ht="15.75" customHeight="1" x14ac:dyDescent="0.35">
      <c r="C129" s="10"/>
      <c r="I129" s="15"/>
      <c r="J129" s="15"/>
      <c r="K129" s="16"/>
    </row>
    <row r="130" spans="3:11" ht="15.75" customHeight="1" x14ac:dyDescent="0.35">
      <c r="C130" s="10"/>
      <c r="I130" s="15"/>
      <c r="J130" s="15"/>
      <c r="K130" s="16"/>
    </row>
    <row r="131" spans="3:11" ht="15.75" customHeight="1" x14ac:dyDescent="0.35">
      <c r="C131" s="10"/>
      <c r="I131" s="15"/>
      <c r="J131" s="15"/>
      <c r="K131" s="16"/>
    </row>
    <row r="132" spans="3:11" ht="15.75" customHeight="1" x14ac:dyDescent="0.35">
      <c r="C132" s="10"/>
      <c r="I132" s="15"/>
      <c r="J132" s="15"/>
      <c r="K132" s="16"/>
    </row>
    <row r="133" spans="3:11" ht="15.75" customHeight="1" x14ac:dyDescent="0.35">
      <c r="C133" s="10"/>
      <c r="I133" s="15"/>
      <c r="J133" s="15"/>
      <c r="K133" s="16"/>
    </row>
    <row r="134" spans="3:11" ht="15.75" customHeight="1" x14ac:dyDescent="0.35">
      <c r="C134" s="10"/>
      <c r="I134" s="15"/>
      <c r="J134" s="15"/>
      <c r="K134" s="16"/>
    </row>
    <row r="135" spans="3:11" ht="15.75" customHeight="1" x14ac:dyDescent="0.35">
      <c r="C135" s="10"/>
      <c r="I135" s="15"/>
      <c r="J135" s="15"/>
      <c r="K135" s="16"/>
    </row>
    <row r="136" spans="3:11" ht="15.75" customHeight="1" x14ac:dyDescent="0.35">
      <c r="C136" s="10"/>
      <c r="I136" s="15"/>
      <c r="J136" s="15"/>
      <c r="K136" s="16"/>
    </row>
    <row r="137" spans="3:11" ht="15.75" customHeight="1" x14ac:dyDescent="0.35">
      <c r="C137" s="10"/>
      <c r="I137" s="15"/>
      <c r="J137" s="15"/>
      <c r="K137" s="16"/>
    </row>
    <row r="138" spans="3:11" ht="15.75" customHeight="1" x14ac:dyDescent="0.35">
      <c r="C138" s="10"/>
      <c r="I138" s="15"/>
      <c r="J138" s="15"/>
      <c r="K138" s="16"/>
    </row>
    <row r="139" spans="3:11" ht="15.75" customHeight="1" x14ac:dyDescent="0.35">
      <c r="C139" s="10"/>
      <c r="I139" s="15"/>
      <c r="J139" s="15"/>
      <c r="K139" s="16"/>
    </row>
    <row r="140" spans="3:11" ht="15.75" customHeight="1" x14ac:dyDescent="0.35">
      <c r="C140" s="10"/>
      <c r="I140" s="15"/>
      <c r="J140" s="15"/>
      <c r="K140" s="16"/>
    </row>
    <row r="141" spans="3:11" ht="15.75" customHeight="1" x14ac:dyDescent="0.35">
      <c r="C141" s="10"/>
      <c r="I141" s="15"/>
      <c r="J141" s="15"/>
      <c r="K141" s="16"/>
    </row>
    <row r="142" spans="3:11" ht="15.75" customHeight="1" x14ac:dyDescent="0.35">
      <c r="C142" s="10"/>
      <c r="I142" s="15"/>
      <c r="J142" s="15"/>
      <c r="K142" s="16"/>
    </row>
    <row r="143" spans="3:11" ht="15.75" customHeight="1" x14ac:dyDescent="0.35">
      <c r="C143" s="10"/>
      <c r="I143" s="15"/>
      <c r="J143" s="15"/>
      <c r="K143" s="16"/>
    </row>
    <row r="144" spans="3:11" ht="15.75" customHeight="1" x14ac:dyDescent="0.35">
      <c r="C144" s="10"/>
      <c r="I144" s="15"/>
      <c r="J144" s="15"/>
      <c r="K144" s="16"/>
    </row>
    <row r="145" spans="3:11" ht="15.75" customHeight="1" x14ac:dyDescent="0.35">
      <c r="C145" s="10"/>
      <c r="I145" s="15"/>
      <c r="J145" s="15"/>
      <c r="K145" s="16"/>
    </row>
    <row r="146" spans="3:11" ht="15.75" customHeight="1" x14ac:dyDescent="0.35">
      <c r="C146" s="10"/>
      <c r="I146" s="15"/>
      <c r="J146" s="15"/>
      <c r="K146" s="16"/>
    </row>
    <row r="147" spans="3:11" ht="15.75" customHeight="1" x14ac:dyDescent="0.35">
      <c r="C147" s="10"/>
      <c r="I147" s="15"/>
      <c r="J147" s="15"/>
      <c r="K147" s="16"/>
    </row>
    <row r="148" spans="3:11" ht="15.75" customHeight="1" x14ac:dyDescent="0.35">
      <c r="C148" s="10"/>
      <c r="I148" s="15"/>
      <c r="J148" s="15"/>
      <c r="K148" s="16"/>
    </row>
    <row r="149" spans="3:11" ht="15.75" customHeight="1" x14ac:dyDescent="0.35">
      <c r="C149" s="10"/>
      <c r="I149" s="15"/>
      <c r="J149" s="15"/>
      <c r="K149" s="16"/>
    </row>
    <row r="150" spans="3:11" ht="15.75" customHeight="1" x14ac:dyDescent="0.35">
      <c r="C150" s="10"/>
      <c r="I150" s="15"/>
      <c r="J150" s="15"/>
      <c r="K150" s="16"/>
    </row>
    <row r="151" spans="3:11" ht="15.75" customHeight="1" x14ac:dyDescent="0.35">
      <c r="C151" s="10"/>
      <c r="I151" s="15"/>
      <c r="J151" s="15"/>
      <c r="K151" s="16"/>
    </row>
    <row r="152" spans="3:11" ht="15.75" customHeight="1" x14ac:dyDescent="0.35">
      <c r="C152" s="10"/>
      <c r="I152" s="15"/>
      <c r="J152" s="15"/>
      <c r="K152" s="16"/>
    </row>
    <row r="153" spans="3:11" ht="15.75" customHeight="1" x14ac:dyDescent="0.35">
      <c r="C153" s="10"/>
      <c r="I153" s="15"/>
      <c r="J153" s="15"/>
      <c r="K153" s="16"/>
    </row>
    <row r="154" spans="3:11" ht="15.75" customHeight="1" x14ac:dyDescent="0.35">
      <c r="C154" s="10"/>
      <c r="I154" s="15"/>
      <c r="J154" s="15"/>
      <c r="K154" s="16"/>
    </row>
    <row r="155" spans="3:11" ht="15.75" customHeight="1" x14ac:dyDescent="0.35">
      <c r="C155" s="10"/>
      <c r="I155" s="15"/>
      <c r="J155" s="15"/>
      <c r="K155" s="16"/>
    </row>
    <row r="156" spans="3:11" ht="15.75" customHeight="1" x14ac:dyDescent="0.35">
      <c r="C156" s="10"/>
      <c r="I156" s="15"/>
      <c r="J156" s="15"/>
      <c r="K156" s="16"/>
    </row>
    <row r="157" spans="3:11" ht="15.75" customHeight="1" x14ac:dyDescent="0.35">
      <c r="C157" s="10"/>
      <c r="I157" s="15"/>
      <c r="J157" s="15"/>
      <c r="K157" s="16"/>
    </row>
    <row r="158" spans="3:11" ht="15.75" customHeight="1" x14ac:dyDescent="0.35">
      <c r="C158" s="10"/>
      <c r="I158" s="15"/>
      <c r="J158" s="15"/>
      <c r="K158" s="16"/>
    </row>
    <row r="159" spans="3:11" ht="15.75" customHeight="1" x14ac:dyDescent="0.35">
      <c r="C159" s="10"/>
      <c r="I159" s="15"/>
      <c r="J159" s="15"/>
      <c r="K159" s="16"/>
    </row>
    <row r="160" spans="3:11" ht="15.75" customHeight="1" x14ac:dyDescent="0.35">
      <c r="C160" s="10"/>
      <c r="I160" s="15"/>
      <c r="J160" s="15"/>
      <c r="K160" s="16"/>
    </row>
    <row r="161" spans="3:11" ht="15.75" customHeight="1" x14ac:dyDescent="0.35">
      <c r="C161" s="10"/>
      <c r="I161" s="15"/>
      <c r="J161" s="15"/>
      <c r="K161" s="16"/>
    </row>
    <row r="162" spans="3:11" ht="15.75" customHeight="1" x14ac:dyDescent="0.35">
      <c r="C162" s="10"/>
      <c r="I162" s="15"/>
      <c r="J162" s="15"/>
      <c r="K162" s="16"/>
    </row>
    <row r="163" spans="3:11" ht="15.75" customHeight="1" x14ac:dyDescent="0.35">
      <c r="C163" s="10"/>
      <c r="I163" s="15"/>
      <c r="J163" s="15"/>
      <c r="K163" s="16"/>
    </row>
    <row r="164" spans="3:11" ht="15.75" customHeight="1" x14ac:dyDescent="0.35">
      <c r="C164" s="10"/>
      <c r="I164" s="15"/>
      <c r="J164" s="15"/>
      <c r="K164" s="16"/>
    </row>
    <row r="165" spans="3:11" ht="15.75" customHeight="1" x14ac:dyDescent="0.35">
      <c r="C165" s="10"/>
      <c r="I165" s="15"/>
      <c r="J165" s="15"/>
      <c r="K165" s="16"/>
    </row>
    <row r="166" spans="3:11" ht="15.75" customHeight="1" x14ac:dyDescent="0.35">
      <c r="C166" s="10"/>
      <c r="I166" s="15"/>
      <c r="J166" s="15"/>
      <c r="K166" s="16"/>
    </row>
    <row r="167" spans="3:11" ht="15.75" customHeight="1" x14ac:dyDescent="0.35">
      <c r="C167" s="10"/>
      <c r="I167" s="15"/>
      <c r="J167" s="15"/>
      <c r="K167" s="16"/>
    </row>
    <row r="168" spans="3:11" ht="15.75" customHeight="1" x14ac:dyDescent="0.35">
      <c r="C168" s="10"/>
      <c r="I168" s="15"/>
      <c r="J168" s="15"/>
      <c r="K168" s="16"/>
    </row>
    <row r="169" spans="3:11" ht="15.75" customHeight="1" x14ac:dyDescent="0.35">
      <c r="C169" s="10"/>
      <c r="I169" s="15"/>
      <c r="J169" s="15"/>
      <c r="K169" s="16"/>
    </row>
    <row r="170" spans="3:11" ht="15.75" customHeight="1" x14ac:dyDescent="0.35">
      <c r="C170" s="10"/>
      <c r="I170" s="15"/>
      <c r="J170" s="15"/>
      <c r="K170" s="16"/>
    </row>
    <row r="171" spans="3:11" ht="15.75" customHeight="1" x14ac:dyDescent="0.35">
      <c r="C171" s="10"/>
      <c r="I171" s="15"/>
      <c r="J171" s="15"/>
      <c r="K171" s="16"/>
    </row>
    <row r="172" spans="3:11" ht="15.75" customHeight="1" x14ac:dyDescent="0.35">
      <c r="C172" s="10"/>
      <c r="I172" s="15"/>
      <c r="J172" s="15"/>
      <c r="K172" s="16"/>
    </row>
    <row r="173" spans="3:11" ht="15.75" customHeight="1" x14ac:dyDescent="0.35">
      <c r="C173" s="10"/>
      <c r="I173" s="15"/>
      <c r="J173" s="15"/>
      <c r="K173" s="16"/>
    </row>
    <row r="174" spans="3:11" ht="15.75" customHeight="1" x14ac:dyDescent="0.35">
      <c r="C174" s="10"/>
      <c r="I174" s="15"/>
      <c r="J174" s="15"/>
      <c r="K174" s="16"/>
    </row>
    <row r="175" spans="3:11" ht="15.75" customHeight="1" x14ac:dyDescent="0.35">
      <c r="C175" s="10"/>
      <c r="I175" s="15"/>
      <c r="J175" s="15"/>
      <c r="K175" s="16"/>
    </row>
    <row r="176" spans="3:11" ht="15.75" customHeight="1" x14ac:dyDescent="0.35">
      <c r="C176" s="10"/>
      <c r="I176" s="15"/>
      <c r="J176" s="15"/>
      <c r="K176" s="16"/>
    </row>
    <row r="177" spans="3:11" ht="15.75" customHeight="1" x14ac:dyDescent="0.35">
      <c r="C177" s="10"/>
      <c r="I177" s="15"/>
      <c r="J177" s="15"/>
      <c r="K177" s="16"/>
    </row>
    <row r="178" spans="3:11" ht="15.75" customHeight="1" x14ac:dyDescent="0.35">
      <c r="C178" s="10"/>
      <c r="I178" s="15"/>
      <c r="J178" s="15"/>
      <c r="K178" s="16"/>
    </row>
    <row r="179" spans="3:11" ht="15.75" customHeight="1" x14ac:dyDescent="0.35">
      <c r="C179" s="10"/>
      <c r="I179" s="15"/>
      <c r="J179" s="15"/>
      <c r="K179" s="16"/>
    </row>
    <row r="180" spans="3:11" ht="15.75" customHeight="1" x14ac:dyDescent="0.35">
      <c r="C180" s="10"/>
      <c r="I180" s="15"/>
      <c r="J180" s="15"/>
      <c r="K180" s="16"/>
    </row>
    <row r="181" spans="3:11" ht="15.75" customHeight="1" x14ac:dyDescent="0.35">
      <c r="C181" s="10"/>
      <c r="I181" s="15"/>
      <c r="J181" s="15"/>
      <c r="K181" s="16"/>
    </row>
    <row r="182" spans="3:11" ht="15.75" customHeight="1" x14ac:dyDescent="0.35">
      <c r="C182" s="10"/>
      <c r="I182" s="15"/>
      <c r="J182" s="15"/>
      <c r="K182" s="16"/>
    </row>
    <row r="183" spans="3:11" ht="15.75" customHeight="1" x14ac:dyDescent="0.35">
      <c r="C183" s="10"/>
      <c r="I183" s="15"/>
      <c r="J183" s="15"/>
      <c r="K183" s="16"/>
    </row>
    <row r="184" spans="3:11" ht="15.75" customHeight="1" x14ac:dyDescent="0.35">
      <c r="C184" s="10"/>
      <c r="I184" s="15"/>
      <c r="J184" s="15"/>
      <c r="K184" s="16"/>
    </row>
    <row r="185" spans="3:11" ht="15.75" customHeight="1" x14ac:dyDescent="0.35">
      <c r="C185" s="10"/>
      <c r="I185" s="15"/>
      <c r="J185" s="15"/>
      <c r="K185" s="16"/>
    </row>
    <row r="186" spans="3:11" ht="15.75" customHeight="1" x14ac:dyDescent="0.35">
      <c r="C186" s="10"/>
      <c r="I186" s="15"/>
      <c r="J186" s="15"/>
      <c r="K186" s="16"/>
    </row>
    <row r="187" spans="3:11" ht="15.75" customHeight="1" x14ac:dyDescent="0.35">
      <c r="C187" s="10"/>
      <c r="I187" s="15"/>
      <c r="J187" s="15"/>
      <c r="K187" s="16"/>
    </row>
    <row r="188" spans="3:11" ht="15.75" customHeight="1" x14ac:dyDescent="0.35">
      <c r="C188" s="10"/>
      <c r="I188" s="15"/>
      <c r="J188" s="15"/>
      <c r="K188" s="16"/>
    </row>
    <row r="189" spans="3:11" ht="15.75" customHeight="1" x14ac:dyDescent="0.35">
      <c r="C189" s="10"/>
      <c r="I189" s="15"/>
      <c r="J189" s="15"/>
      <c r="K189" s="16"/>
    </row>
    <row r="190" spans="3:11" ht="15.75" customHeight="1" x14ac:dyDescent="0.35">
      <c r="C190" s="10"/>
      <c r="I190" s="15"/>
      <c r="J190" s="15"/>
      <c r="K190" s="16"/>
    </row>
    <row r="191" spans="3:11" ht="15.75" customHeight="1" x14ac:dyDescent="0.35">
      <c r="C191" s="10"/>
      <c r="I191" s="15"/>
      <c r="J191" s="15"/>
      <c r="K191" s="16"/>
    </row>
    <row r="192" spans="3:11" ht="15.75" customHeight="1" x14ac:dyDescent="0.35">
      <c r="C192" s="10"/>
      <c r="I192" s="15"/>
      <c r="J192" s="15"/>
      <c r="K192" s="16"/>
    </row>
    <row r="193" spans="3:11" ht="15.75" customHeight="1" x14ac:dyDescent="0.35">
      <c r="C193" s="10"/>
      <c r="I193" s="15"/>
      <c r="J193" s="15"/>
      <c r="K193" s="16"/>
    </row>
    <row r="194" spans="3:11" ht="15.75" customHeight="1" x14ac:dyDescent="0.35">
      <c r="C194" s="10"/>
      <c r="I194" s="15"/>
      <c r="J194" s="15"/>
      <c r="K194" s="16"/>
    </row>
    <row r="195" spans="3:11" ht="15.75" customHeight="1" x14ac:dyDescent="0.35">
      <c r="C195" s="10"/>
      <c r="I195" s="15"/>
      <c r="J195" s="15"/>
      <c r="K195" s="16"/>
    </row>
    <row r="196" spans="3:11" ht="15.75" customHeight="1" x14ac:dyDescent="0.35">
      <c r="C196" s="10"/>
      <c r="I196" s="15"/>
      <c r="J196" s="15"/>
      <c r="K196" s="16"/>
    </row>
    <row r="197" spans="3:11" ht="15.75" customHeight="1" x14ac:dyDescent="0.35">
      <c r="C197" s="10"/>
      <c r="I197" s="15"/>
      <c r="J197" s="15"/>
      <c r="K197" s="16"/>
    </row>
    <row r="198" spans="3:11" ht="15.75" customHeight="1" x14ac:dyDescent="0.35">
      <c r="C198" s="10"/>
      <c r="I198" s="15"/>
      <c r="J198" s="15"/>
      <c r="K198" s="16"/>
    </row>
    <row r="199" spans="3:11" ht="15.75" customHeight="1" x14ac:dyDescent="0.35">
      <c r="C199" s="10"/>
      <c r="I199" s="15"/>
      <c r="J199" s="15"/>
      <c r="K199" s="16"/>
    </row>
    <row r="200" spans="3:11" ht="15.75" customHeight="1" x14ac:dyDescent="0.35">
      <c r="C200" s="10"/>
      <c r="I200" s="15"/>
      <c r="J200" s="15"/>
      <c r="K200" s="16"/>
    </row>
    <row r="201" spans="3:11" ht="15.75" customHeight="1" x14ac:dyDescent="0.35">
      <c r="C201" s="10"/>
      <c r="I201" s="15"/>
      <c r="J201" s="15"/>
      <c r="K201" s="16"/>
    </row>
    <row r="202" spans="3:11" ht="15.75" customHeight="1" x14ac:dyDescent="0.35">
      <c r="C202" s="10"/>
      <c r="I202" s="15"/>
      <c r="J202" s="15"/>
      <c r="K202" s="16"/>
    </row>
    <row r="203" spans="3:11" ht="15.75" customHeight="1" x14ac:dyDescent="0.35">
      <c r="C203" s="10"/>
      <c r="I203" s="15"/>
      <c r="J203" s="15"/>
      <c r="K203" s="16"/>
    </row>
    <row r="204" spans="3:11" ht="15.75" customHeight="1" x14ac:dyDescent="0.35">
      <c r="C204" s="10"/>
      <c r="I204" s="15"/>
      <c r="J204" s="15"/>
      <c r="K204" s="16"/>
    </row>
    <row r="205" spans="3:11" ht="15.75" customHeight="1" x14ac:dyDescent="0.35">
      <c r="C205" s="10"/>
      <c r="I205" s="15"/>
      <c r="J205" s="15"/>
      <c r="K205" s="16"/>
    </row>
    <row r="206" spans="3:11" ht="15.75" customHeight="1" x14ac:dyDescent="0.35">
      <c r="C206" s="10"/>
      <c r="I206" s="15"/>
      <c r="J206" s="15"/>
      <c r="K206" s="16"/>
    </row>
    <row r="207" spans="3:11" ht="15.75" customHeight="1" x14ac:dyDescent="0.35">
      <c r="C207" s="10"/>
      <c r="I207" s="15"/>
      <c r="J207" s="15"/>
      <c r="K207" s="16"/>
    </row>
    <row r="208" spans="3:11" ht="15.75" customHeight="1" x14ac:dyDescent="0.35">
      <c r="C208" s="10"/>
      <c r="I208" s="15"/>
      <c r="J208" s="15"/>
      <c r="K208" s="16"/>
    </row>
    <row r="209" spans="3:11" ht="15.75" customHeight="1" x14ac:dyDescent="0.35">
      <c r="C209" s="10"/>
      <c r="I209" s="15"/>
      <c r="J209" s="15"/>
      <c r="K209" s="16"/>
    </row>
    <row r="210" spans="3:11" ht="15.75" customHeight="1" x14ac:dyDescent="0.35">
      <c r="C210" s="10"/>
      <c r="I210" s="15"/>
      <c r="J210" s="15"/>
      <c r="K210" s="16"/>
    </row>
    <row r="211" spans="3:11" ht="15.75" customHeight="1" x14ac:dyDescent="0.35">
      <c r="C211" s="10"/>
      <c r="I211" s="15"/>
      <c r="J211" s="15"/>
      <c r="K211" s="16"/>
    </row>
    <row r="212" spans="3:11" ht="15.75" customHeight="1" x14ac:dyDescent="0.35">
      <c r="C212" s="10"/>
      <c r="I212" s="15"/>
      <c r="J212" s="15"/>
      <c r="K212" s="16"/>
    </row>
    <row r="213" spans="3:11" ht="15.75" customHeight="1" x14ac:dyDescent="0.35">
      <c r="C213" s="10"/>
      <c r="I213" s="15"/>
      <c r="J213" s="15"/>
      <c r="K213" s="16"/>
    </row>
    <row r="214" spans="3:11" ht="15.75" customHeight="1" x14ac:dyDescent="0.35">
      <c r="C214" s="10"/>
      <c r="I214" s="15"/>
      <c r="J214" s="15"/>
      <c r="K214" s="16"/>
    </row>
    <row r="215" spans="3:11" ht="15.75" customHeight="1" x14ac:dyDescent="0.35">
      <c r="C215" s="10"/>
      <c r="I215" s="15"/>
      <c r="J215" s="15"/>
      <c r="K215" s="16"/>
    </row>
    <row r="216" spans="3:11" ht="15.75" customHeight="1" x14ac:dyDescent="0.35">
      <c r="C216" s="10"/>
      <c r="I216" s="15"/>
      <c r="J216" s="15"/>
      <c r="K216" s="16"/>
    </row>
    <row r="217" spans="3:11" ht="15.75" customHeight="1" x14ac:dyDescent="0.35">
      <c r="C217" s="10"/>
      <c r="I217" s="15"/>
      <c r="J217" s="15"/>
      <c r="K217" s="16"/>
    </row>
    <row r="218" spans="3:11" ht="15.75" customHeight="1" x14ac:dyDescent="0.35">
      <c r="C218" s="10"/>
      <c r="I218" s="15"/>
      <c r="J218" s="15"/>
      <c r="K218" s="16"/>
    </row>
    <row r="219" spans="3:11" ht="15.75" customHeight="1" x14ac:dyDescent="0.35">
      <c r="C219" s="10"/>
      <c r="I219" s="15"/>
      <c r="J219" s="15"/>
      <c r="K219" s="16"/>
    </row>
    <row r="220" spans="3:11" ht="15.75" customHeight="1" x14ac:dyDescent="0.35">
      <c r="C220" s="10"/>
      <c r="I220" s="15"/>
      <c r="J220" s="15"/>
      <c r="K220" s="16"/>
    </row>
    <row r="221" spans="3:11" ht="15.75" customHeight="1" x14ac:dyDescent="0.35">
      <c r="C221" s="10"/>
      <c r="I221" s="15"/>
      <c r="J221" s="15"/>
      <c r="K221" s="16"/>
    </row>
    <row r="222" spans="3:11" ht="15.75" customHeight="1" x14ac:dyDescent="0.35">
      <c r="C222" s="10"/>
      <c r="I222" s="15"/>
      <c r="J222" s="15"/>
      <c r="K222" s="16"/>
    </row>
    <row r="223" spans="3:11" ht="15.75" customHeight="1" x14ac:dyDescent="0.35">
      <c r="C223" s="10"/>
      <c r="I223" s="15"/>
      <c r="J223" s="15"/>
      <c r="K223" s="16"/>
    </row>
    <row r="224" spans="3:11" ht="15.75" customHeight="1" x14ac:dyDescent="0.35">
      <c r="C224" s="10"/>
      <c r="I224" s="15"/>
      <c r="J224" s="15"/>
      <c r="K224" s="16"/>
    </row>
    <row r="225" spans="3:11" ht="15.75" customHeight="1" x14ac:dyDescent="0.35">
      <c r="C225" s="10"/>
      <c r="I225" s="15"/>
      <c r="J225" s="15"/>
      <c r="K225" s="16"/>
    </row>
    <row r="226" spans="3:11" ht="15.75" customHeight="1" x14ac:dyDescent="0.35">
      <c r="C226" s="10"/>
      <c r="I226" s="15"/>
      <c r="J226" s="15"/>
      <c r="K226" s="16"/>
    </row>
    <row r="227" spans="3:11" ht="15.75" customHeight="1" x14ac:dyDescent="0.35">
      <c r="C227" s="10"/>
      <c r="I227" s="15"/>
      <c r="J227" s="15"/>
      <c r="K227" s="16"/>
    </row>
    <row r="228" spans="3:11" ht="15.75" customHeight="1" x14ac:dyDescent="0.35">
      <c r="C228" s="10"/>
      <c r="I228" s="15"/>
      <c r="J228" s="15"/>
      <c r="K228" s="16"/>
    </row>
    <row r="229" spans="3:11" ht="15.75" customHeight="1" x14ac:dyDescent="0.35">
      <c r="C229" s="10"/>
      <c r="I229" s="15"/>
      <c r="J229" s="15"/>
      <c r="K229" s="16"/>
    </row>
    <row r="230" spans="3:11" ht="15.75" customHeight="1" x14ac:dyDescent="0.35">
      <c r="C230" s="10"/>
      <c r="I230" s="15"/>
      <c r="J230" s="15"/>
      <c r="K230" s="16"/>
    </row>
    <row r="231" spans="3:11" ht="15.75" customHeight="1" x14ac:dyDescent="0.35">
      <c r="C231" s="10"/>
      <c r="I231" s="15"/>
      <c r="J231" s="15"/>
      <c r="K231" s="16"/>
    </row>
    <row r="232" spans="3:11" ht="15.75" customHeight="1" x14ac:dyDescent="0.35">
      <c r="C232" s="10"/>
      <c r="I232" s="15"/>
      <c r="J232" s="15"/>
      <c r="K232" s="16"/>
    </row>
    <row r="233" spans="3:11" ht="15.75" customHeight="1" x14ac:dyDescent="0.35">
      <c r="C233" s="10"/>
      <c r="I233" s="15"/>
      <c r="J233" s="15"/>
      <c r="K233" s="16"/>
    </row>
    <row r="234" spans="3:11" ht="15.75" customHeight="1" x14ac:dyDescent="0.35">
      <c r="C234" s="10"/>
      <c r="I234" s="15"/>
      <c r="J234" s="15"/>
      <c r="K234" s="16"/>
    </row>
    <row r="235" spans="3:11" ht="15.75" customHeight="1" x14ac:dyDescent="0.35">
      <c r="C235" s="10"/>
      <c r="I235" s="15"/>
      <c r="J235" s="15"/>
      <c r="K235" s="16"/>
    </row>
    <row r="236" spans="3:11" ht="15.75" customHeight="1" x14ac:dyDescent="0.35">
      <c r="C236" s="10"/>
      <c r="I236" s="15"/>
      <c r="J236" s="15"/>
      <c r="K236" s="16"/>
    </row>
    <row r="237" spans="3:11" ht="15.75" customHeight="1" x14ac:dyDescent="0.35">
      <c r="C237" s="10"/>
      <c r="I237" s="15"/>
      <c r="J237" s="15"/>
      <c r="K237" s="16"/>
    </row>
    <row r="238" spans="3:11" ht="15.75" customHeight="1" x14ac:dyDescent="0.3"/>
    <row r="239" spans="3:11" ht="15.75" customHeight="1" x14ac:dyDescent="0.3"/>
    <row r="240" spans="3:11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0866141732283472" right="0.70866141732283472" top="0.74803149606299213" bottom="0.74803149606299213" header="0" footer="0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EB689-6F08-4A8B-92EB-52DCC766387A}">
  <dimension ref="A1:Z1004"/>
  <sheetViews>
    <sheetView topLeftCell="F18" workbookViewId="0">
      <selection sqref="A1:J29"/>
    </sheetView>
  </sheetViews>
  <sheetFormatPr defaultColWidth="12.58203125" defaultRowHeight="15" customHeight="1" x14ac:dyDescent="0.3"/>
  <cols>
    <col min="1" max="1" width="3.33203125" style="57" customWidth="1"/>
    <col min="2" max="2" width="13.83203125" style="57" bestFit="1" customWidth="1"/>
    <col min="3" max="3" width="11.5" style="74" customWidth="1"/>
    <col min="4" max="4" width="13" style="57" customWidth="1"/>
    <col min="5" max="5" width="7.08203125" style="57" customWidth="1"/>
    <col min="6" max="7" width="8" style="57" customWidth="1"/>
    <col min="8" max="8" width="9.83203125" style="57" customWidth="1"/>
    <col min="9" max="10" width="14.75" style="57" customWidth="1"/>
    <col min="11" max="11" width="16.5" style="57" bestFit="1" customWidth="1"/>
    <col min="12" max="12" width="9.83203125" style="57" bestFit="1" customWidth="1"/>
    <col min="13" max="13" width="36.33203125" style="57" bestFit="1" customWidth="1"/>
    <col min="14" max="14" width="13.33203125" style="57" bestFit="1" customWidth="1"/>
    <col min="15" max="26" width="7.58203125" style="57" customWidth="1"/>
    <col min="27" max="16384" width="12.58203125" style="57"/>
  </cols>
  <sheetData>
    <row r="1" spans="1:26" ht="14.5" x14ac:dyDescent="0.35">
      <c r="A1" s="112" t="s">
        <v>34</v>
      </c>
      <c r="B1" s="112" t="s">
        <v>40</v>
      </c>
      <c r="C1" s="116" t="s">
        <v>47</v>
      </c>
      <c r="D1" s="118" t="s">
        <v>48</v>
      </c>
      <c r="E1" s="119"/>
      <c r="F1" s="119"/>
      <c r="G1" s="119"/>
      <c r="H1" s="120"/>
      <c r="I1" s="112" t="s">
        <v>32</v>
      </c>
      <c r="J1" s="112" t="s">
        <v>107</v>
      </c>
      <c r="K1" s="55"/>
      <c r="L1" s="55"/>
      <c r="M1" s="55"/>
      <c r="N1" s="56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29" x14ac:dyDescent="0.35">
      <c r="A2" s="113"/>
      <c r="B2" s="113"/>
      <c r="C2" s="117"/>
      <c r="D2" s="58" t="s">
        <v>49</v>
      </c>
      <c r="E2" s="58" t="s">
        <v>50</v>
      </c>
      <c r="F2" s="58" t="s">
        <v>51</v>
      </c>
      <c r="G2" s="58" t="s">
        <v>106</v>
      </c>
      <c r="H2" s="58" t="s">
        <v>52</v>
      </c>
      <c r="I2" s="113"/>
      <c r="J2" s="113"/>
      <c r="K2" s="55"/>
      <c r="L2" s="59" t="s">
        <v>34</v>
      </c>
      <c r="M2" s="59" t="s">
        <v>38</v>
      </c>
      <c r="N2" s="60" t="s">
        <v>53</v>
      </c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14.5" x14ac:dyDescent="0.35">
      <c r="A3" s="70">
        <v>1</v>
      </c>
      <c r="B3" s="70" t="s">
        <v>141</v>
      </c>
      <c r="C3" s="71">
        <v>0</v>
      </c>
      <c r="D3" s="60">
        <f>105.58+341</f>
        <v>446.58</v>
      </c>
      <c r="E3" s="60">
        <v>0</v>
      </c>
      <c r="F3" s="60">
        <v>1919.58</v>
      </c>
      <c r="G3" s="60">
        <v>0</v>
      </c>
      <c r="H3" s="60">
        <v>0</v>
      </c>
      <c r="I3" s="75">
        <f t="shared" ref="I3:I28" si="0">SUM(C3:H3)</f>
        <v>2366.16</v>
      </c>
      <c r="J3" s="75">
        <f>I3*10.764</f>
        <v>25469.346239999995</v>
      </c>
      <c r="K3" s="55"/>
      <c r="L3" s="59"/>
      <c r="M3" s="59"/>
      <c r="N3" s="61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26" ht="14.5" x14ac:dyDescent="0.35">
      <c r="A4" s="70">
        <v>2</v>
      </c>
      <c r="B4" s="70" t="s">
        <v>142</v>
      </c>
      <c r="C4" s="71">
        <v>0</v>
      </c>
      <c r="D4" s="60">
        <f>105.58+341</f>
        <v>446.58</v>
      </c>
      <c r="E4" s="60">
        <v>0</v>
      </c>
      <c r="F4" s="60">
        <v>1919.58</v>
      </c>
      <c r="G4" s="60">
        <v>0</v>
      </c>
      <c r="H4" s="60">
        <v>0</v>
      </c>
      <c r="I4" s="75">
        <f t="shared" si="0"/>
        <v>2366.16</v>
      </c>
      <c r="J4" s="75">
        <f t="shared" ref="J4:J28" si="1">I4*10.764</f>
        <v>25469.346239999995</v>
      </c>
      <c r="K4" s="55"/>
      <c r="L4" s="59"/>
      <c r="M4" s="59"/>
      <c r="N4" s="61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26" ht="14.5" x14ac:dyDescent="0.35">
      <c r="A5" s="70">
        <v>3</v>
      </c>
      <c r="B5" s="70" t="s">
        <v>83</v>
      </c>
      <c r="C5" s="71">
        <v>763.41</v>
      </c>
      <c r="D5" s="60">
        <v>484.2</v>
      </c>
      <c r="E5" s="60">
        <v>0</v>
      </c>
      <c r="F5" s="60">
        <v>0</v>
      </c>
      <c r="G5" s="60">
        <v>0</v>
      </c>
      <c r="H5" s="60">
        <v>0</v>
      </c>
      <c r="I5" s="75">
        <f t="shared" si="0"/>
        <v>1247.6099999999999</v>
      </c>
      <c r="J5" s="75">
        <f t="shared" si="1"/>
        <v>13429.274039999998</v>
      </c>
      <c r="K5" s="55"/>
      <c r="L5" s="59"/>
      <c r="M5" s="59"/>
      <c r="N5" s="61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spans="1:26" ht="14.5" x14ac:dyDescent="0.35">
      <c r="A6" s="70">
        <v>4</v>
      </c>
      <c r="B6" s="70" t="s">
        <v>84</v>
      </c>
      <c r="C6" s="71">
        <v>950.61</v>
      </c>
      <c r="D6" s="60">
        <v>308.82</v>
      </c>
      <c r="E6" s="60">
        <v>0</v>
      </c>
      <c r="F6" s="60">
        <v>0</v>
      </c>
      <c r="G6" s="60">
        <v>0</v>
      </c>
      <c r="H6" s="60">
        <v>0</v>
      </c>
      <c r="I6" s="75">
        <f t="shared" si="0"/>
        <v>1259.43</v>
      </c>
      <c r="J6" s="75">
        <f t="shared" si="1"/>
        <v>13556.50452</v>
      </c>
      <c r="K6" s="55"/>
      <c r="L6" s="59"/>
      <c r="M6" s="59"/>
      <c r="N6" s="61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ht="14.5" x14ac:dyDescent="0.35">
      <c r="A7" s="70">
        <v>5</v>
      </c>
      <c r="B7" s="70" t="s">
        <v>101</v>
      </c>
      <c r="C7" s="71">
        <v>0</v>
      </c>
      <c r="D7" s="60">
        <v>0</v>
      </c>
      <c r="E7" s="60">
        <v>0</v>
      </c>
      <c r="F7" s="60">
        <v>0</v>
      </c>
      <c r="G7" s="60">
        <v>1259.43</v>
      </c>
      <c r="H7" s="60">
        <v>0</v>
      </c>
      <c r="I7" s="75">
        <f t="shared" si="0"/>
        <v>1259.43</v>
      </c>
      <c r="J7" s="75">
        <f t="shared" si="1"/>
        <v>13556.50452</v>
      </c>
      <c r="K7" s="55"/>
      <c r="L7" s="59"/>
      <c r="M7" s="59"/>
      <c r="N7" s="61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spans="1:26" ht="14.5" x14ac:dyDescent="0.35">
      <c r="A8" s="70">
        <v>6</v>
      </c>
      <c r="B8" s="70" t="s">
        <v>85</v>
      </c>
      <c r="C8" s="71">
        <v>1001.23</v>
      </c>
      <c r="D8" s="60">
        <v>33.020000000000003</v>
      </c>
      <c r="E8" s="60">
        <v>0</v>
      </c>
      <c r="F8" s="60">
        <v>0</v>
      </c>
      <c r="G8" s="60">
        <v>0</v>
      </c>
      <c r="H8" s="60">
        <v>225.18</v>
      </c>
      <c r="I8" s="75">
        <f t="shared" si="0"/>
        <v>1259.43</v>
      </c>
      <c r="J8" s="75">
        <f t="shared" si="1"/>
        <v>13556.50452</v>
      </c>
      <c r="K8" s="55"/>
      <c r="L8" s="59"/>
      <c r="M8" s="59"/>
      <c r="N8" s="61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spans="1:26" ht="14.5" x14ac:dyDescent="0.35">
      <c r="A9" s="70">
        <v>7</v>
      </c>
      <c r="B9" s="59" t="s">
        <v>86</v>
      </c>
      <c r="C9" s="72">
        <v>872.28</v>
      </c>
      <c r="D9" s="60">
        <v>27.54</v>
      </c>
      <c r="E9" s="60">
        <v>41.92</v>
      </c>
      <c r="F9" s="60">
        <v>0</v>
      </c>
      <c r="G9" s="60">
        <v>0</v>
      </c>
      <c r="H9" s="60">
        <v>0</v>
      </c>
      <c r="I9" s="75">
        <f t="shared" si="0"/>
        <v>941.7399999999999</v>
      </c>
      <c r="J9" s="75">
        <f t="shared" si="1"/>
        <v>10136.889359999997</v>
      </c>
      <c r="L9" s="59"/>
      <c r="M9" s="59" t="s">
        <v>54</v>
      </c>
      <c r="N9" s="60">
        <v>4914349.4400000004</v>
      </c>
    </row>
    <row r="10" spans="1:26" ht="14.5" x14ac:dyDescent="0.35">
      <c r="A10" s="70">
        <v>8</v>
      </c>
      <c r="B10" s="59" t="s">
        <v>87</v>
      </c>
      <c r="C10" s="72">
        <v>872.28</v>
      </c>
      <c r="D10" s="60">
        <v>27.54</v>
      </c>
      <c r="E10" s="60">
        <v>41.92</v>
      </c>
      <c r="F10" s="60">
        <v>0</v>
      </c>
      <c r="G10" s="60">
        <v>0</v>
      </c>
      <c r="H10" s="60">
        <v>0</v>
      </c>
      <c r="I10" s="75">
        <f t="shared" si="0"/>
        <v>941.7399999999999</v>
      </c>
      <c r="J10" s="75">
        <f t="shared" si="1"/>
        <v>10136.889359999997</v>
      </c>
      <c r="L10" s="59"/>
      <c r="M10" s="59" t="s">
        <v>55</v>
      </c>
      <c r="N10" s="60">
        <f>29582420.31+11794438.66</f>
        <v>41376858.969999999</v>
      </c>
    </row>
    <row r="11" spans="1:26" ht="14.5" x14ac:dyDescent="0.35">
      <c r="A11" s="70">
        <v>9</v>
      </c>
      <c r="B11" s="59" t="s">
        <v>88</v>
      </c>
      <c r="C11" s="72">
        <v>872.28</v>
      </c>
      <c r="D11" s="60">
        <v>27.54</v>
      </c>
      <c r="E11" s="60">
        <v>41.92</v>
      </c>
      <c r="F11" s="60">
        <v>0</v>
      </c>
      <c r="G11" s="60">
        <v>0</v>
      </c>
      <c r="H11" s="60">
        <v>0</v>
      </c>
      <c r="I11" s="75">
        <f t="shared" si="0"/>
        <v>941.7399999999999</v>
      </c>
      <c r="J11" s="75">
        <f t="shared" si="1"/>
        <v>10136.889359999997</v>
      </c>
      <c r="L11" s="59">
        <v>3</v>
      </c>
      <c r="M11" s="59" t="s">
        <v>39</v>
      </c>
      <c r="N11" s="60">
        <f>21593880+0</f>
        <v>21593880</v>
      </c>
    </row>
    <row r="12" spans="1:26" ht="14.5" x14ac:dyDescent="0.35">
      <c r="A12" s="70">
        <v>10</v>
      </c>
      <c r="B12" s="59" t="s">
        <v>89</v>
      </c>
      <c r="C12" s="72">
        <v>872.28</v>
      </c>
      <c r="D12" s="60">
        <v>27.54</v>
      </c>
      <c r="E12" s="60">
        <v>41.92</v>
      </c>
      <c r="F12" s="60">
        <v>0</v>
      </c>
      <c r="G12" s="60">
        <v>0</v>
      </c>
      <c r="H12" s="60">
        <v>0</v>
      </c>
      <c r="I12" s="75">
        <f t="shared" si="0"/>
        <v>941.7399999999999</v>
      </c>
      <c r="J12" s="75">
        <f t="shared" si="1"/>
        <v>10136.889359999997</v>
      </c>
      <c r="L12" s="59">
        <v>4</v>
      </c>
      <c r="M12" s="59" t="s">
        <v>56</v>
      </c>
      <c r="N12" s="60">
        <v>10000000</v>
      </c>
    </row>
    <row r="13" spans="1:26" ht="14.5" x14ac:dyDescent="0.35">
      <c r="A13" s="70">
        <v>11</v>
      </c>
      <c r="B13" s="59" t="s">
        <v>90</v>
      </c>
      <c r="C13" s="72">
        <v>872.28</v>
      </c>
      <c r="D13" s="60">
        <v>27.54</v>
      </c>
      <c r="E13" s="60">
        <v>41.92</v>
      </c>
      <c r="F13" s="60">
        <v>0</v>
      </c>
      <c r="G13" s="60">
        <v>0</v>
      </c>
      <c r="H13" s="60">
        <v>0</v>
      </c>
      <c r="I13" s="75">
        <f t="shared" si="0"/>
        <v>941.7399999999999</v>
      </c>
      <c r="J13" s="75">
        <f t="shared" si="1"/>
        <v>10136.889359999997</v>
      </c>
      <c r="L13" s="59">
        <v>5</v>
      </c>
      <c r="M13" s="59" t="s">
        <v>59</v>
      </c>
      <c r="N13" s="60">
        <v>21966479.300000001</v>
      </c>
    </row>
    <row r="14" spans="1:26" ht="14.5" x14ac:dyDescent="0.35">
      <c r="A14" s="70">
        <v>12</v>
      </c>
      <c r="B14" s="59" t="s">
        <v>91</v>
      </c>
      <c r="C14" s="72">
        <v>872.28</v>
      </c>
      <c r="D14" s="60">
        <v>27.54</v>
      </c>
      <c r="E14" s="60">
        <v>41.92</v>
      </c>
      <c r="F14" s="60">
        <v>0</v>
      </c>
      <c r="G14" s="60">
        <v>0</v>
      </c>
      <c r="H14" s="60">
        <v>0</v>
      </c>
      <c r="I14" s="75">
        <f t="shared" si="0"/>
        <v>941.7399999999999</v>
      </c>
      <c r="J14" s="75">
        <f t="shared" si="1"/>
        <v>10136.889359999997</v>
      </c>
      <c r="L14" s="59">
        <v>6</v>
      </c>
      <c r="M14" s="59" t="s">
        <v>60</v>
      </c>
      <c r="N14" s="60">
        <v>26262840.170000002</v>
      </c>
    </row>
    <row r="15" spans="1:26" ht="14.5" x14ac:dyDescent="0.35">
      <c r="A15" s="70">
        <v>13</v>
      </c>
      <c r="B15" s="59" t="s">
        <v>92</v>
      </c>
      <c r="C15" s="72">
        <v>872.28</v>
      </c>
      <c r="D15" s="60">
        <v>27.54</v>
      </c>
      <c r="E15" s="60">
        <v>41.92</v>
      </c>
      <c r="F15" s="60">
        <v>0</v>
      </c>
      <c r="G15" s="60">
        <v>0</v>
      </c>
      <c r="H15" s="60">
        <v>0</v>
      </c>
      <c r="I15" s="75">
        <f t="shared" si="0"/>
        <v>941.7399999999999</v>
      </c>
      <c r="J15" s="75">
        <f t="shared" si="1"/>
        <v>10136.889359999997</v>
      </c>
      <c r="L15" s="59">
        <v>7</v>
      </c>
      <c r="M15" s="59" t="s">
        <v>61</v>
      </c>
      <c r="N15" s="60">
        <v>76589010.959999993</v>
      </c>
    </row>
    <row r="16" spans="1:26" ht="14.5" x14ac:dyDescent="0.35">
      <c r="A16" s="70">
        <v>14</v>
      </c>
      <c r="B16" s="59" t="s">
        <v>93</v>
      </c>
      <c r="C16" s="72">
        <v>872.28</v>
      </c>
      <c r="D16" s="60">
        <v>27.54</v>
      </c>
      <c r="E16" s="60">
        <v>41.92</v>
      </c>
      <c r="F16" s="60">
        <v>0</v>
      </c>
      <c r="G16" s="60">
        <v>0</v>
      </c>
      <c r="H16" s="60">
        <v>0</v>
      </c>
      <c r="I16" s="75">
        <f t="shared" si="0"/>
        <v>941.7399999999999</v>
      </c>
      <c r="J16" s="75">
        <f t="shared" si="1"/>
        <v>10136.889359999997</v>
      </c>
      <c r="L16" s="59">
        <v>8</v>
      </c>
      <c r="M16" s="62" t="s">
        <v>62</v>
      </c>
      <c r="N16" s="61">
        <v>8111954.2699999996</v>
      </c>
    </row>
    <row r="17" spans="1:26" ht="14.5" x14ac:dyDescent="0.35">
      <c r="A17" s="70">
        <v>15</v>
      </c>
      <c r="B17" s="59" t="s">
        <v>94</v>
      </c>
      <c r="C17" s="72">
        <v>872.28</v>
      </c>
      <c r="D17" s="60">
        <v>27.54</v>
      </c>
      <c r="E17" s="60">
        <v>41.92</v>
      </c>
      <c r="F17" s="60">
        <v>0</v>
      </c>
      <c r="G17" s="60">
        <v>0</v>
      </c>
      <c r="H17" s="60">
        <v>0</v>
      </c>
      <c r="I17" s="75">
        <f t="shared" si="0"/>
        <v>941.7399999999999</v>
      </c>
      <c r="J17" s="75">
        <f t="shared" si="1"/>
        <v>10136.889359999997</v>
      </c>
      <c r="L17" s="59"/>
      <c r="M17" s="59" t="s">
        <v>37</v>
      </c>
      <c r="N17" s="60">
        <f>SUM(N9:N16)</f>
        <v>210815373.10999998</v>
      </c>
    </row>
    <row r="18" spans="1:26" ht="14.5" x14ac:dyDescent="0.35">
      <c r="A18" s="70">
        <v>16</v>
      </c>
      <c r="B18" s="59" t="s">
        <v>95</v>
      </c>
      <c r="C18" s="72">
        <v>872.28</v>
      </c>
      <c r="D18" s="60">
        <v>27.54</v>
      </c>
      <c r="E18" s="60">
        <v>41.92</v>
      </c>
      <c r="F18" s="60">
        <v>0</v>
      </c>
      <c r="G18" s="60">
        <v>0</v>
      </c>
      <c r="H18" s="60">
        <v>0</v>
      </c>
      <c r="I18" s="75">
        <f t="shared" si="0"/>
        <v>941.7399999999999</v>
      </c>
      <c r="J18" s="75">
        <f t="shared" si="1"/>
        <v>10136.889359999997</v>
      </c>
      <c r="N18" s="61"/>
    </row>
    <row r="19" spans="1:26" ht="14.5" x14ac:dyDescent="0.35">
      <c r="A19" s="70">
        <v>17</v>
      </c>
      <c r="B19" s="59" t="s">
        <v>96</v>
      </c>
      <c r="C19" s="72">
        <v>872.28</v>
      </c>
      <c r="D19" s="60">
        <v>27.54</v>
      </c>
      <c r="E19" s="60">
        <v>41.92</v>
      </c>
      <c r="F19" s="60">
        <v>0</v>
      </c>
      <c r="G19" s="60">
        <v>0</v>
      </c>
      <c r="H19" s="60">
        <v>0</v>
      </c>
      <c r="I19" s="75">
        <f t="shared" si="0"/>
        <v>941.7399999999999</v>
      </c>
      <c r="J19" s="75">
        <f t="shared" si="1"/>
        <v>10136.889359999997</v>
      </c>
      <c r="N19" s="61"/>
    </row>
    <row r="20" spans="1:26" ht="14.5" x14ac:dyDescent="0.35">
      <c r="A20" s="70">
        <v>18</v>
      </c>
      <c r="B20" s="59" t="s">
        <v>97</v>
      </c>
      <c r="C20" s="72">
        <v>872.28</v>
      </c>
      <c r="D20" s="60">
        <v>27.54</v>
      </c>
      <c r="E20" s="60">
        <v>41.92</v>
      </c>
      <c r="F20" s="60">
        <v>0</v>
      </c>
      <c r="G20" s="60">
        <v>0</v>
      </c>
      <c r="H20" s="60">
        <v>0</v>
      </c>
      <c r="I20" s="75">
        <f t="shared" si="0"/>
        <v>941.7399999999999</v>
      </c>
      <c r="J20" s="75">
        <f t="shared" si="1"/>
        <v>10136.889359999997</v>
      </c>
      <c r="N20" s="61"/>
    </row>
    <row r="21" spans="1:26" ht="14.5" x14ac:dyDescent="0.35">
      <c r="A21" s="70">
        <v>19</v>
      </c>
      <c r="B21" s="59" t="s">
        <v>98</v>
      </c>
      <c r="C21" s="72">
        <v>872.28</v>
      </c>
      <c r="D21" s="60">
        <v>27.54</v>
      </c>
      <c r="E21" s="60">
        <v>41.92</v>
      </c>
      <c r="F21" s="60">
        <v>0</v>
      </c>
      <c r="G21" s="60">
        <v>0</v>
      </c>
      <c r="H21" s="60">
        <v>0</v>
      </c>
      <c r="I21" s="75">
        <f t="shared" si="0"/>
        <v>941.7399999999999</v>
      </c>
      <c r="J21" s="75">
        <f t="shared" si="1"/>
        <v>10136.889359999997</v>
      </c>
      <c r="N21" s="61"/>
    </row>
    <row r="22" spans="1:26" ht="14.5" x14ac:dyDescent="0.35">
      <c r="A22" s="70">
        <v>20</v>
      </c>
      <c r="B22" s="59" t="s">
        <v>99</v>
      </c>
      <c r="C22" s="72">
        <v>872.28</v>
      </c>
      <c r="D22" s="60">
        <v>27.54</v>
      </c>
      <c r="E22" s="60">
        <v>41.92</v>
      </c>
      <c r="F22" s="60">
        <v>0</v>
      </c>
      <c r="G22" s="60">
        <v>0</v>
      </c>
      <c r="H22" s="60">
        <v>0</v>
      </c>
      <c r="I22" s="75">
        <f t="shared" si="0"/>
        <v>941.7399999999999</v>
      </c>
      <c r="J22" s="75">
        <f t="shared" si="1"/>
        <v>10136.889359999997</v>
      </c>
      <c r="N22" s="61"/>
    </row>
    <row r="23" spans="1:26" ht="14.5" x14ac:dyDescent="0.35">
      <c r="A23" s="70">
        <v>21</v>
      </c>
      <c r="B23" s="59" t="s">
        <v>100</v>
      </c>
      <c r="C23" s="72">
        <v>872.28</v>
      </c>
      <c r="D23" s="60">
        <v>27.54</v>
      </c>
      <c r="E23" s="60">
        <v>41.92</v>
      </c>
      <c r="F23" s="60">
        <v>0</v>
      </c>
      <c r="G23" s="60">
        <v>0</v>
      </c>
      <c r="H23" s="60">
        <v>0</v>
      </c>
      <c r="I23" s="75">
        <f t="shared" si="0"/>
        <v>941.7399999999999</v>
      </c>
      <c r="J23" s="75">
        <f t="shared" si="1"/>
        <v>10136.889359999997</v>
      </c>
      <c r="L23" s="63"/>
      <c r="M23" s="63"/>
      <c r="N23" s="64"/>
    </row>
    <row r="24" spans="1:26" ht="14.5" x14ac:dyDescent="0.35">
      <c r="A24" s="70">
        <v>22</v>
      </c>
      <c r="B24" s="59" t="s">
        <v>102</v>
      </c>
      <c r="C24" s="72">
        <v>872.28</v>
      </c>
      <c r="D24" s="60">
        <v>27.54</v>
      </c>
      <c r="E24" s="60">
        <v>41.92</v>
      </c>
      <c r="F24" s="60">
        <v>0</v>
      </c>
      <c r="G24" s="60">
        <v>0</v>
      </c>
      <c r="H24" s="60">
        <v>0</v>
      </c>
      <c r="I24" s="75">
        <f t="shared" si="0"/>
        <v>941.7399999999999</v>
      </c>
      <c r="J24" s="75">
        <f t="shared" si="1"/>
        <v>10136.889359999997</v>
      </c>
      <c r="L24" s="63"/>
      <c r="M24" s="63"/>
      <c r="N24" s="64"/>
    </row>
    <row r="25" spans="1:26" ht="14.5" x14ac:dyDescent="0.35">
      <c r="A25" s="70">
        <v>23</v>
      </c>
      <c r="B25" s="59" t="s">
        <v>103</v>
      </c>
      <c r="C25" s="72">
        <v>872.28</v>
      </c>
      <c r="D25" s="60">
        <v>27.54</v>
      </c>
      <c r="E25" s="60">
        <v>41.92</v>
      </c>
      <c r="F25" s="60">
        <v>0</v>
      </c>
      <c r="G25" s="60">
        <v>0</v>
      </c>
      <c r="H25" s="60">
        <v>0</v>
      </c>
      <c r="I25" s="75">
        <f t="shared" si="0"/>
        <v>941.7399999999999</v>
      </c>
      <c r="J25" s="75">
        <f t="shared" si="1"/>
        <v>10136.889359999997</v>
      </c>
      <c r="L25" s="63"/>
      <c r="M25" s="63"/>
      <c r="N25" s="64"/>
    </row>
    <row r="26" spans="1:26" ht="14.5" x14ac:dyDescent="0.35">
      <c r="A26" s="70">
        <v>24</v>
      </c>
      <c r="B26" s="59" t="s">
        <v>104</v>
      </c>
      <c r="C26" s="72">
        <v>872.28</v>
      </c>
      <c r="D26" s="60">
        <v>27.54</v>
      </c>
      <c r="E26" s="60">
        <v>41.92</v>
      </c>
      <c r="F26" s="60">
        <v>0</v>
      </c>
      <c r="G26" s="60">
        <v>0</v>
      </c>
      <c r="H26" s="60">
        <v>0</v>
      </c>
      <c r="I26" s="75">
        <f t="shared" si="0"/>
        <v>941.7399999999999</v>
      </c>
      <c r="J26" s="75">
        <f t="shared" si="1"/>
        <v>10136.889359999997</v>
      </c>
      <c r="L26" s="63"/>
      <c r="M26" s="63"/>
      <c r="N26" s="64"/>
    </row>
    <row r="27" spans="1:26" ht="14.5" x14ac:dyDescent="0.35">
      <c r="A27" s="70">
        <v>25</v>
      </c>
      <c r="B27" s="59" t="s">
        <v>105</v>
      </c>
      <c r="C27" s="72">
        <v>872.28</v>
      </c>
      <c r="D27" s="60">
        <v>27.54</v>
      </c>
      <c r="E27" s="60">
        <v>41.92</v>
      </c>
      <c r="F27" s="60">
        <v>0</v>
      </c>
      <c r="G27" s="60">
        <v>0</v>
      </c>
      <c r="H27" s="60">
        <v>0</v>
      </c>
      <c r="I27" s="75">
        <f t="shared" si="0"/>
        <v>941.7399999999999</v>
      </c>
      <c r="J27" s="75">
        <f t="shared" si="1"/>
        <v>10136.889359999997</v>
      </c>
      <c r="L27" s="63"/>
      <c r="M27" s="63"/>
      <c r="N27" s="64"/>
    </row>
    <row r="28" spans="1:26" ht="15.75" customHeight="1" x14ac:dyDescent="0.35">
      <c r="A28" s="70">
        <v>26</v>
      </c>
      <c r="B28" s="65" t="s">
        <v>57</v>
      </c>
      <c r="C28" s="72">
        <v>0</v>
      </c>
      <c r="D28" s="60">
        <v>27.54</v>
      </c>
      <c r="E28" s="60">
        <v>41.92</v>
      </c>
      <c r="F28" s="60">
        <v>0</v>
      </c>
      <c r="G28" s="60">
        <v>0</v>
      </c>
      <c r="H28" s="60">
        <v>0</v>
      </c>
      <c r="I28" s="75">
        <f t="shared" si="0"/>
        <v>69.460000000000008</v>
      </c>
      <c r="J28" s="75">
        <f t="shared" si="1"/>
        <v>747.66744000000006</v>
      </c>
      <c r="N28" s="61"/>
    </row>
    <row r="29" spans="1:26" ht="15.75" customHeight="1" x14ac:dyDescent="0.35">
      <c r="A29" s="114" t="s">
        <v>58</v>
      </c>
      <c r="B29" s="115"/>
      <c r="C29" s="73">
        <f t="shared" ref="C29:J29" si="2">SUM(C3:C28)</f>
        <v>19288.57</v>
      </c>
      <c r="D29" s="73">
        <f t="shared" si="2"/>
        <v>2269.9999999999991</v>
      </c>
      <c r="E29" s="73">
        <f t="shared" si="2"/>
        <v>838.39999999999986</v>
      </c>
      <c r="F29" s="73">
        <f t="shared" si="2"/>
        <v>3839.16</v>
      </c>
      <c r="G29" s="73">
        <f t="shared" si="2"/>
        <v>1259.43</v>
      </c>
      <c r="H29" s="73">
        <f t="shared" si="2"/>
        <v>225.18</v>
      </c>
      <c r="I29" s="73">
        <f t="shared" si="2"/>
        <v>27720.740000000016</v>
      </c>
      <c r="J29" s="73">
        <f t="shared" si="2"/>
        <v>298386.04535999987</v>
      </c>
      <c r="K29" s="15">
        <v>301539.12</v>
      </c>
      <c r="L29" s="66">
        <f>K29-J29</f>
        <v>3153.0746400001226</v>
      </c>
      <c r="M29" s="66">
        <f>L29/10.764</f>
        <v>292.92778149387988</v>
      </c>
      <c r="N29" s="61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pans="1:26" ht="15.75" customHeight="1" x14ac:dyDescent="0.35">
      <c r="C30" s="67">
        <f>C29*10.764</f>
        <v>207622.16747999997</v>
      </c>
      <c r="D30" s="61"/>
      <c r="E30" s="61"/>
      <c r="F30" s="61"/>
      <c r="G30" s="61"/>
      <c r="H30" s="61"/>
      <c r="I30" s="61"/>
      <c r="J30" s="67">
        <v>3500</v>
      </c>
      <c r="K30" s="61"/>
      <c r="M30" s="66">
        <f>M29/24</f>
        <v>12.205324228911662</v>
      </c>
      <c r="N30" s="61"/>
    </row>
    <row r="31" spans="1:26" ht="15.75" customHeight="1" x14ac:dyDescent="0.35">
      <c r="C31" s="67"/>
      <c r="D31" s="61"/>
      <c r="E31" s="61"/>
      <c r="F31" s="61"/>
      <c r="G31" s="61"/>
      <c r="H31" s="61"/>
      <c r="I31" s="67"/>
      <c r="J31" s="67">
        <f>J30*J29</f>
        <v>1044351158.7599995</v>
      </c>
      <c r="K31" s="74"/>
      <c r="N31" s="61"/>
    </row>
    <row r="32" spans="1:26" ht="15.75" customHeight="1" x14ac:dyDescent="0.35">
      <c r="C32" s="67"/>
      <c r="D32" s="61"/>
      <c r="E32" s="61"/>
      <c r="F32" s="61"/>
      <c r="G32" s="61"/>
      <c r="H32" s="61"/>
      <c r="I32" s="61"/>
      <c r="J32" s="61"/>
      <c r="N32" s="61"/>
    </row>
    <row r="33" spans="3:14" ht="15.75" customHeight="1" x14ac:dyDescent="0.35">
      <c r="C33" s="67"/>
      <c r="D33" s="61"/>
      <c r="E33" s="61"/>
      <c r="F33" s="61"/>
      <c r="G33" s="61"/>
      <c r="H33" s="61"/>
      <c r="N33" s="61"/>
    </row>
    <row r="34" spans="3:14" ht="15.75" customHeight="1" x14ac:dyDescent="0.35">
      <c r="C34" s="67"/>
      <c r="D34" s="61"/>
      <c r="E34" s="61"/>
      <c r="F34" s="61"/>
      <c r="G34" s="61"/>
      <c r="H34" s="61"/>
      <c r="N34" s="61"/>
    </row>
    <row r="35" spans="3:14" ht="15.75" customHeight="1" x14ac:dyDescent="0.35">
      <c r="C35" s="67"/>
      <c r="D35" s="61"/>
      <c r="E35" s="61"/>
      <c r="F35" s="61"/>
      <c r="G35" s="61"/>
      <c r="H35" s="61"/>
      <c r="N35" s="61"/>
    </row>
    <row r="36" spans="3:14" ht="15.75" customHeight="1" x14ac:dyDescent="0.35">
      <c r="C36" s="67"/>
      <c r="D36" s="61"/>
      <c r="E36" s="61"/>
      <c r="F36" s="61"/>
      <c r="G36" s="61"/>
      <c r="H36" s="61"/>
      <c r="N36" s="61"/>
    </row>
    <row r="37" spans="3:14" ht="15.75" customHeight="1" x14ac:dyDescent="0.35">
      <c r="C37" s="67">
        <v>33.43</v>
      </c>
      <c r="D37" s="61">
        <v>16.239999999999998</v>
      </c>
      <c r="E37" s="61">
        <f>C37*D37</f>
        <v>542.90319999999997</v>
      </c>
      <c r="F37" s="61"/>
      <c r="G37" s="61"/>
      <c r="H37" s="61"/>
      <c r="N37" s="61"/>
    </row>
    <row r="38" spans="3:14" ht="15.75" customHeight="1" x14ac:dyDescent="0.35">
      <c r="C38" s="67">
        <v>5.14</v>
      </c>
      <c r="D38" s="61">
        <v>6.91</v>
      </c>
      <c r="E38" s="61">
        <f t="shared" ref="E38:E41" si="3">C38*D38</f>
        <v>35.517399999999995</v>
      </c>
      <c r="F38" s="61"/>
      <c r="G38" s="61"/>
      <c r="H38" s="61"/>
      <c r="N38" s="61"/>
    </row>
    <row r="39" spans="3:14" ht="15.75" customHeight="1" x14ac:dyDescent="0.35">
      <c r="C39" s="67">
        <v>6</v>
      </c>
      <c r="D39" s="61">
        <v>7.72</v>
      </c>
      <c r="E39" s="61">
        <f t="shared" si="3"/>
        <v>46.32</v>
      </c>
      <c r="F39" s="61"/>
      <c r="G39" s="61"/>
      <c r="H39" s="61"/>
      <c r="N39" s="61"/>
    </row>
    <row r="40" spans="3:14" ht="15.75" customHeight="1" x14ac:dyDescent="0.35">
      <c r="C40" s="67">
        <v>7.72</v>
      </c>
      <c r="D40" s="61">
        <v>8.25</v>
      </c>
      <c r="E40" s="61">
        <f t="shared" si="3"/>
        <v>63.69</v>
      </c>
      <c r="F40" s="61"/>
      <c r="G40" s="61"/>
      <c r="H40" s="61"/>
      <c r="N40" s="61"/>
    </row>
    <row r="41" spans="3:14" ht="15.75" customHeight="1" x14ac:dyDescent="0.35">
      <c r="C41" s="67">
        <v>2.42</v>
      </c>
      <c r="D41" s="61">
        <v>2.4900000000000002</v>
      </c>
      <c r="E41" s="61">
        <f t="shared" si="3"/>
        <v>6.0258000000000003</v>
      </c>
      <c r="F41" s="61"/>
      <c r="G41" s="61"/>
      <c r="H41" s="61"/>
      <c r="N41" s="61"/>
    </row>
    <row r="42" spans="3:14" ht="15.75" customHeight="1" x14ac:dyDescent="0.35">
      <c r="C42" s="67"/>
      <c r="D42" s="61"/>
      <c r="E42" s="61"/>
      <c r="F42" s="61"/>
      <c r="G42" s="61"/>
      <c r="H42" s="61"/>
      <c r="N42" s="61"/>
    </row>
    <row r="43" spans="3:14" ht="15.75" customHeight="1" x14ac:dyDescent="0.35">
      <c r="C43" s="67"/>
      <c r="D43" s="61"/>
      <c r="E43" s="61"/>
      <c r="F43" s="61"/>
      <c r="G43" s="61"/>
      <c r="H43" s="61"/>
      <c r="N43" s="61"/>
    </row>
    <row r="44" spans="3:14" ht="15.75" customHeight="1" x14ac:dyDescent="0.35">
      <c r="C44" s="67"/>
      <c r="D44" s="61"/>
      <c r="E44" s="61"/>
      <c r="F44" s="61"/>
      <c r="G44" s="61"/>
      <c r="H44" s="61"/>
      <c r="N44" s="61"/>
    </row>
    <row r="45" spans="3:14" ht="15.75" customHeight="1" x14ac:dyDescent="0.35">
      <c r="C45" s="67"/>
      <c r="D45" s="61"/>
      <c r="E45" s="61"/>
      <c r="F45" s="61"/>
      <c r="G45" s="61"/>
      <c r="H45" s="61"/>
      <c r="N45" s="61"/>
    </row>
    <row r="46" spans="3:14" ht="15.75" customHeight="1" x14ac:dyDescent="0.35">
      <c r="C46" s="67"/>
      <c r="D46" s="61"/>
      <c r="E46" s="61"/>
      <c r="F46" s="61"/>
      <c r="G46" s="61"/>
      <c r="H46" s="61"/>
      <c r="N46" s="61"/>
    </row>
    <row r="47" spans="3:14" ht="15.75" customHeight="1" x14ac:dyDescent="0.35">
      <c r="C47" s="67"/>
      <c r="D47" s="61"/>
      <c r="E47" s="61"/>
      <c r="F47" s="61"/>
      <c r="G47" s="61"/>
      <c r="H47" s="61"/>
      <c r="N47" s="61"/>
    </row>
    <row r="48" spans="3:14" ht="15.75" customHeight="1" x14ac:dyDescent="0.35">
      <c r="C48" s="67"/>
      <c r="D48" s="61"/>
      <c r="E48" s="61"/>
      <c r="F48" s="61"/>
      <c r="G48" s="61"/>
      <c r="H48" s="61"/>
      <c r="N48" s="61"/>
    </row>
    <row r="49" spans="3:14" ht="15.75" customHeight="1" x14ac:dyDescent="0.35">
      <c r="C49" s="67"/>
      <c r="D49" s="61"/>
      <c r="E49" s="61"/>
      <c r="F49" s="61"/>
      <c r="G49" s="61"/>
      <c r="H49" s="61"/>
      <c r="N49" s="61"/>
    </row>
    <row r="50" spans="3:14" ht="15.75" customHeight="1" x14ac:dyDescent="0.35">
      <c r="C50" s="67"/>
      <c r="D50" s="61"/>
      <c r="E50" s="61"/>
      <c r="F50" s="61"/>
      <c r="G50" s="61"/>
      <c r="H50" s="61"/>
      <c r="N50" s="61"/>
    </row>
    <row r="51" spans="3:14" ht="15.75" customHeight="1" x14ac:dyDescent="0.35">
      <c r="C51" s="67"/>
      <c r="D51" s="61"/>
      <c r="E51" s="61"/>
      <c r="F51" s="61"/>
      <c r="G51" s="61"/>
      <c r="H51" s="61"/>
      <c r="N51" s="61"/>
    </row>
    <row r="52" spans="3:14" ht="15.75" customHeight="1" x14ac:dyDescent="0.35">
      <c r="C52" s="67"/>
      <c r="D52" s="61"/>
      <c r="E52" s="61"/>
      <c r="F52" s="61"/>
      <c r="G52" s="61"/>
      <c r="H52" s="61"/>
      <c r="N52" s="61"/>
    </row>
    <row r="53" spans="3:14" ht="15.75" customHeight="1" x14ac:dyDescent="0.35">
      <c r="C53" s="67"/>
      <c r="D53" s="61"/>
      <c r="E53" s="61"/>
      <c r="F53" s="61"/>
      <c r="G53" s="61"/>
      <c r="H53" s="61"/>
      <c r="N53" s="61"/>
    </row>
    <row r="54" spans="3:14" ht="15.75" customHeight="1" x14ac:dyDescent="0.35">
      <c r="C54" s="67"/>
      <c r="D54" s="61"/>
      <c r="E54" s="61"/>
      <c r="F54" s="61"/>
      <c r="G54" s="61"/>
      <c r="H54" s="61"/>
      <c r="N54" s="61"/>
    </row>
    <row r="55" spans="3:14" ht="15.75" customHeight="1" x14ac:dyDescent="0.35">
      <c r="C55" s="67"/>
      <c r="D55" s="61"/>
      <c r="E55" s="61"/>
      <c r="F55" s="61"/>
      <c r="G55" s="61"/>
      <c r="H55" s="61"/>
      <c r="N55" s="61"/>
    </row>
    <row r="56" spans="3:14" ht="15.75" customHeight="1" x14ac:dyDescent="0.35">
      <c r="C56" s="67"/>
      <c r="D56" s="61"/>
      <c r="E56" s="61"/>
      <c r="F56" s="61"/>
      <c r="G56" s="61"/>
      <c r="H56" s="61"/>
      <c r="N56" s="61"/>
    </row>
    <row r="57" spans="3:14" ht="15.75" customHeight="1" x14ac:dyDescent="0.35">
      <c r="C57" s="67"/>
      <c r="D57" s="61"/>
      <c r="E57" s="61"/>
      <c r="F57" s="61"/>
      <c r="G57" s="61"/>
      <c r="H57" s="61"/>
      <c r="N57" s="61"/>
    </row>
    <row r="58" spans="3:14" ht="15.75" customHeight="1" x14ac:dyDescent="0.35">
      <c r="C58" s="67"/>
      <c r="D58" s="61"/>
      <c r="E58" s="61"/>
      <c r="F58" s="61"/>
      <c r="G58" s="61"/>
      <c r="H58" s="61"/>
      <c r="N58" s="61"/>
    </row>
    <row r="59" spans="3:14" ht="15.75" customHeight="1" x14ac:dyDescent="0.35">
      <c r="C59" s="67"/>
      <c r="D59" s="61"/>
      <c r="E59" s="61"/>
      <c r="F59" s="61"/>
      <c r="G59" s="61"/>
      <c r="H59" s="61"/>
      <c r="N59" s="61"/>
    </row>
    <row r="60" spans="3:14" ht="15.75" customHeight="1" x14ac:dyDescent="0.35">
      <c r="C60" s="67"/>
      <c r="D60" s="61"/>
      <c r="E60" s="61"/>
      <c r="F60" s="61"/>
      <c r="G60" s="61"/>
      <c r="H60" s="61"/>
      <c r="N60" s="61"/>
    </row>
    <row r="61" spans="3:14" ht="15.75" customHeight="1" x14ac:dyDescent="0.35">
      <c r="C61" s="67"/>
      <c r="D61" s="61"/>
      <c r="E61" s="61"/>
      <c r="F61" s="61"/>
      <c r="G61" s="61"/>
      <c r="H61" s="61"/>
      <c r="N61" s="61"/>
    </row>
    <row r="62" spans="3:14" ht="15.75" customHeight="1" x14ac:dyDescent="0.35">
      <c r="C62" s="67"/>
      <c r="D62" s="61"/>
      <c r="E62" s="61"/>
      <c r="F62" s="61"/>
      <c r="G62" s="61"/>
      <c r="H62" s="61"/>
      <c r="N62" s="61"/>
    </row>
    <row r="63" spans="3:14" ht="15.75" customHeight="1" x14ac:dyDescent="0.35">
      <c r="C63" s="67"/>
      <c r="D63" s="61"/>
      <c r="E63" s="61"/>
      <c r="F63" s="61"/>
      <c r="G63" s="61"/>
      <c r="H63" s="61"/>
      <c r="N63" s="61"/>
    </row>
    <row r="64" spans="3:14" ht="15.75" customHeight="1" x14ac:dyDescent="0.35">
      <c r="C64" s="67"/>
      <c r="D64" s="61"/>
      <c r="E64" s="61"/>
      <c r="F64" s="61"/>
      <c r="G64" s="61"/>
      <c r="H64" s="61"/>
      <c r="N64" s="61"/>
    </row>
    <row r="65" spans="3:14" ht="15.75" customHeight="1" x14ac:dyDescent="0.35">
      <c r="C65" s="67"/>
      <c r="D65" s="61"/>
      <c r="E65" s="61"/>
      <c r="F65" s="61"/>
      <c r="G65" s="61"/>
      <c r="H65" s="61"/>
      <c r="N65" s="61"/>
    </row>
    <row r="66" spans="3:14" ht="15.75" customHeight="1" x14ac:dyDescent="0.35">
      <c r="C66" s="67"/>
      <c r="D66" s="61"/>
      <c r="E66" s="61"/>
      <c r="F66" s="61"/>
      <c r="G66" s="61"/>
      <c r="H66" s="61"/>
      <c r="N66" s="61"/>
    </row>
    <row r="67" spans="3:14" ht="15.75" customHeight="1" x14ac:dyDescent="0.35">
      <c r="C67" s="67"/>
      <c r="D67" s="61"/>
      <c r="E67" s="61"/>
      <c r="F67" s="61"/>
      <c r="G67" s="61"/>
      <c r="H67" s="61"/>
      <c r="N67" s="61"/>
    </row>
    <row r="68" spans="3:14" ht="15.75" customHeight="1" x14ac:dyDescent="0.35">
      <c r="C68" s="67"/>
      <c r="D68" s="61"/>
      <c r="E68" s="61"/>
      <c r="F68" s="61"/>
      <c r="G68" s="61"/>
      <c r="H68" s="61"/>
      <c r="N68" s="61"/>
    </row>
    <row r="69" spans="3:14" ht="15.75" customHeight="1" x14ac:dyDescent="0.35">
      <c r="C69" s="67"/>
      <c r="D69" s="61"/>
      <c r="E69" s="61"/>
      <c r="F69" s="61"/>
      <c r="G69" s="61"/>
      <c r="H69" s="61"/>
      <c r="N69" s="61"/>
    </row>
    <row r="70" spans="3:14" ht="15.75" customHeight="1" x14ac:dyDescent="0.35">
      <c r="C70" s="67"/>
      <c r="D70" s="61"/>
      <c r="E70" s="61"/>
      <c r="F70" s="61"/>
      <c r="G70" s="61"/>
      <c r="H70" s="61"/>
      <c r="N70" s="61"/>
    </row>
    <row r="71" spans="3:14" ht="15.75" customHeight="1" x14ac:dyDescent="0.35">
      <c r="C71" s="67"/>
      <c r="D71" s="61"/>
      <c r="E71" s="61"/>
      <c r="F71" s="61"/>
      <c r="G71" s="61"/>
      <c r="H71" s="61"/>
      <c r="N71" s="61"/>
    </row>
    <row r="72" spans="3:14" ht="15.75" customHeight="1" x14ac:dyDescent="0.35">
      <c r="C72" s="67"/>
      <c r="D72" s="61"/>
      <c r="E72" s="61"/>
      <c r="F72" s="61"/>
      <c r="G72" s="61"/>
      <c r="H72" s="61"/>
      <c r="N72" s="61"/>
    </row>
    <row r="73" spans="3:14" ht="15.75" customHeight="1" x14ac:dyDescent="0.35">
      <c r="C73" s="67"/>
      <c r="D73" s="61"/>
      <c r="E73" s="61"/>
      <c r="F73" s="61"/>
      <c r="G73" s="61"/>
      <c r="H73" s="61"/>
      <c r="N73" s="61"/>
    </row>
    <row r="74" spans="3:14" ht="15.75" customHeight="1" x14ac:dyDescent="0.35">
      <c r="C74" s="67"/>
      <c r="D74" s="61"/>
      <c r="E74" s="61"/>
      <c r="F74" s="61"/>
      <c r="G74" s="61"/>
      <c r="H74" s="61"/>
      <c r="N74" s="61"/>
    </row>
    <row r="75" spans="3:14" ht="15.75" customHeight="1" x14ac:dyDescent="0.35">
      <c r="C75" s="67"/>
      <c r="D75" s="61"/>
      <c r="E75" s="61"/>
      <c r="F75" s="61"/>
      <c r="G75" s="61"/>
      <c r="H75" s="61"/>
      <c r="N75" s="61"/>
    </row>
    <row r="76" spans="3:14" ht="15.75" customHeight="1" x14ac:dyDescent="0.35">
      <c r="C76" s="67"/>
      <c r="D76" s="61"/>
      <c r="E76" s="61"/>
      <c r="F76" s="61"/>
      <c r="G76" s="61"/>
      <c r="H76" s="61"/>
      <c r="N76" s="61"/>
    </row>
    <row r="77" spans="3:14" ht="15.75" customHeight="1" x14ac:dyDescent="0.35">
      <c r="C77" s="67"/>
      <c r="D77" s="61"/>
      <c r="E77" s="61"/>
      <c r="F77" s="61"/>
      <c r="G77" s="61"/>
      <c r="H77" s="61"/>
      <c r="N77" s="61"/>
    </row>
    <row r="78" spans="3:14" ht="15.75" customHeight="1" x14ac:dyDescent="0.35">
      <c r="C78" s="67"/>
      <c r="D78" s="61"/>
      <c r="E78" s="61"/>
      <c r="F78" s="61"/>
      <c r="G78" s="61"/>
      <c r="H78" s="61"/>
      <c r="N78" s="61"/>
    </row>
    <row r="79" spans="3:14" ht="15.75" customHeight="1" x14ac:dyDescent="0.35">
      <c r="C79" s="67"/>
      <c r="D79" s="61"/>
      <c r="E79" s="61"/>
      <c r="F79" s="61"/>
      <c r="G79" s="61"/>
      <c r="H79" s="61"/>
      <c r="N79" s="61"/>
    </row>
    <row r="80" spans="3:14" ht="15.75" customHeight="1" x14ac:dyDescent="0.35">
      <c r="C80" s="67"/>
      <c r="D80" s="61"/>
      <c r="E80" s="61"/>
      <c r="F80" s="61"/>
      <c r="G80" s="61"/>
      <c r="H80" s="61"/>
      <c r="N80" s="61"/>
    </row>
    <row r="81" spans="3:14" ht="15.75" customHeight="1" x14ac:dyDescent="0.35">
      <c r="C81" s="67"/>
      <c r="D81" s="61"/>
      <c r="E81" s="61"/>
      <c r="F81" s="61"/>
      <c r="G81" s="61"/>
      <c r="H81" s="61"/>
      <c r="N81" s="61"/>
    </row>
    <row r="82" spans="3:14" ht="15.75" customHeight="1" x14ac:dyDescent="0.35">
      <c r="C82" s="67"/>
      <c r="D82" s="61"/>
      <c r="E82" s="61"/>
      <c r="F82" s="61"/>
      <c r="G82" s="61"/>
      <c r="H82" s="61"/>
      <c r="N82" s="61"/>
    </row>
    <row r="83" spans="3:14" ht="15.75" customHeight="1" x14ac:dyDescent="0.35">
      <c r="C83" s="67"/>
      <c r="D83" s="61"/>
      <c r="E83" s="61"/>
      <c r="F83" s="61"/>
      <c r="G83" s="61"/>
      <c r="H83" s="61"/>
      <c r="N83" s="61"/>
    </row>
    <row r="84" spans="3:14" ht="15.75" customHeight="1" x14ac:dyDescent="0.35">
      <c r="C84" s="67"/>
      <c r="D84" s="61"/>
      <c r="E84" s="61"/>
      <c r="F84" s="61"/>
      <c r="G84" s="61"/>
      <c r="H84" s="61"/>
      <c r="N84" s="61"/>
    </row>
    <row r="85" spans="3:14" ht="15.75" customHeight="1" x14ac:dyDescent="0.35">
      <c r="C85" s="67"/>
      <c r="D85" s="61"/>
      <c r="E85" s="61"/>
      <c r="F85" s="61"/>
      <c r="G85" s="61"/>
      <c r="H85" s="61"/>
      <c r="N85" s="61"/>
    </row>
    <row r="86" spans="3:14" ht="15.75" customHeight="1" x14ac:dyDescent="0.35">
      <c r="C86" s="67"/>
      <c r="D86" s="61"/>
      <c r="E86" s="61"/>
      <c r="F86" s="61"/>
      <c r="G86" s="61"/>
      <c r="H86" s="61"/>
      <c r="N86" s="61"/>
    </row>
    <row r="87" spans="3:14" ht="15.75" customHeight="1" x14ac:dyDescent="0.35">
      <c r="C87" s="67"/>
      <c r="D87" s="61"/>
      <c r="E87" s="61"/>
      <c r="F87" s="61"/>
      <c r="G87" s="61"/>
      <c r="H87" s="61"/>
      <c r="N87" s="61"/>
    </row>
    <row r="88" spans="3:14" ht="15.75" customHeight="1" x14ac:dyDescent="0.35">
      <c r="C88" s="67"/>
      <c r="D88" s="61"/>
      <c r="E88" s="61"/>
      <c r="F88" s="61"/>
      <c r="G88" s="61"/>
      <c r="H88" s="61"/>
      <c r="N88" s="61"/>
    </row>
    <row r="89" spans="3:14" ht="15.75" customHeight="1" x14ac:dyDescent="0.35">
      <c r="C89" s="67"/>
      <c r="D89" s="61"/>
      <c r="E89" s="61"/>
      <c r="F89" s="61"/>
      <c r="G89" s="61"/>
      <c r="H89" s="61"/>
      <c r="N89" s="61"/>
    </row>
    <row r="90" spans="3:14" ht="15.75" customHeight="1" x14ac:dyDescent="0.35">
      <c r="C90" s="67"/>
      <c r="D90" s="61"/>
      <c r="E90" s="61"/>
      <c r="F90" s="61"/>
      <c r="G90" s="61"/>
      <c r="H90" s="61"/>
      <c r="N90" s="61"/>
    </row>
    <row r="91" spans="3:14" ht="15.75" customHeight="1" x14ac:dyDescent="0.35">
      <c r="C91" s="67"/>
      <c r="D91" s="61"/>
      <c r="E91" s="61"/>
      <c r="F91" s="61"/>
      <c r="G91" s="61"/>
      <c r="H91" s="61"/>
      <c r="N91" s="61"/>
    </row>
    <row r="92" spans="3:14" ht="15.75" customHeight="1" x14ac:dyDescent="0.35">
      <c r="C92" s="67"/>
      <c r="D92" s="61"/>
      <c r="E92" s="61"/>
      <c r="F92" s="61"/>
      <c r="G92" s="61"/>
      <c r="H92" s="61"/>
      <c r="N92" s="61"/>
    </row>
    <row r="93" spans="3:14" ht="15.75" customHeight="1" x14ac:dyDescent="0.35">
      <c r="C93" s="67"/>
      <c r="D93" s="61"/>
      <c r="E93" s="61"/>
      <c r="F93" s="61"/>
      <c r="G93" s="61"/>
      <c r="H93" s="61"/>
      <c r="N93" s="61"/>
    </row>
    <row r="94" spans="3:14" ht="15.75" customHeight="1" x14ac:dyDescent="0.35">
      <c r="C94" s="67"/>
      <c r="D94" s="61"/>
      <c r="E94" s="61"/>
      <c r="F94" s="61"/>
      <c r="G94" s="61"/>
      <c r="H94" s="61"/>
      <c r="N94" s="61"/>
    </row>
    <row r="95" spans="3:14" ht="15.75" customHeight="1" x14ac:dyDescent="0.35">
      <c r="C95" s="67"/>
      <c r="D95" s="61"/>
      <c r="E95" s="61"/>
      <c r="F95" s="61"/>
      <c r="G95" s="61"/>
      <c r="H95" s="61"/>
      <c r="N95" s="61"/>
    </row>
    <row r="96" spans="3:14" ht="15.75" customHeight="1" x14ac:dyDescent="0.35">
      <c r="C96" s="67"/>
      <c r="D96" s="61"/>
      <c r="E96" s="61"/>
      <c r="F96" s="61"/>
      <c r="G96" s="61"/>
      <c r="H96" s="61"/>
      <c r="N96" s="61"/>
    </row>
    <row r="97" spans="3:14" ht="15.75" customHeight="1" x14ac:dyDescent="0.35">
      <c r="C97" s="67"/>
      <c r="D97" s="61"/>
      <c r="E97" s="61"/>
      <c r="F97" s="61"/>
      <c r="G97" s="61"/>
      <c r="H97" s="61"/>
      <c r="N97" s="61"/>
    </row>
    <row r="98" spans="3:14" ht="15.75" customHeight="1" x14ac:dyDescent="0.35">
      <c r="C98" s="67"/>
      <c r="D98" s="61"/>
      <c r="E98" s="61"/>
      <c r="F98" s="61"/>
      <c r="G98" s="61"/>
      <c r="H98" s="61"/>
      <c r="N98" s="61"/>
    </row>
    <row r="99" spans="3:14" ht="15.75" customHeight="1" x14ac:dyDescent="0.35">
      <c r="C99" s="67"/>
      <c r="D99" s="61"/>
      <c r="E99" s="61"/>
      <c r="F99" s="61"/>
      <c r="G99" s="61"/>
      <c r="H99" s="61"/>
      <c r="N99" s="61"/>
    </row>
    <row r="100" spans="3:14" ht="15.75" customHeight="1" x14ac:dyDescent="0.35">
      <c r="C100" s="67"/>
      <c r="D100" s="61"/>
      <c r="E100" s="61"/>
      <c r="F100" s="61"/>
      <c r="G100" s="61"/>
      <c r="H100" s="61"/>
      <c r="N100" s="61"/>
    </row>
    <row r="101" spans="3:14" ht="15.75" customHeight="1" x14ac:dyDescent="0.35">
      <c r="C101" s="67"/>
      <c r="D101" s="61"/>
      <c r="E101" s="61"/>
      <c r="F101" s="61"/>
      <c r="G101" s="61"/>
      <c r="H101" s="61"/>
      <c r="N101" s="61"/>
    </row>
    <row r="102" spans="3:14" ht="15.75" customHeight="1" x14ac:dyDescent="0.35">
      <c r="C102" s="67"/>
      <c r="D102" s="61"/>
      <c r="E102" s="61"/>
      <c r="F102" s="61"/>
      <c r="G102" s="61"/>
      <c r="H102" s="61"/>
      <c r="N102" s="61"/>
    </row>
    <row r="103" spans="3:14" ht="15.75" customHeight="1" x14ac:dyDescent="0.35">
      <c r="C103" s="67"/>
      <c r="D103" s="61"/>
      <c r="E103" s="61"/>
      <c r="F103" s="61"/>
      <c r="G103" s="61"/>
      <c r="H103" s="61"/>
      <c r="N103" s="61"/>
    </row>
    <row r="104" spans="3:14" ht="15.75" customHeight="1" x14ac:dyDescent="0.35">
      <c r="C104" s="67"/>
      <c r="D104" s="61"/>
      <c r="E104" s="61"/>
      <c r="F104" s="61"/>
      <c r="G104" s="61"/>
      <c r="H104" s="61"/>
      <c r="N104" s="61"/>
    </row>
    <row r="105" spans="3:14" ht="15.75" customHeight="1" x14ac:dyDescent="0.35">
      <c r="C105" s="67"/>
      <c r="D105" s="61"/>
      <c r="E105" s="61"/>
      <c r="F105" s="61"/>
      <c r="G105" s="61"/>
      <c r="H105" s="61"/>
      <c r="N105" s="61"/>
    </row>
    <row r="106" spans="3:14" ht="15.75" customHeight="1" x14ac:dyDescent="0.35">
      <c r="C106" s="67"/>
      <c r="D106" s="61"/>
      <c r="E106" s="61"/>
      <c r="F106" s="61"/>
      <c r="G106" s="61"/>
      <c r="H106" s="61"/>
      <c r="N106" s="61"/>
    </row>
    <row r="107" spans="3:14" ht="15.75" customHeight="1" x14ac:dyDescent="0.35">
      <c r="C107" s="67"/>
      <c r="D107" s="61"/>
      <c r="E107" s="61"/>
      <c r="F107" s="61"/>
      <c r="G107" s="61"/>
      <c r="H107" s="61"/>
      <c r="N107" s="61"/>
    </row>
    <row r="108" spans="3:14" ht="15.75" customHeight="1" x14ac:dyDescent="0.35">
      <c r="C108" s="67"/>
      <c r="D108" s="61"/>
      <c r="E108" s="61"/>
      <c r="F108" s="61"/>
      <c r="G108" s="61"/>
      <c r="H108" s="61"/>
      <c r="N108" s="61"/>
    </row>
    <row r="109" spans="3:14" ht="15.75" customHeight="1" x14ac:dyDescent="0.35">
      <c r="C109" s="67"/>
      <c r="D109" s="61"/>
      <c r="E109" s="61"/>
      <c r="F109" s="61"/>
      <c r="G109" s="61"/>
      <c r="H109" s="61"/>
      <c r="N109" s="61"/>
    </row>
    <row r="110" spans="3:14" ht="15.75" customHeight="1" x14ac:dyDescent="0.35">
      <c r="C110" s="67"/>
      <c r="D110" s="61"/>
      <c r="E110" s="61"/>
      <c r="F110" s="61"/>
      <c r="G110" s="61"/>
      <c r="H110" s="61"/>
      <c r="N110" s="61"/>
    </row>
    <row r="111" spans="3:14" ht="15.75" customHeight="1" x14ac:dyDescent="0.35">
      <c r="C111" s="67"/>
      <c r="D111" s="61"/>
      <c r="E111" s="61"/>
      <c r="F111" s="61"/>
      <c r="G111" s="61"/>
      <c r="H111" s="61"/>
      <c r="N111" s="61"/>
    </row>
    <row r="112" spans="3:14" ht="15.75" customHeight="1" x14ac:dyDescent="0.35">
      <c r="C112" s="67"/>
      <c r="D112" s="61"/>
      <c r="E112" s="61"/>
      <c r="F112" s="61"/>
      <c r="G112" s="61"/>
      <c r="H112" s="61"/>
      <c r="N112" s="61"/>
    </row>
    <row r="113" spans="3:14" ht="15.75" customHeight="1" x14ac:dyDescent="0.35">
      <c r="C113" s="67"/>
      <c r="D113" s="61"/>
      <c r="E113" s="61"/>
      <c r="F113" s="61"/>
      <c r="G113" s="61"/>
      <c r="H113" s="61"/>
      <c r="N113" s="61"/>
    </row>
    <row r="114" spans="3:14" ht="15.75" customHeight="1" x14ac:dyDescent="0.35">
      <c r="C114" s="67"/>
      <c r="D114" s="61"/>
      <c r="E114" s="61"/>
      <c r="F114" s="61"/>
      <c r="G114" s="61"/>
      <c r="H114" s="61"/>
      <c r="N114" s="61"/>
    </row>
    <row r="115" spans="3:14" ht="15.75" customHeight="1" x14ac:dyDescent="0.35">
      <c r="C115" s="67"/>
      <c r="D115" s="61"/>
      <c r="E115" s="61"/>
      <c r="F115" s="61"/>
      <c r="G115" s="61"/>
      <c r="H115" s="61"/>
      <c r="N115" s="61"/>
    </row>
    <row r="116" spans="3:14" ht="15.75" customHeight="1" x14ac:dyDescent="0.35">
      <c r="C116" s="67"/>
      <c r="D116" s="61"/>
      <c r="E116" s="61"/>
      <c r="F116" s="61"/>
      <c r="G116" s="61"/>
      <c r="H116" s="61"/>
      <c r="N116" s="61"/>
    </row>
    <row r="117" spans="3:14" ht="15.75" customHeight="1" x14ac:dyDescent="0.35">
      <c r="C117" s="67"/>
      <c r="D117" s="61"/>
      <c r="E117" s="61"/>
      <c r="F117" s="61"/>
      <c r="G117" s="61"/>
      <c r="H117" s="61"/>
      <c r="N117" s="61"/>
    </row>
    <row r="118" spans="3:14" ht="15.75" customHeight="1" x14ac:dyDescent="0.35">
      <c r="C118" s="67"/>
      <c r="D118" s="61"/>
      <c r="E118" s="61"/>
      <c r="F118" s="61"/>
      <c r="G118" s="61"/>
      <c r="H118" s="61"/>
      <c r="N118" s="61"/>
    </row>
    <row r="119" spans="3:14" ht="15.75" customHeight="1" x14ac:dyDescent="0.35">
      <c r="C119" s="67"/>
      <c r="D119" s="61"/>
      <c r="E119" s="61"/>
      <c r="F119" s="61"/>
      <c r="G119" s="61"/>
      <c r="H119" s="61"/>
      <c r="N119" s="61"/>
    </row>
    <row r="120" spans="3:14" ht="15.75" customHeight="1" x14ac:dyDescent="0.35">
      <c r="C120" s="67"/>
      <c r="D120" s="61"/>
      <c r="E120" s="61"/>
      <c r="F120" s="61"/>
      <c r="G120" s="61"/>
      <c r="H120" s="61"/>
      <c r="N120" s="61"/>
    </row>
    <row r="121" spans="3:14" ht="15.75" customHeight="1" x14ac:dyDescent="0.35">
      <c r="C121" s="67"/>
      <c r="D121" s="61"/>
      <c r="E121" s="61"/>
      <c r="F121" s="61"/>
      <c r="G121" s="61"/>
      <c r="H121" s="61"/>
      <c r="N121" s="61"/>
    </row>
    <row r="122" spans="3:14" ht="15.75" customHeight="1" x14ac:dyDescent="0.35">
      <c r="C122" s="67"/>
      <c r="D122" s="61"/>
      <c r="E122" s="61"/>
      <c r="F122" s="61"/>
      <c r="G122" s="61"/>
      <c r="H122" s="61"/>
      <c r="N122" s="61"/>
    </row>
    <row r="123" spans="3:14" ht="15.75" customHeight="1" x14ac:dyDescent="0.35">
      <c r="C123" s="67"/>
      <c r="D123" s="61"/>
      <c r="E123" s="61"/>
      <c r="F123" s="61"/>
      <c r="G123" s="61"/>
      <c r="H123" s="61"/>
      <c r="N123" s="61"/>
    </row>
    <row r="124" spans="3:14" ht="15.75" customHeight="1" x14ac:dyDescent="0.35">
      <c r="C124" s="67"/>
      <c r="D124" s="61"/>
      <c r="E124" s="61"/>
      <c r="F124" s="61"/>
      <c r="G124" s="61"/>
      <c r="H124" s="61"/>
      <c r="N124" s="61"/>
    </row>
    <row r="125" spans="3:14" ht="15.75" customHeight="1" x14ac:dyDescent="0.35">
      <c r="C125" s="67"/>
      <c r="D125" s="61"/>
      <c r="E125" s="61"/>
      <c r="F125" s="61"/>
      <c r="G125" s="61"/>
      <c r="H125" s="61"/>
      <c r="N125" s="61"/>
    </row>
    <row r="126" spans="3:14" ht="15.75" customHeight="1" x14ac:dyDescent="0.35">
      <c r="C126" s="67"/>
      <c r="D126" s="61"/>
      <c r="E126" s="61"/>
      <c r="F126" s="61"/>
      <c r="G126" s="61"/>
      <c r="H126" s="61"/>
      <c r="N126" s="61"/>
    </row>
    <row r="127" spans="3:14" ht="15.75" customHeight="1" x14ac:dyDescent="0.35">
      <c r="C127" s="67"/>
      <c r="D127" s="61"/>
      <c r="E127" s="61"/>
      <c r="F127" s="61"/>
      <c r="G127" s="61"/>
      <c r="H127" s="61"/>
      <c r="N127" s="61"/>
    </row>
    <row r="128" spans="3:14" ht="15.75" customHeight="1" x14ac:dyDescent="0.35">
      <c r="C128" s="67"/>
      <c r="D128" s="61"/>
      <c r="E128" s="61"/>
      <c r="F128" s="61"/>
      <c r="G128" s="61"/>
      <c r="H128" s="61"/>
      <c r="N128" s="61"/>
    </row>
    <row r="129" spans="3:14" ht="15.75" customHeight="1" x14ac:dyDescent="0.35">
      <c r="C129" s="67"/>
      <c r="D129" s="61"/>
      <c r="E129" s="61"/>
      <c r="F129" s="61"/>
      <c r="G129" s="61"/>
      <c r="H129" s="61"/>
      <c r="N129" s="61"/>
    </row>
    <row r="130" spans="3:14" ht="15.75" customHeight="1" x14ac:dyDescent="0.35">
      <c r="C130" s="67"/>
      <c r="D130" s="61"/>
      <c r="E130" s="61"/>
      <c r="F130" s="61"/>
      <c r="G130" s="61"/>
      <c r="H130" s="61"/>
      <c r="N130" s="61"/>
    </row>
    <row r="131" spans="3:14" ht="15.75" customHeight="1" x14ac:dyDescent="0.35">
      <c r="C131" s="67"/>
      <c r="D131" s="61"/>
      <c r="E131" s="61"/>
      <c r="F131" s="61"/>
      <c r="G131" s="61"/>
      <c r="H131" s="61"/>
      <c r="N131" s="61"/>
    </row>
    <row r="132" spans="3:14" ht="15.75" customHeight="1" x14ac:dyDescent="0.35">
      <c r="C132" s="67"/>
      <c r="D132" s="61"/>
      <c r="E132" s="61"/>
      <c r="F132" s="61"/>
      <c r="G132" s="61"/>
      <c r="H132" s="61"/>
      <c r="N132" s="61"/>
    </row>
    <row r="133" spans="3:14" ht="15.75" customHeight="1" x14ac:dyDescent="0.35">
      <c r="C133" s="67"/>
      <c r="D133" s="61"/>
      <c r="E133" s="61"/>
      <c r="F133" s="61"/>
      <c r="G133" s="61"/>
      <c r="H133" s="61"/>
      <c r="N133" s="61"/>
    </row>
    <row r="134" spans="3:14" ht="15.75" customHeight="1" x14ac:dyDescent="0.35">
      <c r="C134" s="67"/>
      <c r="D134" s="61"/>
      <c r="E134" s="61"/>
      <c r="F134" s="61"/>
      <c r="G134" s="61"/>
      <c r="H134" s="61"/>
      <c r="N134" s="61"/>
    </row>
    <row r="135" spans="3:14" ht="15.75" customHeight="1" x14ac:dyDescent="0.35">
      <c r="C135" s="67"/>
      <c r="D135" s="61"/>
      <c r="E135" s="61"/>
      <c r="F135" s="61"/>
      <c r="G135" s="61"/>
      <c r="H135" s="61"/>
      <c r="N135" s="61"/>
    </row>
    <row r="136" spans="3:14" ht="15.75" customHeight="1" x14ac:dyDescent="0.35">
      <c r="C136" s="67"/>
      <c r="D136" s="61"/>
      <c r="E136" s="61"/>
      <c r="F136" s="61"/>
      <c r="G136" s="61"/>
      <c r="H136" s="61"/>
      <c r="N136" s="61"/>
    </row>
    <row r="137" spans="3:14" ht="15.75" customHeight="1" x14ac:dyDescent="0.35">
      <c r="C137" s="67"/>
      <c r="D137" s="61"/>
      <c r="E137" s="61"/>
      <c r="F137" s="61"/>
      <c r="G137" s="61"/>
      <c r="H137" s="61"/>
      <c r="N137" s="61"/>
    </row>
    <row r="138" spans="3:14" ht="15.75" customHeight="1" x14ac:dyDescent="0.35">
      <c r="C138" s="67"/>
      <c r="D138" s="61"/>
      <c r="E138" s="61"/>
      <c r="F138" s="61"/>
      <c r="G138" s="61"/>
      <c r="H138" s="61"/>
      <c r="N138" s="61"/>
    </row>
    <row r="139" spans="3:14" ht="15.75" customHeight="1" x14ac:dyDescent="0.35">
      <c r="C139" s="67"/>
      <c r="D139" s="61"/>
      <c r="E139" s="61"/>
      <c r="F139" s="61"/>
      <c r="G139" s="61"/>
      <c r="H139" s="61"/>
      <c r="N139" s="61"/>
    </row>
    <row r="140" spans="3:14" ht="15.75" customHeight="1" x14ac:dyDescent="0.35">
      <c r="C140" s="67"/>
      <c r="D140" s="61"/>
      <c r="E140" s="61"/>
      <c r="F140" s="61"/>
      <c r="G140" s="61"/>
      <c r="H140" s="61"/>
      <c r="N140" s="61"/>
    </row>
    <row r="141" spans="3:14" ht="15.75" customHeight="1" x14ac:dyDescent="0.35">
      <c r="C141" s="67"/>
      <c r="D141" s="61"/>
      <c r="E141" s="61"/>
      <c r="F141" s="61"/>
      <c r="G141" s="61"/>
      <c r="H141" s="61"/>
      <c r="N141" s="61"/>
    </row>
    <row r="142" spans="3:14" ht="15.75" customHeight="1" x14ac:dyDescent="0.35">
      <c r="C142" s="67"/>
      <c r="D142" s="61"/>
      <c r="E142" s="61"/>
      <c r="F142" s="61"/>
      <c r="G142" s="61"/>
      <c r="H142" s="61"/>
      <c r="N142" s="61"/>
    </row>
    <row r="143" spans="3:14" ht="15.75" customHeight="1" x14ac:dyDescent="0.35">
      <c r="C143" s="67"/>
      <c r="D143" s="61"/>
      <c r="E143" s="61"/>
      <c r="F143" s="61"/>
      <c r="G143" s="61"/>
      <c r="H143" s="61"/>
      <c r="N143" s="61"/>
    </row>
    <row r="144" spans="3:14" ht="15.75" customHeight="1" x14ac:dyDescent="0.35">
      <c r="C144" s="67"/>
      <c r="D144" s="61"/>
      <c r="E144" s="61"/>
      <c r="F144" s="61"/>
      <c r="G144" s="61"/>
      <c r="H144" s="61"/>
      <c r="N144" s="61"/>
    </row>
    <row r="145" spans="3:14" ht="15.75" customHeight="1" x14ac:dyDescent="0.35">
      <c r="C145" s="67"/>
      <c r="D145" s="61"/>
      <c r="E145" s="61"/>
      <c r="F145" s="61"/>
      <c r="G145" s="61"/>
      <c r="H145" s="61"/>
      <c r="N145" s="61"/>
    </row>
    <row r="146" spans="3:14" ht="15.75" customHeight="1" x14ac:dyDescent="0.35">
      <c r="C146" s="67"/>
      <c r="D146" s="61"/>
      <c r="E146" s="61"/>
      <c r="F146" s="61"/>
      <c r="G146" s="61"/>
      <c r="H146" s="61"/>
      <c r="N146" s="61"/>
    </row>
    <row r="147" spans="3:14" ht="15.75" customHeight="1" x14ac:dyDescent="0.35">
      <c r="C147" s="67"/>
      <c r="D147" s="61"/>
      <c r="E147" s="61"/>
      <c r="F147" s="61"/>
      <c r="G147" s="61"/>
      <c r="H147" s="61"/>
      <c r="N147" s="61"/>
    </row>
    <row r="148" spans="3:14" ht="15.75" customHeight="1" x14ac:dyDescent="0.35">
      <c r="C148" s="67"/>
      <c r="D148" s="61"/>
      <c r="E148" s="61"/>
      <c r="F148" s="61"/>
      <c r="G148" s="61"/>
      <c r="H148" s="61"/>
      <c r="N148" s="61"/>
    </row>
    <row r="149" spans="3:14" ht="15.75" customHeight="1" x14ac:dyDescent="0.35">
      <c r="C149" s="67"/>
      <c r="D149" s="61"/>
      <c r="E149" s="61"/>
      <c r="F149" s="61"/>
      <c r="G149" s="61"/>
      <c r="H149" s="61"/>
      <c r="N149" s="61"/>
    </row>
    <row r="150" spans="3:14" ht="15.75" customHeight="1" x14ac:dyDescent="0.35">
      <c r="C150" s="67"/>
      <c r="D150" s="61"/>
      <c r="E150" s="61"/>
      <c r="F150" s="61"/>
      <c r="G150" s="61"/>
      <c r="H150" s="61"/>
      <c r="N150" s="61"/>
    </row>
    <row r="151" spans="3:14" ht="15.75" customHeight="1" x14ac:dyDescent="0.35">
      <c r="C151" s="67"/>
      <c r="D151" s="61"/>
      <c r="E151" s="61"/>
      <c r="F151" s="61"/>
      <c r="G151" s="61"/>
      <c r="H151" s="61"/>
      <c r="N151" s="61"/>
    </row>
    <row r="152" spans="3:14" ht="15.75" customHeight="1" x14ac:dyDescent="0.35">
      <c r="C152" s="67"/>
      <c r="D152" s="61"/>
      <c r="E152" s="61"/>
      <c r="F152" s="61"/>
      <c r="G152" s="61"/>
      <c r="H152" s="61"/>
      <c r="N152" s="61"/>
    </row>
    <row r="153" spans="3:14" ht="15.75" customHeight="1" x14ac:dyDescent="0.35">
      <c r="C153" s="67"/>
      <c r="D153" s="61"/>
      <c r="E153" s="61"/>
      <c r="F153" s="61"/>
      <c r="G153" s="61"/>
      <c r="H153" s="61"/>
      <c r="N153" s="61"/>
    </row>
    <row r="154" spans="3:14" ht="15.75" customHeight="1" x14ac:dyDescent="0.35">
      <c r="C154" s="67"/>
      <c r="D154" s="61"/>
      <c r="E154" s="61"/>
      <c r="F154" s="61"/>
      <c r="G154" s="61"/>
      <c r="H154" s="61"/>
      <c r="N154" s="61"/>
    </row>
    <row r="155" spans="3:14" ht="15.75" customHeight="1" x14ac:dyDescent="0.35">
      <c r="C155" s="67"/>
      <c r="D155" s="61"/>
      <c r="E155" s="61"/>
      <c r="F155" s="61"/>
      <c r="G155" s="61"/>
      <c r="H155" s="61"/>
      <c r="N155" s="61"/>
    </row>
    <row r="156" spans="3:14" ht="15.75" customHeight="1" x14ac:dyDescent="0.35">
      <c r="C156" s="67"/>
      <c r="D156" s="61"/>
      <c r="E156" s="61"/>
      <c r="F156" s="61"/>
      <c r="G156" s="61"/>
      <c r="H156" s="61"/>
      <c r="N156" s="61"/>
    </row>
    <row r="157" spans="3:14" ht="15.75" customHeight="1" x14ac:dyDescent="0.35">
      <c r="C157" s="67"/>
      <c r="D157" s="61"/>
      <c r="E157" s="61"/>
      <c r="F157" s="61"/>
      <c r="G157" s="61"/>
      <c r="H157" s="61"/>
      <c r="N157" s="61"/>
    </row>
    <row r="158" spans="3:14" ht="15.75" customHeight="1" x14ac:dyDescent="0.35">
      <c r="C158" s="67"/>
      <c r="D158" s="61"/>
      <c r="E158" s="61"/>
      <c r="F158" s="61"/>
      <c r="G158" s="61"/>
      <c r="H158" s="61"/>
      <c r="N158" s="61"/>
    </row>
    <row r="159" spans="3:14" ht="15.75" customHeight="1" x14ac:dyDescent="0.35">
      <c r="C159" s="67"/>
      <c r="D159" s="61"/>
      <c r="E159" s="61"/>
      <c r="F159" s="61"/>
      <c r="G159" s="61"/>
      <c r="H159" s="61"/>
      <c r="N159" s="61"/>
    </row>
    <row r="160" spans="3:14" ht="15.75" customHeight="1" x14ac:dyDescent="0.35">
      <c r="C160" s="67"/>
      <c r="D160" s="61"/>
      <c r="E160" s="61"/>
      <c r="F160" s="61"/>
      <c r="G160" s="61"/>
      <c r="H160" s="61"/>
      <c r="N160" s="61"/>
    </row>
    <row r="161" spans="3:14" ht="15.75" customHeight="1" x14ac:dyDescent="0.35">
      <c r="C161" s="67"/>
      <c r="D161" s="61"/>
      <c r="E161" s="61"/>
      <c r="F161" s="61"/>
      <c r="G161" s="61"/>
      <c r="H161" s="61"/>
      <c r="N161" s="61"/>
    </row>
    <row r="162" spans="3:14" ht="15.75" customHeight="1" x14ac:dyDescent="0.35">
      <c r="C162" s="67"/>
      <c r="D162" s="61"/>
      <c r="E162" s="61"/>
      <c r="F162" s="61"/>
      <c r="G162" s="61"/>
      <c r="H162" s="61"/>
      <c r="N162" s="61"/>
    </row>
    <row r="163" spans="3:14" ht="15.75" customHeight="1" x14ac:dyDescent="0.35">
      <c r="C163" s="67"/>
      <c r="D163" s="61"/>
      <c r="E163" s="61"/>
      <c r="F163" s="61"/>
      <c r="G163" s="61"/>
      <c r="H163" s="61"/>
      <c r="N163" s="61"/>
    </row>
    <row r="164" spans="3:14" ht="15.75" customHeight="1" x14ac:dyDescent="0.35">
      <c r="C164" s="67"/>
      <c r="D164" s="61"/>
      <c r="E164" s="61"/>
      <c r="F164" s="61"/>
      <c r="G164" s="61"/>
      <c r="H164" s="61"/>
      <c r="N164" s="61"/>
    </row>
    <row r="165" spans="3:14" ht="15.75" customHeight="1" x14ac:dyDescent="0.35">
      <c r="C165" s="67"/>
      <c r="D165" s="61"/>
      <c r="E165" s="61"/>
      <c r="F165" s="61"/>
      <c r="G165" s="61"/>
      <c r="H165" s="61"/>
      <c r="N165" s="61"/>
    </row>
    <row r="166" spans="3:14" ht="15.75" customHeight="1" x14ac:dyDescent="0.35">
      <c r="C166" s="67"/>
      <c r="D166" s="61"/>
      <c r="E166" s="61"/>
      <c r="F166" s="61"/>
      <c r="G166" s="61"/>
      <c r="H166" s="61"/>
      <c r="N166" s="61"/>
    </row>
    <row r="167" spans="3:14" ht="15.75" customHeight="1" x14ac:dyDescent="0.35">
      <c r="C167" s="67"/>
      <c r="D167" s="61"/>
      <c r="E167" s="61"/>
      <c r="F167" s="61"/>
      <c r="G167" s="61"/>
      <c r="H167" s="61"/>
      <c r="N167" s="61"/>
    </row>
    <row r="168" spans="3:14" ht="15.75" customHeight="1" x14ac:dyDescent="0.35">
      <c r="C168" s="67"/>
      <c r="D168" s="61"/>
      <c r="E168" s="61"/>
      <c r="F168" s="61"/>
      <c r="G168" s="61"/>
      <c r="H168" s="61"/>
      <c r="N168" s="61"/>
    </row>
    <row r="169" spans="3:14" ht="15.75" customHeight="1" x14ac:dyDescent="0.35">
      <c r="C169" s="67"/>
      <c r="D169" s="61"/>
      <c r="E169" s="61"/>
      <c r="F169" s="61"/>
      <c r="G169" s="61"/>
      <c r="H169" s="61"/>
      <c r="N169" s="61"/>
    </row>
    <row r="170" spans="3:14" ht="15.75" customHeight="1" x14ac:dyDescent="0.35">
      <c r="C170" s="67"/>
      <c r="D170" s="61"/>
      <c r="E170" s="61"/>
      <c r="F170" s="61"/>
      <c r="G170" s="61"/>
      <c r="H170" s="61"/>
      <c r="N170" s="61"/>
    </row>
    <row r="171" spans="3:14" ht="15.75" customHeight="1" x14ac:dyDescent="0.35">
      <c r="C171" s="67"/>
      <c r="D171" s="61"/>
      <c r="E171" s="61"/>
      <c r="F171" s="61"/>
      <c r="G171" s="61"/>
      <c r="H171" s="61"/>
      <c r="N171" s="61"/>
    </row>
    <row r="172" spans="3:14" ht="15.75" customHeight="1" x14ac:dyDescent="0.35">
      <c r="C172" s="67"/>
      <c r="D172" s="61"/>
      <c r="E172" s="61"/>
      <c r="F172" s="61"/>
      <c r="G172" s="61"/>
      <c r="H172" s="61"/>
      <c r="N172" s="61"/>
    </row>
    <row r="173" spans="3:14" ht="15.75" customHeight="1" x14ac:dyDescent="0.35">
      <c r="C173" s="67"/>
      <c r="D173" s="61"/>
      <c r="E173" s="61"/>
      <c r="F173" s="61"/>
      <c r="G173" s="61"/>
      <c r="H173" s="61"/>
      <c r="N173" s="61"/>
    </row>
    <row r="174" spans="3:14" ht="15.75" customHeight="1" x14ac:dyDescent="0.35">
      <c r="C174" s="67"/>
      <c r="D174" s="61"/>
      <c r="E174" s="61"/>
      <c r="F174" s="61"/>
      <c r="G174" s="61"/>
      <c r="H174" s="61"/>
      <c r="N174" s="61"/>
    </row>
    <row r="175" spans="3:14" ht="15.75" customHeight="1" x14ac:dyDescent="0.35">
      <c r="C175" s="67"/>
      <c r="D175" s="61"/>
      <c r="E175" s="61"/>
      <c r="F175" s="61"/>
      <c r="G175" s="61"/>
      <c r="H175" s="61"/>
      <c r="N175" s="61"/>
    </row>
    <row r="176" spans="3:14" ht="15.75" customHeight="1" x14ac:dyDescent="0.35">
      <c r="C176" s="67"/>
      <c r="D176" s="61"/>
      <c r="E176" s="61"/>
      <c r="F176" s="61"/>
      <c r="G176" s="61"/>
      <c r="H176" s="61"/>
      <c r="N176" s="61"/>
    </row>
    <row r="177" spans="3:14" ht="15.75" customHeight="1" x14ac:dyDescent="0.35">
      <c r="C177" s="67"/>
      <c r="D177" s="61"/>
      <c r="E177" s="61"/>
      <c r="F177" s="61"/>
      <c r="G177" s="61"/>
      <c r="H177" s="61"/>
      <c r="N177" s="61"/>
    </row>
    <row r="178" spans="3:14" ht="15.75" customHeight="1" x14ac:dyDescent="0.35">
      <c r="C178" s="67"/>
      <c r="D178" s="61"/>
      <c r="E178" s="61"/>
      <c r="F178" s="61"/>
      <c r="G178" s="61"/>
      <c r="H178" s="61"/>
      <c r="N178" s="61"/>
    </row>
    <row r="179" spans="3:14" ht="15.75" customHeight="1" x14ac:dyDescent="0.35">
      <c r="C179" s="67"/>
      <c r="D179" s="61"/>
      <c r="E179" s="61"/>
      <c r="F179" s="61"/>
      <c r="G179" s="61"/>
      <c r="H179" s="61"/>
      <c r="N179" s="61"/>
    </row>
    <row r="180" spans="3:14" ht="15.75" customHeight="1" x14ac:dyDescent="0.35">
      <c r="C180" s="67"/>
      <c r="D180" s="61"/>
      <c r="E180" s="61"/>
      <c r="F180" s="61"/>
      <c r="G180" s="61"/>
      <c r="H180" s="61"/>
      <c r="N180" s="61"/>
    </row>
    <row r="181" spans="3:14" ht="15.75" customHeight="1" x14ac:dyDescent="0.35">
      <c r="C181" s="67"/>
      <c r="D181" s="61"/>
      <c r="E181" s="61"/>
      <c r="F181" s="61"/>
      <c r="G181" s="61"/>
      <c r="H181" s="61"/>
      <c r="N181" s="61"/>
    </row>
    <row r="182" spans="3:14" ht="15.75" customHeight="1" x14ac:dyDescent="0.35">
      <c r="C182" s="67"/>
      <c r="D182" s="61"/>
      <c r="E182" s="61"/>
      <c r="F182" s="61"/>
      <c r="G182" s="61"/>
      <c r="H182" s="61"/>
      <c r="N182" s="61"/>
    </row>
    <row r="183" spans="3:14" ht="15.75" customHeight="1" x14ac:dyDescent="0.35">
      <c r="C183" s="67"/>
      <c r="D183" s="61"/>
      <c r="E183" s="61"/>
      <c r="F183" s="61"/>
      <c r="G183" s="61"/>
      <c r="H183" s="61"/>
      <c r="N183" s="61"/>
    </row>
    <row r="184" spans="3:14" ht="15.75" customHeight="1" x14ac:dyDescent="0.35">
      <c r="C184" s="67"/>
      <c r="D184" s="61"/>
      <c r="E184" s="61"/>
      <c r="F184" s="61"/>
      <c r="G184" s="61"/>
      <c r="H184" s="61"/>
      <c r="N184" s="61"/>
    </row>
    <row r="185" spans="3:14" ht="15.75" customHeight="1" x14ac:dyDescent="0.35">
      <c r="C185" s="67"/>
      <c r="D185" s="61"/>
      <c r="E185" s="61"/>
      <c r="F185" s="61"/>
      <c r="G185" s="61"/>
      <c r="H185" s="61"/>
      <c r="N185" s="61"/>
    </row>
    <row r="186" spans="3:14" ht="15.75" customHeight="1" x14ac:dyDescent="0.35">
      <c r="C186" s="67"/>
      <c r="D186" s="61"/>
      <c r="E186" s="61"/>
      <c r="F186" s="61"/>
      <c r="G186" s="61"/>
      <c r="H186" s="61"/>
      <c r="N186" s="61"/>
    </row>
    <row r="187" spans="3:14" ht="15.75" customHeight="1" x14ac:dyDescent="0.35">
      <c r="C187" s="67"/>
      <c r="D187" s="61"/>
      <c r="E187" s="61"/>
      <c r="F187" s="61"/>
      <c r="G187" s="61"/>
      <c r="H187" s="61"/>
      <c r="N187" s="61"/>
    </row>
    <row r="188" spans="3:14" ht="15.75" customHeight="1" x14ac:dyDescent="0.35">
      <c r="C188" s="67"/>
      <c r="D188" s="61"/>
      <c r="E188" s="61"/>
      <c r="F188" s="61"/>
      <c r="G188" s="61"/>
      <c r="H188" s="61"/>
      <c r="N188" s="61"/>
    </row>
    <row r="189" spans="3:14" ht="15.75" customHeight="1" x14ac:dyDescent="0.35">
      <c r="C189" s="67"/>
      <c r="D189" s="61"/>
      <c r="E189" s="61"/>
      <c r="F189" s="61"/>
      <c r="G189" s="61"/>
      <c r="H189" s="61"/>
      <c r="N189" s="61"/>
    </row>
    <row r="190" spans="3:14" ht="15.75" customHeight="1" x14ac:dyDescent="0.35">
      <c r="C190" s="67"/>
      <c r="D190" s="61"/>
      <c r="E190" s="61"/>
      <c r="F190" s="61"/>
      <c r="G190" s="61"/>
      <c r="H190" s="61"/>
      <c r="N190" s="61"/>
    </row>
    <row r="191" spans="3:14" ht="15.75" customHeight="1" x14ac:dyDescent="0.35">
      <c r="C191" s="67"/>
      <c r="D191" s="61"/>
      <c r="E191" s="61"/>
      <c r="F191" s="61"/>
      <c r="G191" s="61"/>
      <c r="H191" s="61"/>
      <c r="N191" s="61"/>
    </row>
    <row r="192" spans="3:14" ht="15.75" customHeight="1" x14ac:dyDescent="0.35">
      <c r="C192" s="67"/>
      <c r="D192" s="61"/>
      <c r="E192" s="61"/>
      <c r="F192" s="61"/>
      <c r="G192" s="61"/>
      <c r="H192" s="61"/>
      <c r="N192" s="61"/>
    </row>
    <row r="193" spans="3:14" ht="15.75" customHeight="1" x14ac:dyDescent="0.35">
      <c r="C193" s="67"/>
      <c r="D193" s="61"/>
      <c r="E193" s="61"/>
      <c r="F193" s="61"/>
      <c r="G193" s="61"/>
      <c r="H193" s="61"/>
      <c r="N193" s="61"/>
    </row>
    <row r="194" spans="3:14" ht="15.75" customHeight="1" x14ac:dyDescent="0.35">
      <c r="C194" s="67"/>
      <c r="D194" s="61"/>
      <c r="E194" s="61"/>
      <c r="F194" s="61"/>
      <c r="G194" s="61"/>
      <c r="H194" s="61"/>
      <c r="N194" s="61"/>
    </row>
    <row r="195" spans="3:14" ht="15.75" customHeight="1" x14ac:dyDescent="0.35">
      <c r="C195" s="67"/>
      <c r="D195" s="61"/>
      <c r="E195" s="61"/>
      <c r="F195" s="61"/>
      <c r="G195" s="61"/>
      <c r="H195" s="61"/>
      <c r="N195" s="61"/>
    </row>
    <row r="196" spans="3:14" ht="15.75" customHeight="1" x14ac:dyDescent="0.35">
      <c r="C196" s="67"/>
      <c r="D196" s="61"/>
      <c r="E196" s="61"/>
      <c r="F196" s="61"/>
      <c r="G196" s="61"/>
      <c r="H196" s="61"/>
      <c r="N196" s="61"/>
    </row>
    <row r="197" spans="3:14" ht="15.75" customHeight="1" x14ac:dyDescent="0.35">
      <c r="C197" s="67"/>
      <c r="D197" s="61"/>
      <c r="E197" s="61"/>
      <c r="F197" s="61"/>
      <c r="G197" s="61"/>
      <c r="H197" s="61"/>
      <c r="N197" s="61"/>
    </row>
    <row r="198" spans="3:14" ht="15.75" customHeight="1" x14ac:dyDescent="0.35">
      <c r="C198" s="67"/>
      <c r="D198" s="61"/>
      <c r="E198" s="61"/>
      <c r="F198" s="61"/>
      <c r="G198" s="61"/>
      <c r="H198" s="61"/>
      <c r="N198" s="61"/>
    </row>
    <row r="199" spans="3:14" ht="15.75" customHeight="1" x14ac:dyDescent="0.35">
      <c r="C199" s="67"/>
      <c r="D199" s="61"/>
      <c r="E199" s="61"/>
      <c r="F199" s="61"/>
      <c r="G199" s="61"/>
      <c r="H199" s="61"/>
      <c r="N199" s="61"/>
    </row>
    <row r="200" spans="3:14" ht="15.75" customHeight="1" x14ac:dyDescent="0.35">
      <c r="C200" s="67"/>
      <c r="D200" s="61"/>
      <c r="E200" s="61"/>
      <c r="F200" s="61"/>
      <c r="G200" s="61"/>
      <c r="H200" s="61"/>
      <c r="N200" s="61"/>
    </row>
    <row r="201" spans="3:14" ht="15.75" customHeight="1" x14ac:dyDescent="0.35">
      <c r="C201" s="67"/>
      <c r="D201" s="61"/>
      <c r="E201" s="61"/>
      <c r="F201" s="61"/>
      <c r="G201" s="61"/>
      <c r="H201" s="61"/>
      <c r="N201" s="61"/>
    </row>
    <row r="202" spans="3:14" ht="15.75" customHeight="1" x14ac:dyDescent="0.35">
      <c r="C202" s="67"/>
      <c r="D202" s="61"/>
      <c r="E202" s="61"/>
      <c r="F202" s="61"/>
      <c r="G202" s="61"/>
      <c r="H202" s="61"/>
      <c r="N202" s="61"/>
    </row>
    <row r="203" spans="3:14" ht="15.75" customHeight="1" x14ac:dyDescent="0.35">
      <c r="C203" s="67"/>
      <c r="D203" s="61"/>
      <c r="E203" s="61"/>
      <c r="F203" s="61"/>
      <c r="G203" s="61"/>
      <c r="H203" s="61"/>
      <c r="N203" s="61"/>
    </row>
    <row r="204" spans="3:14" ht="15.75" customHeight="1" x14ac:dyDescent="0.35">
      <c r="C204" s="67"/>
      <c r="D204" s="61"/>
      <c r="E204" s="61"/>
      <c r="F204" s="61"/>
      <c r="G204" s="61"/>
      <c r="H204" s="61"/>
      <c r="N204" s="61"/>
    </row>
    <row r="205" spans="3:14" ht="15.75" customHeight="1" x14ac:dyDescent="0.35">
      <c r="C205" s="67"/>
      <c r="D205" s="61"/>
      <c r="E205" s="61"/>
      <c r="F205" s="61"/>
      <c r="G205" s="61"/>
      <c r="H205" s="61"/>
      <c r="N205" s="61"/>
    </row>
    <row r="206" spans="3:14" ht="15.75" customHeight="1" x14ac:dyDescent="0.35">
      <c r="C206" s="67"/>
      <c r="D206" s="61"/>
      <c r="E206" s="61"/>
      <c r="F206" s="61"/>
      <c r="G206" s="61"/>
      <c r="H206" s="61"/>
      <c r="N206" s="61"/>
    </row>
    <row r="207" spans="3:14" ht="15.75" customHeight="1" x14ac:dyDescent="0.35">
      <c r="C207" s="67"/>
      <c r="D207" s="61"/>
      <c r="E207" s="61"/>
      <c r="F207" s="61"/>
      <c r="G207" s="61"/>
      <c r="H207" s="61"/>
      <c r="N207" s="61"/>
    </row>
    <row r="208" spans="3:14" ht="15.75" customHeight="1" x14ac:dyDescent="0.35">
      <c r="C208" s="67"/>
      <c r="D208" s="61"/>
      <c r="E208" s="61"/>
      <c r="F208" s="61"/>
      <c r="G208" s="61"/>
      <c r="H208" s="61"/>
      <c r="N208" s="61"/>
    </row>
    <row r="209" spans="3:14" ht="15.75" customHeight="1" x14ac:dyDescent="0.35">
      <c r="C209" s="67"/>
      <c r="D209" s="61"/>
      <c r="E209" s="61"/>
      <c r="F209" s="61"/>
      <c r="G209" s="61"/>
      <c r="H209" s="61"/>
      <c r="N209" s="61"/>
    </row>
    <row r="210" spans="3:14" ht="15.75" customHeight="1" x14ac:dyDescent="0.35">
      <c r="C210" s="67"/>
      <c r="D210" s="61"/>
      <c r="E210" s="61"/>
      <c r="F210" s="61"/>
      <c r="G210" s="61"/>
      <c r="H210" s="61"/>
      <c r="N210" s="61"/>
    </row>
    <row r="211" spans="3:14" ht="15.75" customHeight="1" x14ac:dyDescent="0.35">
      <c r="C211" s="67"/>
      <c r="D211" s="61"/>
      <c r="E211" s="61"/>
      <c r="F211" s="61"/>
      <c r="G211" s="61"/>
      <c r="H211" s="61"/>
      <c r="N211" s="61"/>
    </row>
    <row r="212" spans="3:14" ht="15.75" customHeight="1" x14ac:dyDescent="0.35">
      <c r="C212" s="67"/>
      <c r="D212" s="61"/>
      <c r="E212" s="61"/>
      <c r="F212" s="61"/>
      <c r="G212" s="61"/>
      <c r="H212" s="61"/>
      <c r="N212" s="61"/>
    </row>
    <row r="213" spans="3:14" ht="15.75" customHeight="1" x14ac:dyDescent="0.35">
      <c r="C213" s="67"/>
      <c r="D213" s="61"/>
      <c r="E213" s="61"/>
      <c r="F213" s="61"/>
      <c r="G213" s="61"/>
      <c r="H213" s="61"/>
      <c r="N213" s="61"/>
    </row>
    <row r="214" spans="3:14" ht="15.75" customHeight="1" x14ac:dyDescent="0.35">
      <c r="C214" s="67"/>
      <c r="D214" s="61"/>
      <c r="E214" s="61"/>
      <c r="F214" s="61"/>
      <c r="G214" s="61"/>
      <c r="H214" s="61"/>
      <c r="N214" s="61"/>
    </row>
    <row r="215" spans="3:14" ht="15.75" customHeight="1" x14ac:dyDescent="0.35">
      <c r="C215" s="67"/>
      <c r="D215" s="61"/>
      <c r="E215" s="61"/>
      <c r="F215" s="61"/>
      <c r="G215" s="61"/>
      <c r="H215" s="61"/>
      <c r="N215" s="61"/>
    </row>
    <row r="216" spans="3:14" ht="15.75" customHeight="1" x14ac:dyDescent="0.35">
      <c r="C216" s="67"/>
      <c r="D216" s="61"/>
      <c r="E216" s="61"/>
      <c r="F216" s="61"/>
      <c r="G216" s="61"/>
      <c r="H216" s="61"/>
      <c r="N216" s="61"/>
    </row>
    <row r="217" spans="3:14" ht="15.75" customHeight="1" x14ac:dyDescent="0.35">
      <c r="C217" s="67"/>
      <c r="D217" s="61"/>
      <c r="E217" s="61"/>
      <c r="F217" s="61"/>
      <c r="G217" s="61"/>
      <c r="H217" s="61"/>
      <c r="N217" s="61"/>
    </row>
    <row r="218" spans="3:14" ht="15.75" customHeight="1" x14ac:dyDescent="0.35">
      <c r="C218" s="67"/>
      <c r="D218" s="61"/>
      <c r="E218" s="61"/>
      <c r="F218" s="61"/>
      <c r="G218" s="61"/>
      <c r="H218" s="61"/>
      <c r="N218" s="61"/>
    </row>
    <row r="219" spans="3:14" ht="15.75" customHeight="1" x14ac:dyDescent="0.35">
      <c r="C219" s="67"/>
      <c r="D219" s="61"/>
      <c r="E219" s="61"/>
      <c r="F219" s="61"/>
      <c r="G219" s="61"/>
      <c r="H219" s="61"/>
      <c r="N219" s="61"/>
    </row>
    <row r="220" spans="3:14" ht="15.75" customHeight="1" x14ac:dyDescent="0.35">
      <c r="C220" s="67"/>
      <c r="D220" s="61"/>
      <c r="E220" s="61"/>
      <c r="F220" s="61"/>
      <c r="G220" s="61"/>
      <c r="H220" s="61"/>
      <c r="N220" s="61"/>
    </row>
    <row r="221" spans="3:14" ht="15.75" customHeight="1" x14ac:dyDescent="0.35">
      <c r="C221" s="67"/>
      <c r="D221" s="61"/>
      <c r="E221" s="61"/>
      <c r="F221" s="61"/>
      <c r="G221" s="61"/>
      <c r="H221" s="61"/>
      <c r="N221" s="61"/>
    </row>
    <row r="222" spans="3:14" ht="15.75" customHeight="1" x14ac:dyDescent="0.35">
      <c r="C222" s="67"/>
      <c r="D222" s="61"/>
      <c r="E222" s="61"/>
      <c r="F222" s="61"/>
      <c r="G222" s="61"/>
      <c r="H222" s="61"/>
      <c r="N222" s="61"/>
    </row>
    <row r="223" spans="3:14" ht="15.75" customHeight="1" x14ac:dyDescent="0.35">
      <c r="C223" s="67"/>
      <c r="D223" s="61"/>
      <c r="E223" s="61"/>
      <c r="F223" s="61"/>
      <c r="G223" s="61"/>
      <c r="H223" s="61"/>
      <c r="N223" s="61"/>
    </row>
    <row r="224" spans="3:14" ht="15.75" customHeight="1" x14ac:dyDescent="0.35">
      <c r="C224" s="67"/>
      <c r="D224" s="61"/>
      <c r="E224" s="61"/>
      <c r="F224" s="61"/>
      <c r="G224" s="61"/>
      <c r="H224" s="61"/>
      <c r="N224" s="61"/>
    </row>
    <row r="225" spans="3:14" ht="15.75" customHeight="1" x14ac:dyDescent="0.35">
      <c r="C225" s="67"/>
      <c r="D225" s="61"/>
      <c r="E225" s="61"/>
      <c r="F225" s="61"/>
      <c r="G225" s="61"/>
      <c r="H225" s="61"/>
      <c r="N225" s="61"/>
    </row>
    <row r="226" spans="3:14" ht="15.75" customHeight="1" x14ac:dyDescent="0.35">
      <c r="C226" s="67"/>
      <c r="D226" s="61"/>
      <c r="E226" s="61"/>
      <c r="F226" s="61"/>
      <c r="G226" s="61"/>
      <c r="H226" s="61"/>
      <c r="N226" s="61"/>
    </row>
    <row r="227" spans="3:14" ht="15.75" customHeight="1" x14ac:dyDescent="0.35">
      <c r="C227" s="67"/>
      <c r="D227" s="61"/>
      <c r="E227" s="61"/>
      <c r="F227" s="61"/>
      <c r="G227" s="61"/>
      <c r="H227" s="61"/>
      <c r="N227" s="61"/>
    </row>
    <row r="228" spans="3:14" ht="15.75" customHeight="1" x14ac:dyDescent="0.35">
      <c r="C228" s="67"/>
      <c r="D228" s="61"/>
      <c r="E228" s="61"/>
      <c r="F228" s="61"/>
      <c r="G228" s="61"/>
      <c r="H228" s="61"/>
      <c r="N228" s="61"/>
    </row>
    <row r="229" spans="3:14" ht="15.75" customHeight="1" x14ac:dyDescent="0.35">
      <c r="C229" s="67"/>
      <c r="D229" s="61"/>
      <c r="E229" s="61"/>
      <c r="F229" s="61"/>
      <c r="G229" s="61"/>
      <c r="H229" s="61"/>
      <c r="N229" s="61"/>
    </row>
    <row r="230" spans="3:14" ht="15.75" customHeight="1" x14ac:dyDescent="0.35">
      <c r="C230" s="67"/>
      <c r="D230" s="61"/>
      <c r="E230" s="61"/>
      <c r="F230" s="61"/>
      <c r="G230" s="61"/>
      <c r="H230" s="61"/>
      <c r="N230" s="61"/>
    </row>
    <row r="231" spans="3:14" ht="15.75" customHeight="1" x14ac:dyDescent="0.35">
      <c r="C231" s="67"/>
      <c r="D231" s="61"/>
      <c r="E231" s="61"/>
      <c r="F231" s="61"/>
      <c r="G231" s="61"/>
      <c r="H231" s="61"/>
      <c r="N231" s="61"/>
    </row>
    <row r="232" spans="3:14" ht="15.75" customHeight="1" x14ac:dyDescent="0.35">
      <c r="C232" s="67"/>
      <c r="D232" s="61"/>
      <c r="E232" s="61"/>
      <c r="F232" s="61"/>
      <c r="G232" s="61"/>
      <c r="H232" s="61"/>
      <c r="N232" s="61"/>
    </row>
    <row r="233" spans="3:14" ht="15.75" customHeight="1" x14ac:dyDescent="0.35">
      <c r="C233" s="67"/>
      <c r="D233" s="61"/>
      <c r="E233" s="61"/>
      <c r="F233" s="61"/>
      <c r="G233" s="61"/>
      <c r="H233" s="61"/>
      <c r="N233" s="61"/>
    </row>
    <row r="234" spans="3:14" ht="15.75" customHeight="1" x14ac:dyDescent="0.35">
      <c r="C234" s="67"/>
      <c r="D234" s="61"/>
      <c r="E234" s="61"/>
      <c r="F234" s="61"/>
      <c r="G234" s="61"/>
      <c r="H234" s="61"/>
      <c r="N234" s="61"/>
    </row>
    <row r="235" spans="3:14" ht="15.75" customHeight="1" x14ac:dyDescent="0.35">
      <c r="C235" s="67"/>
      <c r="D235" s="61"/>
      <c r="E235" s="61"/>
      <c r="F235" s="61"/>
      <c r="G235" s="61"/>
      <c r="H235" s="61"/>
      <c r="N235" s="61"/>
    </row>
    <row r="236" spans="3:14" ht="15.75" customHeight="1" x14ac:dyDescent="0.35">
      <c r="C236" s="67"/>
      <c r="D236" s="61"/>
      <c r="E236" s="61"/>
      <c r="F236" s="61"/>
      <c r="G236" s="61"/>
      <c r="H236" s="61"/>
      <c r="N236" s="61"/>
    </row>
    <row r="237" spans="3:14" ht="15.75" customHeight="1" x14ac:dyDescent="0.35">
      <c r="C237" s="67"/>
      <c r="D237" s="61"/>
      <c r="E237" s="61"/>
      <c r="F237" s="61"/>
      <c r="G237" s="61"/>
      <c r="H237" s="61"/>
      <c r="N237" s="61"/>
    </row>
    <row r="238" spans="3:14" ht="15.75" customHeight="1" x14ac:dyDescent="0.35">
      <c r="C238" s="67"/>
      <c r="D238" s="61"/>
      <c r="E238" s="61"/>
      <c r="F238" s="61"/>
      <c r="G238" s="61"/>
      <c r="H238" s="61"/>
      <c r="N238" s="61"/>
    </row>
    <row r="239" spans="3:14" ht="15.75" customHeight="1" x14ac:dyDescent="0.35">
      <c r="C239" s="67"/>
      <c r="D239" s="61"/>
      <c r="E239" s="61"/>
      <c r="F239" s="61"/>
      <c r="G239" s="61"/>
      <c r="H239" s="61"/>
      <c r="N239" s="61"/>
    </row>
    <row r="240" spans="3:14" ht="15.75" customHeight="1" x14ac:dyDescent="0.35">
      <c r="C240" s="67"/>
      <c r="D240" s="61"/>
      <c r="E240" s="61"/>
      <c r="F240" s="61"/>
      <c r="G240" s="61"/>
      <c r="H240" s="61"/>
      <c r="N240" s="61"/>
    </row>
    <row r="241" spans="3:14" ht="15.75" customHeight="1" x14ac:dyDescent="0.35">
      <c r="C241" s="67"/>
      <c r="D241" s="61"/>
      <c r="E241" s="61"/>
      <c r="F241" s="61"/>
      <c r="G241" s="61"/>
      <c r="H241" s="61"/>
      <c r="N241" s="61"/>
    </row>
    <row r="242" spans="3:14" ht="15.75" customHeight="1" x14ac:dyDescent="0.35">
      <c r="C242" s="67"/>
      <c r="D242" s="61"/>
      <c r="E242" s="61"/>
      <c r="F242" s="61"/>
      <c r="G242" s="61"/>
      <c r="H242" s="61"/>
      <c r="N242" s="61"/>
    </row>
    <row r="243" spans="3:14" ht="15.75" customHeight="1" x14ac:dyDescent="0.35">
      <c r="C243" s="67"/>
      <c r="D243" s="61"/>
      <c r="E243" s="61"/>
      <c r="F243" s="61"/>
      <c r="G243" s="61"/>
      <c r="H243" s="61"/>
      <c r="N243" s="61"/>
    </row>
    <row r="244" spans="3:14" ht="15.75" customHeight="1" x14ac:dyDescent="0.35">
      <c r="C244" s="67"/>
      <c r="D244" s="61"/>
      <c r="E244" s="61"/>
      <c r="F244" s="61"/>
      <c r="G244" s="61"/>
      <c r="H244" s="61"/>
      <c r="N244" s="61"/>
    </row>
    <row r="245" spans="3:14" ht="15.75" customHeight="1" x14ac:dyDescent="0.35">
      <c r="C245" s="67"/>
      <c r="D245" s="61"/>
      <c r="E245" s="61"/>
      <c r="F245" s="61"/>
      <c r="G245" s="61"/>
      <c r="H245" s="61"/>
      <c r="N245" s="61"/>
    </row>
    <row r="246" spans="3:14" ht="15.75" customHeight="1" x14ac:dyDescent="0.35">
      <c r="C246" s="67"/>
      <c r="D246" s="61"/>
      <c r="E246" s="61"/>
      <c r="F246" s="61"/>
      <c r="G246" s="61"/>
      <c r="H246" s="61"/>
      <c r="N246" s="61"/>
    </row>
    <row r="247" spans="3:14" ht="15.75" customHeight="1" x14ac:dyDescent="0.35">
      <c r="C247" s="67"/>
      <c r="D247" s="61"/>
      <c r="E247" s="61"/>
      <c r="F247" s="61"/>
      <c r="G247" s="61"/>
      <c r="H247" s="61"/>
      <c r="N247" s="61"/>
    </row>
    <row r="248" spans="3:14" ht="15.75" customHeight="1" x14ac:dyDescent="0.35">
      <c r="C248" s="67"/>
      <c r="D248" s="61"/>
      <c r="E248" s="61"/>
      <c r="F248" s="61"/>
      <c r="G248" s="61"/>
      <c r="H248" s="61"/>
      <c r="N248" s="61"/>
    </row>
    <row r="249" spans="3:14" ht="15.75" customHeight="1" x14ac:dyDescent="0.35">
      <c r="C249" s="67"/>
      <c r="D249" s="61"/>
      <c r="E249" s="61"/>
      <c r="F249" s="61"/>
      <c r="G249" s="61"/>
      <c r="H249" s="61"/>
      <c r="N249" s="61"/>
    </row>
    <row r="250" spans="3:14" ht="15.75" customHeight="1" x14ac:dyDescent="0.35">
      <c r="C250" s="67"/>
      <c r="D250" s="61"/>
      <c r="E250" s="61"/>
      <c r="F250" s="61"/>
      <c r="G250" s="61"/>
      <c r="H250" s="61"/>
      <c r="N250" s="61"/>
    </row>
    <row r="251" spans="3:14" ht="15.75" customHeight="1" x14ac:dyDescent="0.35">
      <c r="C251" s="67"/>
      <c r="D251" s="61"/>
      <c r="E251" s="61"/>
      <c r="F251" s="61"/>
      <c r="G251" s="61"/>
      <c r="H251" s="61"/>
      <c r="N251" s="61"/>
    </row>
    <row r="252" spans="3:14" ht="15.75" customHeight="1" x14ac:dyDescent="0.35">
      <c r="C252" s="67"/>
      <c r="D252" s="61"/>
      <c r="E252" s="61"/>
      <c r="F252" s="61"/>
      <c r="G252" s="61"/>
      <c r="H252" s="61"/>
      <c r="N252" s="61"/>
    </row>
    <row r="253" spans="3:14" ht="15.75" customHeight="1" x14ac:dyDescent="0.35">
      <c r="C253" s="67"/>
      <c r="D253" s="61"/>
      <c r="E253" s="61"/>
      <c r="F253" s="61"/>
      <c r="G253" s="61"/>
      <c r="H253" s="61"/>
      <c r="N253" s="61"/>
    </row>
    <row r="254" spans="3:14" ht="15.75" customHeight="1" x14ac:dyDescent="0.35">
      <c r="C254" s="67"/>
      <c r="D254" s="61"/>
      <c r="E254" s="61"/>
      <c r="F254" s="61"/>
      <c r="G254" s="61"/>
      <c r="H254" s="61"/>
      <c r="N254" s="61"/>
    </row>
    <row r="255" spans="3:14" ht="15.75" customHeight="1" x14ac:dyDescent="0.35">
      <c r="C255" s="67"/>
      <c r="D255" s="61"/>
      <c r="E255" s="61"/>
      <c r="F255" s="61"/>
      <c r="G255" s="61"/>
      <c r="H255" s="61"/>
      <c r="N255" s="61"/>
    </row>
    <row r="256" spans="3:14" ht="15.75" customHeight="1" x14ac:dyDescent="0.35">
      <c r="C256" s="67"/>
      <c r="D256" s="61"/>
      <c r="E256" s="61"/>
      <c r="F256" s="61"/>
      <c r="G256" s="61"/>
      <c r="H256" s="61"/>
      <c r="N256" s="61"/>
    </row>
    <row r="257" spans="3:14" ht="15.75" customHeight="1" x14ac:dyDescent="0.35">
      <c r="C257" s="67"/>
      <c r="D257" s="61"/>
      <c r="E257" s="61"/>
      <c r="F257" s="61"/>
      <c r="G257" s="61"/>
      <c r="H257" s="61"/>
      <c r="N257" s="61"/>
    </row>
    <row r="258" spans="3:14" ht="15.75" customHeight="1" x14ac:dyDescent="0.35">
      <c r="C258" s="67"/>
      <c r="D258" s="61"/>
      <c r="E258" s="61"/>
      <c r="F258" s="61"/>
      <c r="G258" s="61"/>
      <c r="H258" s="61"/>
      <c r="N258" s="61"/>
    </row>
    <row r="259" spans="3:14" ht="15.75" customHeight="1" x14ac:dyDescent="0.35">
      <c r="C259" s="67"/>
      <c r="D259" s="61"/>
      <c r="E259" s="61"/>
      <c r="F259" s="61"/>
      <c r="G259" s="61"/>
      <c r="H259" s="61"/>
      <c r="N259" s="61"/>
    </row>
    <row r="260" spans="3:14" ht="15.75" customHeight="1" x14ac:dyDescent="0.35">
      <c r="C260" s="67"/>
      <c r="D260" s="61"/>
      <c r="E260" s="61"/>
      <c r="F260" s="61"/>
      <c r="G260" s="61"/>
      <c r="H260" s="61"/>
      <c r="N260" s="61"/>
    </row>
    <row r="261" spans="3:14" ht="15.75" customHeight="1" x14ac:dyDescent="0.35">
      <c r="C261" s="67"/>
      <c r="D261" s="61"/>
      <c r="E261" s="61"/>
      <c r="F261" s="61"/>
      <c r="G261" s="61"/>
      <c r="H261" s="61"/>
      <c r="N261" s="61"/>
    </row>
    <row r="262" spans="3:14" ht="15.75" customHeight="1" x14ac:dyDescent="0.35">
      <c r="C262" s="67"/>
      <c r="D262" s="61"/>
      <c r="E262" s="61"/>
      <c r="F262" s="61"/>
      <c r="G262" s="61"/>
      <c r="H262" s="61"/>
      <c r="N262" s="61"/>
    </row>
    <row r="263" spans="3:14" ht="15.75" customHeight="1" x14ac:dyDescent="0.35">
      <c r="C263" s="67"/>
      <c r="D263" s="61"/>
      <c r="E263" s="61"/>
      <c r="F263" s="61"/>
      <c r="G263" s="61"/>
      <c r="H263" s="61"/>
      <c r="N263" s="61"/>
    </row>
    <row r="264" spans="3:14" ht="15.75" customHeight="1" x14ac:dyDescent="0.35">
      <c r="C264" s="67"/>
      <c r="D264" s="61"/>
      <c r="E264" s="61"/>
      <c r="F264" s="61"/>
      <c r="G264" s="61"/>
      <c r="H264" s="61"/>
      <c r="N264" s="61"/>
    </row>
    <row r="265" spans="3:14" ht="15.75" customHeight="1" x14ac:dyDescent="0.35">
      <c r="C265" s="67"/>
      <c r="D265" s="61"/>
      <c r="E265" s="61"/>
      <c r="F265" s="61"/>
      <c r="G265" s="61"/>
      <c r="H265" s="61"/>
      <c r="N265" s="61"/>
    </row>
    <row r="266" spans="3:14" ht="15.75" customHeight="1" x14ac:dyDescent="0.35">
      <c r="C266" s="67"/>
      <c r="D266" s="61"/>
      <c r="E266" s="61"/>
      <c r="F266" s="61"/>
      <c r="G266" s="61"/>
      <c r="H266" s="61"/>
      <c r="N266" s="61"/>
    </row>
    <row r="267" spans="3:14" ht="15.75" customHeight="1" x14ac:dyDescent="0.35">
      <c r="C267" s="67"/>
      <c r="D267" s="61"/>
      <c r="E267" s="61"/>
      <c r="F267" s="61"/>
      <c r="G267" s="61"/>
      <c r="H267" s="61"/>
      <c r="N267" s="61"/>
    </row>
    <row r="268" spans="3:14" ht="15.75" customHeight="1" x14ac:dyDescent="0.35">
      <c r="C268" s="67"/>
      <c r="D268" s="61"/>
      <c r="E268" s="61"/>
      <c r="F268" s="61"/>
      <c r="G268" s="61"/>
      <c r="H268" s="61"/>
      <c r="N268" s="61"/>
    </row>
    <row r="269" spans="3:14" ht="15.75" customHeight="1" x14ac:dyDescent="0.35">
      <c r="C269" s="67"/>
      <c r="D269" s="61"/>
      <c r="E269" s="61"/>
      <c r="F269" s="61"/>
      <c r="G269" s="61"/>
      <c r="H269" s="61"/>
      <c r="N269" s="61"/>
    </row>
    <row r="270" spans="3:14" ht="15.75" customHeight="1" x14ac:dyDescent="0.35">
      <c r="C270" s="67"/>
      <c r="D270" s="61"/>
      <c r="E270" s="61"/>
      <c r="F270" s="61"/>
      <c r="G270" s="61"/>
      <c r="H270" s="61"/>
      <c r="N270" s="61"/>
    </row>
    <row r="271" spans="3:14" ht="15.75" customHeight="1" x14ac:dyDescent="0.35">
      <c r="C271" s="67"/>
      <c r="D271" s="61"/>
      <c r="E271" s="61"/>
      <c r="F271" s="61"/>
      <c r="G271" s="61"/>
      <c r="H271" s="61"/>
      <c r="N271" s="61"/>
    </row>
    <row r="272" spans="3:14" ht="15.75" customHeight="1" x14ac:dyDescent="0.35">
      <c r="C272" s="67"/>
      <c r="D272" s="61"/>
      <c r="E272" s="61"/>
      <c r="F272" s="61"/>
      <c r="G272" s="61"/>
      <c r="H272" s="61"/>
      <c r="N272" s="61"/>
    </row>
    <row r="273" spans="3:14" ht="15.75" customHeight="1" x14ac:dyDescent="0.35">
      <c r="C273" s="67"/>
      <c r="D273" s="61"/>
      <c r="E273" s="61"/>
      <c r="F273" s="61"/>
      <c r="G273" s="61"/>
      <c r="H273" s="61"/>
      <c r="N273" s="61"/>
    </row>
    <row r="274" spans="3:14" ht="15.75" customHeight="1" x14ac:dyDescent="0.35">
      <c r="C274" s="67"/>
      <c r="D274" s="61"/>
      <c r="E274" s="61"/>
      <c r="F274" s="61"/>
      <c r="G274" s="61"/>
      <c r="H274" s="61"/>
      <c r="N274" s="61"/>
    </row>
    <row r="275" spans="3:14" ht="15.75" customHeight="1" x14ac:dyDescent="0.35">
      <c r="C275" s="67"/>
      <c r="D275" s="61"/>
      <c r="E275" s="61"/>
      <c r="F275" s="61"/>
      <c r="G275" s="61"/>
      <c r="H275" s="61"/>
      <c r="N275" s="61"/>
    </row>
    <row r="276" spans="3:14" ht="15.75" customHeight="1" x14ac:dyDescent="0.35">
      <c r="C276" s="67"/>
      <c r="D276" s="61"/>
      <c r="E276" s="61"/>
      <c r="F276" s="61"/>
      <c r="G276" s="61"/>
      <c r="H276" s="61"/>
      <c r="N276" s="61"/>
    </row>
    <row r="277" spans="3:14" ht="15.75" customHeight="1" x14ac:dyDescent="0.35">
      <c r="C277" s="67"/>
      <c r="D277" s="61"/>
      <c r="E277" s="61"/>
      <c r="F277" s="61"/>
      <c r="G277" s="61"/>
      <c r="H277" s="61"/>
      <c r="N277" s="61"/>
    </row>
    <row r="278" spans="3:14" ht="15.75" customHeight="1" x14ac:dyDescent="0.35">
      <c r="C278" s="67"/>
      <c r="D278" s="61"/>
      <c r="E278" s="61"/>
      <c r="F278" s="61"/>
      <c r="G278" s="61"/>
      <c r="H278" s="61"/>
      <c r="N278" s="61"/>
    </row>
    <row r="279" spans="3:14" ht="15.75" customHeight="1" x14ac:dyDescent="0.35">
      <c r="C279" s="67"/>
      <c r="D279" s="61"/>
      <c r="E279" s="61"/>
      <c r="F279" s="61"/>
      <c r="G279" s="61"/>
      <c r="H279" s="61"/>
      <c r="N279" s="61"/>
    </row>
    <row r="280" spans="3:14" ht="15.75" customHeight="1" x14ac:dyDescent="0.35">
      <c r="C280" s="67"/>
      <c r="D280" s="61"/>
      <c r="E280" s="61"/>
      <c r="F280" s="61"/>
      <c r="G280" s="61"/>
      <c r="H280" s="61"/>
      <c r="N280" s="61"/>
    </row>
    <row r="281" spans="3:14" ht="15.75" customHeight="1" x14ac:dyDescent="0.35">
      <c r="C281" s="67"/>
      <c r="D281" s="61"/>
      <c r="E281" s="61"/>
      <c r="F281" s="61"/>
      <c r="G281" s="61"/>
      <c r="H281" s="61"/>
      <c r="N281" s="61"/>
    </row>
    <row r="282" spans="3:14" ht="15.75" customHeight="1" x14ac:dyDescent="0.35">
      <c r="C282" s="67"/>
      <c r="D282" s="61"/>
      <c r="E282" s="61"/>
      <c r="F282" s="61"/>
      <c r="G282" s="61"/>
      <c r="H282" s="61"/>
      <c r="N282" s="61"/>
    </row>
    <row r="283" spans="3:14" ht="15.75" customHeight="1" x14ac:dyDescent="0.35">
      <c r="C283" s="67"/>
      <c r="D283" s="61"/>
      <c r="E283" s="61"/>
      <c r="F283" s="61"/>
      <c r="G283" s="61"/>
      <c r="H283" s="61"/>
      <c r="N283" s="61"/>
    </row>
    <row r="284" spans="3:14" ht="15.75" customHeight="1" x14ac:dyDescent="0.35">
      <c r="C284" s="67"/>
      <c r="D284" s="61"/>
      <c r="E284" s="61"/>
      <c r="F284" s="61"/>
      <c r="G284" s="61"/>
      <c r="H284" s="61"/>
      <c r="N284" s="61"/>
    </row>
    <row r="285" spans="3:14" ht="15.75" customHeight="1" x14ac:dyDescent="0.35">
      <c r="C285" s="67"/>
      <c r="D285" s="61"/>
      <c r="E285" s="61"/>
      <c r="F285" s="61"/>
      <c r="G285" s="61"/>
      <c r="H285" s="61"/>
      <c r="N285" s="61"/>
    </row>
    <row r="286" spans="3:14" ht="15.75" customHeight="1" x14ac:dyDescent="0.35">
      <c r="C286" s="67"/>
      <c r="D286" s="61"/>
      <c r="E286" s="61"/>
      <c r="F286" s="61"/>
      <c r="G286" s="61"/>
      <c r="H286" s="61"/>
      <c r="N286" s="61"/>
    </row>
    <row r="287" spans="3:14" ht="15.75" customHeight="1" x14ac:dyDescent="0.35">
      <c r="C287" s="67"/>
      <c r="D287" s="61"/>
      <c r="E287" s="61"/>
      <c r="F287" s="61"/>
      <c r="G287" s="61"/>
      <c r="H287" s="61"/>
      <c r="N287" s="61"/>
    </row>
    <row r="288" spans="3:14" ht="15.75" customHeight="1" x14ac:dyDescent="0.35">
      <c r="C288" s="67"/>
      <c r="D288" s="61"/>
      <c r="E288" s="61"/>
      <c r="F288" s="61"/>
      <c r="G288" s="61"/>
      <c r="H288" s="61"/>
      <c r="N288" s="61"/>
    </row>
    <row r="289" spans="3:14" ht="15.75" customHeight="1" x14ac:dyDescent="0.35">
      <c r="C289" s="67"/>
      <c r="D289" s="61"/>
      <c r="E289" s="61"/>
      <c r="F289" s="61"/>
      <c r="G289" s="61"/>
      <c r="H289" s="61"/>
      <c r="N289" s="61"/>
    </row>
    <row r="290" spans="3:14" ht="15.75" customHeight="1" x14ac:dyDescent="0.35">
      <c r="C290" s="67"/>
      <c r="D290" s="61"/>
      <c r="E290" s="61"/>
      <c r="F290" s="61"/>
      <c r="G290" s="61"/>
      <c r="H290" s="61"/>
      <c r="N290" s="61"/>
    </row>
    <row r="291" spans="3:14" ht="15.75" customHeight="1" x14ac:dyDescent="0.35">
      <c r="C291" s="67"/>
      <c r="D291" s="61"/>
      <c r="E291" s="61"/>
      <c r="F291" s="61"/>
      <c r="G291" s="61"/>
      <c r="H291" s="61"/>
      <c r="N291" s="61"/>
    </row>
    <row r="292" spans="3:14" ht="15.75" customHeight="1" x14ac:dyDescent="0.35">
      <c r="C292" s="67"/>
      <c r="D292" s="61"/>
      <c r="E292" s="61"/>
      <c r="F292" s="61"/>
      <c r="G292" s="61"/>
      <c r="H292" s="61"/>
      <c r="N292" s="61"/>
    </row>
    <row r="293" spans="3:14" ht="15.75" customHeight="1" x14ac:dyDescent="0.35">
      <c r="C293" s="67"/>
      <c r="D293" s="61"/>
      <c r="E293" s="61"/>
      <c r="F293" s="61"/>
      <c r="G293" s="61"/>
      <c r="H293" s="61"/>
      <c r="N293" s="61"/>
    </row>
    <row r="294" spans="3:14" ht="15.75" customHeight="1" x14ac:dyDescent="0.35">
      <c r="C294" s="67"/>
      <c r="D294" s="61"/>
      <c r="E294" s="61"/>
      <c r="F294" s="61"/>
      <c r="G294" s="61"/>
      <c r="H294" s="61"/>
      <c r="N294" s="61"/>
    </row>
    <row r="295" spans="3:14" ht="15.75" customHeight="1" x14ac:dyDescent="0.35">
      <c r="C295" s="67"/>
      <c r="D295" s="61"/>
      <c r="E295" s="61"/>
      <c r="F295" s="61"/>
      <c r="G295" s="61"/>
      <c r="H295" s="61"/>
      <c r="N295" s="61"/>
    </row>
    <row r="296" spans="3:14" ht="15.75" customHeight="1" x14ac:dyDescent="0.35">
      <c r="C296" s="67"/>
      <c r="D296" s="61"/>
      <c r="E296" s="61"/>
      <c r="F296" s="61"/>
      <c r="G296" s="61"/>
      <c r="H296" s="61"/>
      <c r="N296" s="61"/>
    </row>
    <row r="297" spans="3:14" ht="15.75" customHeight="1" x14ac:dyDescent="0.35">
      <c r="C297" s="67"/>
      <c r="D297" s="61"/>
      <c r="E297" s="61"/>
      <c r="F297" s="61"/>
      <c r="G297" s="61"/>
      <c r="H297" s="61"/>
      <c r="N297" s="61"/>
    </row>
    <row r="298" spans="3:14" ht="15.75" customHeight="1" x14ac:dyDescent="0.35">
      <c r="C298" s="67"/>
      <c r="D298" s="61"/>
      <c r="E298" s="61"/>
      <c r="F298" s="61"/>
      <c r="G298" s="61"/>
      <c r="H298" s="61"/>
      <c r="N298" s="61"/>
    </row>
    <row r="299" spans="3:14" ht="15.75" customHeight="1" x14ac:dyDescent="0.35">
      <c r="C299" s="67"/>
      <c r="D299" s="61"/>
      <c r="E299" s="61"/>
      <c r="F299" s="61"/>
      <c r="G299" s="61"/>
      <c r="H299" s="61"/>
      <c r="N299" s="61"/>
    </row>
    <row r="300" spans="3:14" ht="15.75" customHeight="1" x14ac:dyDescent="0.35">
      <c r="C300" s="67"/>
      <c r="D300" s="61"/>
      <c r="E300" s="61"/>
      <c r="F300" s="61"/>
      <c r="G300" s="61"/>
      <c r="H300" s="61"/>
      <c r="N300" s="61"/>
    </row>
    <row r="301" spans="3:14" ht="15.75" customHeight="1" x14ac:dyDescent="0.35">
      <c r="C301" s="67"/>
      <c r="D301" s="61"/>
      <c r="E301" s="61"/>
      <c r="F301" s="61"/>
      <c r="G301" s="61"/>
      <c r="H301" s="61"/>
      <c r="N301" s="61"/>
    </row>
    <row r="302" spans="3:14" ht="15.75" customHeight="1" x14ac:dyDescent="0.35">
      <c r="C302" s="67"/>
      <c r="D302" s="61"/>
      <c r="E302" s="61"/>
      <c r="F302" s="61"/>
      <c r="G302" s="61"/>
      <c r="H302" s="61"/>
      <c r="N302" s="61"/>
    </row>
    <row r="303" spans="3:14" ht="15.75" customHeight="1" x14ac:dyDescent="0.35">
      <c r="C303" s="67"/>
      <c r="D303" s="61"/>
      <c r="E303" s="61"/>
      <c r="F303" s="61"/>
      <c r="G303" s="61"/>
      <c r="H303" s="61"/>
      <c r="N303" s="61"/>
    </row>
    <row r="304" spans="3:14" ht="15.75" customHeight="1" x14ac:dyDescent="0.35">
      <c r="C304" s="67"/>
      <c r="D304" s="61"/>
      <c r="E304" s="61"/>
      <c r="F304" s="61"/>
      <c r="G304" s="61"/>
      <c r="H304" s="61"/>
      <c r="N304" s="61"/>
    </row>
    <row r="305" spans="3:14" ht="15.75" customHeight="1" x14ac:dyDescent="0.35">
      <c r="C305" s="67"/>
      <c r="D305" s="61"/>
      <c r="E305" s="61"/>
      <c r="F305" s="61"/>
      <c r="G305" s="61"/>
      <c r="H305" s="61"/>
      <c r="N305" s="61"/>
    </row>
    <row r="306" spans="3:14" ht="15.75" customHeight="1" x14ac:dyDescent="0.35">
      <c r="C306" s="67"/>
      <c r="D306" s="61"/>
      <c r="E306" s="61"/>
      <c r="F306" s="61"/>
      <c r="G306" s="61"/>
      <c r="H306" s="61"/>
      <c r="N306" s="61"/>
    </row>
    <row r="307" spans="3:14" ht="15.75" customHeight="1" x14ac:dyDescent="0.35">
      <c r="C307" s="67"/>
      <c r="D307" s="61"/>
      <c r="E307" s="61"/>
      <c r="F307" s="61"/>
      <c r="G307" s="61"/>
      <c r="H307" s="61"/>
      <c r="N307" s="61"/>
    </row>
    <row r="308" spans="3:14" ht="15.75" customHeight="1" x14ac:dyDescent="0.35">
      <c r="C308" s="67"/>
      <c r="D308" s="61"/>
      <c r="E308" s="61"/>
      <c r="F308" s="61"/>
      <c r="G308" s="61"/>
      <c r="H308" s="61"/>
      <c r="N308" s="61"/>
    </row>
    <row r="309" spans="3:14" ht="15.75" customHeight="1" x14ac:dyDescent="0.35">
      <c r="C309" s="67"/>
      <c r="D309" s="61"/>
      <c r="E309" s="61"/>
      <c r="F309" s="61"/>
      <c r="G309" s="61"/>
      <c r="H309" s="61"/>
      <c r="N309" s="61"/>
    </row>
    <row r="310" spans="3:14" ht="15.75" customHeight="1" x14ac:dyDescent="0.35">
      <c r="C310" s="67"/>
      <c r="D310" s="61"/>
      <c r="E310" s="61"/>
      <c r="F310" s="61"/>
      <c r="G310" s="61"/>
      <c r="H310" s="61"/>
      <c r="N310" s="61"/>
    </row>
    <row r="311" spans="3:14" ht="15.75" customHeight="1" x14ac:dyDescent="0.35">
      <c r="C311" s="67"/>
      <c r="D311" s="61"/>
      <c r="E311" s="61"/>
      <c r="F311" s="61"/>
      <c r="G311" s="61"/>
      <c r="H311" s="61"/>
      <c r="N311" s="61"/>
    </row>
    <row r="312" spans="3:14" ht="15.75" customHeight="1" x14ac:dyDescent="0.35">
      <c r="C312" s="67"/>
      <c r="D312" s="61"/>
      <c r="E312" s="61"/>
      <c r="F312" s="61"/>
      <c r="G312" s="61"/>
      <c r="H312" s="61"/>
      <c r="N312" s="61"/>
    </row>
    <row r="313" spans="3:14" ht="15.75" customHeight="1" x14ac:dyDescent="0.35">
      <c r="C313" s="67"/>
      <c r="D313" s="61"/>
      <c r="E313" s="61"/>
      <c r="F313" s="61"/>
      <c r="G313" s="61"/>
      <c r="H313" s="61"/>
      <c r="N313" s="61"/>
    </row>
    <row r="314" spans="3:14" ht="15.75" customHeight="1" x14ac:dyDescent="0.35">
      <c r="C314" s="67"/>
      <c r="D314" s="61"/>
      <c r="E314" s="61"/>
      <c r="F314" s="61"/>
      <c r="G314" s="61"/>
      <c r="H314" s="61"/>
      <c r="N314" s="61"/>
    </row>
    <row r="315" spans="3:14" ht="15.75" customHeight="1" x14ac:dyDescent="0.35">
      <c r="C315" s="67"/>
      <c r="D315" s="61"/>
      <c r="E315" s="61"/>
      <c r="F315" s="61"/>
      <c r="G315" s="61"/>
      <c r="H315" s="61"/>
      <c r="N315" s="61"/>
    </row>
    <row r="316" spans="3:14" ht="15.75" customHeight="1" x14ac:dyDescent="0.35">
      <c r="C316" s="67"/>
      <c r="D316" s="61"/>
      <c r="E316" s="61"/>
      <c r="F316" s="61"/>
      <c r="G316" s="61"/>
      <c r="H316" s="61"/>
      <c r="N316" s="61"/>
    </row>
    <row r="317" spans="3:14" ht="15.75" customHeight="1" x14ac:dyDescent="0.35">
      <c r="C317" s="67"/>
      <c r="D317" s="61"/>
      <c r="E317" s="61"/>
      <c r="F317" s="61"/>
      <c r="G317" s="61"/>
      <c r="H317" s="61"/>
      <c r="N317" s="61"/>
    </row>
    <row r="318" spans="3:14" ht="15.75" customHeight="1" x14ac:dyDescent="0.35">
      <c r="C318" s="67"/>
      <c r="D318" s="61"/>
      <c r="E318" s="61"/>
      <c r="F318" s="61"/>
      <c r="G318" s="61"/>
      <c r="H318" s="61"/>
      <c r="N318" s="61"/>
    </row>
    <row r="319" spans="3:14" ht="15.75" customHeight="1" x14ac:dyDescent="0.35">
      <c r="C319" s="67"/>
      <c r="D319" s="61"/>
      <c r="E319" s="61"/>
      <c r="F319" s="61"/>
      <c r="G319" s="61"/>
      <c r="H319" s="61"/>
      <c r="N319" s="61"/>
    </row>
    <row r="320" spans="3:14" ht="15.75" customHeight="1" x14ac:dyDescent="0.35">
      <c r="C320" s="67"/>
      <c r="D320" s="61"/>
      <c r="E320" s="61"/>
      <c r="F320" s="61"/>
      <c r="G320" s="61"/>
      <c r="H320" s="61"/>
      <c r="N320" s="61"/>
    </row>
    <row r="321" spans="3:14" ht="15.75" customHeight="1" x14ac:dyDescent="0.35">
      <c r="C321" s="67"/>
      <c r="D321" s="61"/>
      <c r="E321" s="61"/>
      <c r="F321" s="61"/>
      <c r="G321" s="61"/>
      <c r="H321" s="61"/>
      <c r="N321" s="61"/>
    </row>
    <row r="322" spans="3:14" ht="15.75" customHeight="1" x14ac:dyDescent="0.35">
      <c r="C322" s="67"/>
      <c r="D322" s="61"/>
      <c r="E322" s="61"/>
      <c r="F322" s="61"/>
      <c r="G322" s="61"/>
      <c r="H322" s="61"/>
      <c r="N322" s="61"/>
    </row>
    <row r="323" spans="3:14" ht="15.75" customHeight="1" x14ac:dyDescent="0.35">
      <c r="C323" s="67"/>
      <c r="D323" s="61"/>
      <c r="E323" s="61"/>
      <c r="F323" s="61"/>
      <c r="G323" s="61"/>
      <c r="H323" s="61"/>
      <c r="N323" s="61"/>
    </row>
    <row r="324" spans="3:14" ht="15.75" customHeight="1" x14ac:dyDescent="0.35">
      <c r="C324" s="67"/>
      <c r="D324" s="61"/>
      <c r="E324" s="61"/>
      <c r="F324" s="61"/>
      <c r="G324" s="61"/>
      <c r="H324" s="61"/>
      <c r="N324" s="61"/>
    </row>
    <row r="325" spans="3:14" ht="15.75" customHeight="1" x14ac:dyDescent="0.35">
      <c r="C325" s="67"/>
      <c r="D325" s="61"/>
      <c r="E325" s="61"/>
      <c r="F325" s="61"/>
      <c r="G325" s="61"/>
      <c r="H325" s="61"/>
      <c r="N325" s="61"/>
    </row>
    <row r="326" spans="3:14" ht="15.75" customHeight="1" x14ac:dyDescent="0.35">
      <c r="C326" s="67"/>
      <c r="D326" s="61"/>
      <c r="E326" s="61"/>
      <c r="F326" s="61"/>
      <c r="G326" s="61"/>
      <c r="H326" s="61"/>
      <c r="N326" s="61"/>
    </row>
    <row r="327" spans="3:14" ht="15.75" customHeight="1" x14ac:dyDescent="0.35">
      <c r="C327" s="67"/>
      <c r="D327" s="61"/>
      <c r="E327" s="61"/>
      <c r="F327" s="61"/>
      <c r="G327" s="61"/>
      <c r="H327" s="61"/>
      <c r="N327" s="61"/>
    </row>
    <row r="328" spans="3:14" ht="15.75" customHeight="1" x14ac:dyDescent="0.35">
      <c r="C328" s="67"/>
      <c r="D328" s="61"/>
      <c r="E328" s="61"/>
      <c r="F328" s="61"/>
      <c r="G328" s="61"/>
      <c r="H328" s="61"/>
      <c r="N328" s="61"/>
    </row>
    <row r="329" spans="3:14" ht="15.75" customHeight="1" x14ac:dyDescent="0.35">
      <c r="C329" s="67"/>
      <c r="D329" s="61"/>
      <c r="E329" s="61"/>
      <c r="F329" s="61"/>
      <c r="G329" s="61"/>
      <c r="H329" s="61"/>
      <c r="N329" s="61"/>
    </row>
    <row r="330" spans="3:14" ht="15.75" customHeight="1" x14ac:dyDescent="0.35">
      <c r="C330" s="67"/>
      <c r="D330" s="61"/>
      <c r="E330" s="61"/>
      <c r="F330" s="61"/>
      <c r="G330" s="61"/>
      <c r="H330" s="61"/>
      <c r="N330" s="61"/>
    </row>
    <row r="331" spans="3:14" ht="15.75" customHeight="1" x14ac:dyDescent="0.35">
      <c r="C331" s="67"/>
      <c r="D331" s="61"/>
      <c r="E331" s="61"/>
      <c r="F331" s="61"/>
      <c r="G331" s="61"/>
      <c r="H331" s="61"/>
      <c r="N331" s="61"/>
    </row>
    <row r="332" spans="3:14" ht="15.75" customHeight="1" x14ac:dyDescent="0.35">
      <c r="C332" s="67"/>
      <c r="D332" s="61"/>
      <c r="E332" s="61"/>
      <c r="F332" s="61"/>
      <c r="G332" s="61"/>
      <c r="H332" s="61"/>
      <c r="N332" s="61"/>
    </row>
    <row r="333" spans="3:14" ht="15.75" customHeight="1" x14ac:dyDescent="0.35">
      <c r="C333" s="67"/>
      <c r="D333" s="61"/>
      <c r="E333" s="61"/>
      <c r="F333" s="61"/>
      <c r="G333" s="61"/>
      <c r="H333" s="61"/>
      <c r="N333" s="61"/>
    </row>
    <row r="334" spans="3:14" ht="15.75" customHeight="1" x14ac:dyDescent="0.35">
      <c r="C334" s="67"/>
      <c r="D334" s="61"/>
      <c r="E334" s="61"/>
      <c r="F334" s="61"/>
      <c r="G334" s="61"/>
      <c r="H334" s="61"/>
      <c r="N334" s="61"/>
    </row>
    <row r="335" spans="3:14" ht="15.75" customHeight="1" x14ac:dyDescent="0.35">
      <c r="C335" s="67"/>
      <c r="D335" s="61"/>
      <c r="E335" s="61"/>
      <c r="F335" s="61"/>
      <c r="G335" s="61"/>
      <c r="H335" s="61"/>
      <c r="N335" s="61"/>
    </row>
    <row r="336" spans="3:14" ht="15.75" customHeight="1" x14ac:dyDescent="0.35">
      <c r="C336" s="67"/>
      <c r="D336" s="61"/>
      <c r="E336" s="61"/>
      <c r="F336" s="61"/>
      <c r="G336" s="61"/>
      <c r="H336" s="61"/>
      <c r="N336" s="61"/>
    </row>
    <row r="337" spans="3:14" ht="15.75" customHeight="1" x14ac:dyDescent="0.35">
      <c r="C337" s="67"/>
      <c r="D337" s="61"/>
      <c r="E337" s="61"/>
      <c r="F337" s="61"/>
      <c r="G337" s="61"/>
      <c r="H337" s="61"/>
      <c r="N337" s="61"/>
    </row>
    <row r="338" spans="3:14" ht="15.75" customHeight="1" x14ac:dyDescent="0.35">
      <c r="C338" s="67"/>
      <c r="D338" s="61"/>
      <c r="E338" s="61"/>
      <c r="F338" s="61"/>
      <c r="G338" s="61"/>
      <c r="H338" s="61"/>
      <c r="N338" s="61"/>
    </row>
    <row r="339" spans="3:14" ht="15.75" customHeight="1" x14ac:dyDescent="0.35">
      <c r="C339" s="67"/>
      <c r="D339" s="61"/>
      <c r="E339" s="61"/>
      <c r="F339" s="61"/>
      <c r="G339" s="61"/>
      <c r="H339" s="61"/>
      <c r="N339" s="61"/>
    </row>
    <row r="340" spans="3:14" ht="15.75" customHeight="1" x14ac:dyDescent="0.35">
      <c r="C340" s="67"/>
      <c r="D340" s="61"/>
      <c r="E340" s="61"/>
      <c r="F340" s="61"/>
      <c r="G340" s="61"/>
      <c r="H340" s="61"/>
      <c r="N340" s="61"/>
    </row>
    <row r="341" spans="3:14" ht="15.75" customHeight="1" x14ac:dyDescent="0.35">
      <c r="C341" s="67"/>
      <c r="D341" s="61"/>
      <c r="E341" s="61"/>
      <c r="F341" s="61"/>
      <c r="G341" s="61"/>
      <c r="H341" s="61"/>
      <c r="N341" s="61"/>
    </row>
    <row r="342" spans="3:14" ht="15.75" customHeight="1" x14ac:dyDescent="0.35">
      <c r="C342" s="67"/>
      <c r="D342" s="61"/>
      <c r="E342" s="61"/>
      <c r="F342" s="61"/>
      <c r="G342" s="61"/>
      <c r="H342" s="61"/>
      <c r="N342" s="61"/>
    </row>
    <row r="343" spans="3:14" ht="15.75" customHeight="1" x14ac:dyDescent="0.35">
      <c r="C343" s="67"/>
      <c r="D343" s="61"/>
      <c r="E343" s="61"/>
      <c r="F343" s="61"/>
      <c r="G343" s="61"/>
      <c r="H343" s="61"/>
      <c r="N343" s="61"/>
    </row>
    <row r="344" spans="3:14" ht="15.75" customHeight="1" x14ac:dyDescent="0.35">
      <c r="C344" s="67"/>
      <c r="D344" s="61"/>
      <c r="E344" s="61"/>
      <c r="F344" s="61"/>
      <c r="G344" s="61"/>
      <c r="H344" s="61"/>
      <c r="N344" s="61"/>
    </row>
    <row r="345" spans="3:14" ht="15.75" customHeight="1" x14ac:dyDescent="0.35">
      <c r="C345" s="67"/>
      <c r="D345" s="61"/>
      <c r="E345" s="61"/>
      <c r="F345" s="61"/>
      <c r="G345" s="61"/>
      <c r="H345" s="61"/>
      <c r="N345" s="61"/>
    </row>
    <row r="346" spans="3:14" ht="15.75" customHeight="1" x14ac:dyDescent="0.35">
      <c r="C346" s="67"/>
      <c r="D346" s="61"/>
      <c r="E346" s="61"/>
      <c r="F346" s="61"/>
      <c r="G346" s="61"/>
      <c r="H346" s="61"/>
      <c r="N346" s="61"/>
    </row>
    <row r="347" spans="3:14" ht="15.75" customHeight="1" x14ac:dyDescent="0.35">
      <c r="C347" s="67"/>
      <c r="D347" s="61"/>
      <c r="E347" s="61"/>
      <c r="F347" s="61"/>
      <c r="G347" s="61"/>
      <c r="H347" s="61"/>
      <c r="N347" s="61"/>
    </row>
    <row r="348" spans="3:14" ht="15.75" customHeight="1" x14ac:dyDescent="0.35">
      <c r="C348" s="67"/>
      <c r="D348" s="61"/>
      <c r="E348" s="61"/>
      <c r="F348" s="61"/>
      <c r="G348" s="61"/>
      <c r="H348" s="61"/>
      <c r="N348" s="61"/>
    </row>
    <row r="349" spans="3:14" ht="15.75" customHeight="1" x14ac:dyDescent="0.35">
      <c r="C349" s="67"/>
      <c r="D349" s="61"/>
      <c r="E349" s="61"/>
      <c r="F349" s="61"/>
      <c r="G349" s="61"/>
      <c r="H349" s="61"/>
      <c r="N349" s="61"/>
    </row>
    <row r="350" spans="3:14" ht="15.75" customHeight="1" x14ac:dyDescent="0.35">
      <c r="C350" s="67"/>
      <c r="D350" s="61"/>
      <c r="E350" s="61"/>
      <c r="F350" s="61"/>
      <c r="G350" s="61"/>
      <c r="H350" s="61"/>
      <c r="N350" s="61"/>
    </row>
    <row r="351" spans="3:14" ht="15.75" customHeight="1" x14ac:dyDescent="0.35">
      <c r="C351" s="67"/>
      <c r="D351" s="61"/>
      <c r="E351" s="61"/>
      <c r="F351" s="61"/>
      <c r="G351" s="61"/>
      <c r="H351" s="61"/>
      <c r="N351" s="61"/>
    </row>
    <row r="352" spans="3:14" ht="15.75" customHeight="1" x14ac:dyDescent="0.35">
      <c r="C352" s="67"/>
      <c r="D352" s="61"/>
      <c r="E352" s="61"/>
      <c r="F352" s="61"/>
      <c r="G352" s="61"/>
      <c r="H352" s="61"/>
      <c r="N352" s="61"/>
    </row>
    <row r="353" spans="3:14" ht="15.75" customHeight="1" x14ac:dyDescent="0.35">
      <c r="C353" s="67"/>
      <c r="D353" s="61"/>
      <c r="E353" s="61"/>
      <c r="F353" s="61"/>
      <c r="G353" s="61"/>
      <c r="H353" s="61"/>
      <c r="N353" s="61"/>
    </row>
    <row r="354" spans="3:14" ht="15.75" customHeight="1" x14ac:dyDescent="0.35">
      <c r="C354" s="67"/>
      <c r="D354" s="61"/>
      <c r="E354" s="61"/>
      <c r="F354" s="61"/>
      <c r="G354" s="61"/>
      <c r="H354" s="61"/>
      <c r="N354" s="61"/>
    </row>
    <row r="355" spans="3:14" ht="15.75" customHeight="1" x14ac:dyDescent="0.35">
      <c r="C355" s="67"/>
      <c r="D355" s="61"/>
      <c r="E355" s="61"/>
      <c r="F355" s="61"/>
      <c r="G355" s="61"/>
      <c r="H355" s="61"/>
      <c r="N355" s="61"/>
    </row>
    <row r="356" spans="3:14" ht="15.75" customHeight="1" x14ac:dyDescent="0.35">
      <c r="C356" s="67"/>
      <c r="D356" s="61"/>
      <c r="E356" s="61"/>
      <c r="F356" s="61"/>
      <c r="G356" s="61"/>
      <c r="H356" s="61"/>
      <c r="N356" s="61"/>
    </row>
    <row r="357" spans="3:14" ht="15.75" customHeight="1" x14ac:dyDescent="0.35">
      <c r="C357" s="67"/>
      <c r="D357" s="61"/>
      <c r="E357" s="61"/>
      <c r="F357" s="61"/>
      <c r="G357" s="61"/>
      <c r="H357" s="61"/>
      <c r="N357" s="61"/>
    </row>
    <row r="358" spans="3:14" ht="15.75" customHeight="1" x14ac:dyDescent="0.35">
      <c r="C358" s="67"/>
      <c r="D358" s="61"/>
      <c r="E358" s="61"/>
      <c r="F358" s="61"/>
      <c r="G358" s="61"/>
      <c r="H358" s="61"/>
      <c r="N358" s="61"/>
    </row>
    <row r="359" spans="3:14" ht="15.75" customHeight="1" x14ac:dyDescent="0.35">
      <c r="C359" s="67"/>
      <c r="D359" s="61"/>
      <c r="E359" s="61"/>
      <c r="F359" s="61"/>
      <c r="G359" s="61"/>
      <c r="H359" s="61"/>
      <c r="N359" s="61"/>
    </row>
    <row r="360" spans="3:14" ht="15.75" customHeight="1" x14ac:dyDescent="0.35">
      <c r="C360" s="67"/>
      <c r="D360" s="61"/>
      <c r="E360" s="61"/>
      <c r="F360" s="61"/>
      <c r="G360" s="61"/>
      <c r="H360" s="61"/>
      <c r="N360" s="61"/>
    </row>
    <row r="361" spans="3:14" ht="15.75" customHeight="1" x14ac:dyDescent="0.35">
      <c r="C361" s="67"/>
      <c r="D361" s="61"/>
      <c r="E361" s="61"/>
      <c r="F361" s="61"/>
      <c r="G361" s="61"/>
      <c r="H361" s="61"/>
      <c r="N361" s="61"/>
    </row>
    <row r="362" spans="3:14" ht="15.75" customHeight="1" x14ac:dyDescent="0.35">
      <c r="C362" s="67"/>
      <c r="D362" s="61"/>
      <c r="E362" s="61"/>
      <c r="F362" s="61"/>
      <c r="G362" s="61"/>
      <c r="H362" s="61"/>
      <c r="N362" s="61"/>
    </row>
    <row r="363" spans="3:14" ht="15.75" customHeight="1" x14ac:dyDescent="0.35">
      <c r="C363" s="67"/>
      <c r="D363" s="61"/>
      <c r="E363" s="61"/>
      <c r="F363" s="61"/>
      <c r="G363" s="61"/>
      <c r="H363" s="61"/>
      <c r="N363" s="61"/>
    </row>
    <row r="364" spans="3:14" ht="15.75" customHeight="1" x14ac:dyDescent="0.35">
      <c r="C364" s="67"/>
      <c r="D364" s="61"/>
      <c r="E364" s="61"/>
      <c r="F364" s="61"/>
      <c r="G364" s="61"/>
      <c r="H364" s="61"/>
      <c r="N364" s="61"/>
    </row>
    <row r="365" spans="3:14" ht="15.75" customHeight="1" x14ac:dyDescent="0.35">
      <c r="C365" s="67"/>
      <c r="D365" s="61"/>
      <c r="E365" s="61"/>
      <c r="F365" s="61"/>
      <c r="G365" s="61"/>
      <c r="H365" s="61"/>
      <c r="N365" s="61"/>
    </row>
    <row r="366" spans="3:14" ht="15.75" customHeight="1" x14ac:dyDescent="0.35">
      <c r="C366" s="67"/>
      <c r="D366" s="61"/>
      <c r="E366" s="61"/>
      <c r="F366" s="61"/>
      <c r="G366" s="61"/>
      <c r="H366" s="61"/>
      <c r="N366" s="61"/>
    </row>
    <row r="367" spans="3:14" ht="15.75" customHeight="1" x14ac:dyDescent="0.35">
      <c r="C367" s="67"/>
      <c r="D367" s="61"/>
      <c r="E367" s="61"/>
      <c r="F367" s="61"/>
      <c r="G367" s="61"/>
      <c r="H367" s="61"/>
      <c r="N367" s="61"/>
    </row>
    <row r="368" spans="3:14" ht="15.75" customHeight="1" x14ac:dyDescent="0.35">
      <c r="C368" s="67"/>
      <c r="D368" s="61"/>
      <c r="E368" s="61"/>
      <c r="F368" s="61"/>
      <c r="G368" s="61"/>
      <c r="H368" s="61"/>
      <c r="N368" s="61"/>
    </row>
    <row r="369" spans="3:14" ht="15.75" customHeight="1" x14ac:dyDescent="0.35">
      <c r="C369" s="67"/>
      <c r="D369" s="61"/>
      <c r="E369" s="61"/>
      <c r="F369" s="61"/>
      <c r="G369" s="61"/>
      <c r="H369" s="61"/>
      <c r="N369" s="61"/>
    </row>
    <row r="370" spans="3:14" ht="15.75" customHeight="1" x14ac:dyDescent="0.35">
      <c r="C370" s="67"/>
      <c r="D370" s="61"/>
      <c r="E370" s="61"/>
      <c r="F370" s="61"/>
      <c r="G370" s="61"/>
      <c r="H370" s="61"/>
      <c r="N370" s="61"/>
    </row>
    <row r="371" spans="3:14" ht="15.75" customHeight="1" x14ac:dyDescent="0.35">
      <c r="C371" s="67"/>
      <c r="D371" s="61"/>
      <c r="E371" s="61"/>
      <c r="F371" s="61"/>
      <c r="G371" s="61"/>
      <c r="H371" s="61"/>
      <c r="N371" s="61"/>
    </row>
    <row r="372" spans="3:14" ht="15.75" customHeight="1" x14ac:dyDescent="0.35">
      <c r="C372" s="67"/>
      <c r="D372" s="61"/>
      <c r="E372" s="61"/>
      <c r="F372" s="61"/>
      <c r="G372" s="61"/>
      <c r="H372" s="61"/>
      <c r="N372" s="61"/>
    </row>
    <row r="373" spans="3:14" ht="15.75" customHeight="1" x14ac:dyDescent="0.35">
      <c r="C373" s="67"/>
      <c r="D373" s="61"/>
      <c r="E373" s="61"/>
      <c r="F373" s="61"/>
      <c r="G373" s="61"/>
      <c r="H373" s="61"/>
      <c r="N373" s="61"/>
    </row>
    <row r="374" spans="3:14" ht="15.75" customHeight="1" x14ac:dyDescent="0.35">
      <c r="C374" s="67"/>
      <c r="D374" s="61"/>
      <c r="E374" s="61"/>
      <c r="F374" s="61"/>
      <c r="G374" s="61"/>
      <c r="H374" s="61"/>
      <c r="N374" s="61"/>
    </row>
    <row r="375" spans="3:14" ht="15.75" customHeight="1" x14ac:dyDescent="0.35">
      <c r="C375" s="67"/>
      <c r="D375" s="61"/>
      <c r="E375" s="61"/>
      <c r="F375" s="61"/>
      <c r="G375" s="61"/>
      <c r="H375" s="61"/>
      <c r="N375" s="61"/>
    </row>
    <row r="376" spans="3:14" ht="15.75" customHeight="1" x14ac:dyDescent="0.35">
      <c r="C376" s="67"/>
      <c r="D376" s="61"/>
      <c r="E376" s="61"/>
      <c r="F376" s="61"/>
      <c r="G376" s="61"/>
      <c r="H376" s="61"/>
      <c r="N376" s="61"/>
    </row>
    <row r="377" spans="3:14" ht="15.75" customHeight="1" x14ac:dyDescent="0.35">
      <c r="C377" s="67"/>
      <c r="D377" s="61"/>
      <c r="E377" s="61"/>
      <c r="F377" s="61"/>
      <c r="G377" s="61"/>
      <c r="H377" s="61"/>
      <c r="N377" s="61"/>
    </row>
    <row r="378" spans="3:14" ht="15.75" customHeight="1" x14ac:dyDescent="0.35">
      <c r="C378" s="67"/>
      <c r="D378" s="61"/>
      <c r="E378" s="61"/>
      <c r="F378" s="61"/>
      <c r="G378" s="61"/>
      <c r="H378" s="61"/>
      <c r="N378" s="61"/>
    </row>
    <row r="379" spans="3:14" ht="15.75" customHeight="1" x14ac:dyDescent="0.35">
      <c r="C379" s="67"/>
      <c r="D379" s="61"/>
      <c r="E379" s="61"/>
      <c r="F379" s="61"/>
      <c r="G379" s="61"/>
      <c r="H379" s="61"/>
      <c r="N379" s="61"/>
    </row>
    <row r="380" spans="3:14" ht="15.75" customHeight="1" x14ac:dyDescent="0.35">
      <c r="C380" s="67"/>
      <c r="D380" s="61"/>
      <c r="E380" s="61"/>
      <c r="F380" s="61"/>
      <c r="G380" s="61"/>
      <c r="H380" s="61"/>
      <c r="N380" s="61"/>
    </row>
    <row r="381" spans="3:14" ht="15.75" customHeight="1" x14ac:dyDescent="0.35">
      <c r="C381" s="67"/>
      <c r="D381" s="61"/>
      <c r="E381" s="61"/>
      <c r="F381" s="61"/>
      <c r="G381" s="61"/>
      <c r="H381" s="61"/>
      <c r="N381" s="61"/>
    </row>
    <row r="382" spans="3:14" ht="15.75" customHeight="1" x14ac:dyDescent="0.35">
      <c r="C382" s="67"/>
      <c r="D382" s="61"/>
      <c r="E382" s="61"/>
      <c r="F382" s="61"/>
      <c r="G382" s="61"/>
      <c r="H382" s="61"/>
      <c r="N382" s="61"/>
    </row>
    <row r="383" spans="3:14" ht="15.75" customHeight="1" x14ac:dyDescent="0.35">
      <c r="C383" s="67"/>
      <c r="D383" s="61"/>
      <c r="E383" s="61"/>
      <c r="F383" s="61"/>
      <c r="G383" s="61"/>
      <c r="H383" s="61"/>
      <c r="N383" s="61"/>
    </row>
    <row r="384" spans="3:14" ht="15.75" customHeight="1" x14ac:dyDescent="0.35">
      <c r="C384" s="67"/>
      <c r="D384" s="61"/>
      <c r="E384" s="61"/>
      <c r="F384" s="61"/>
      <c r="G384" s="61"/>
      <c r="H384" s="61"/>
      <c r="N384" s="61"/>
    </row>
    <row r="385" spans="3:14" ht="15.75" customHeight="1" x14ac:dyDescent="0.35">
      <c r="C385" s="67"/>
      <c r="D385" s="61"/>
      <c r="E385" s="61"/>
      <c r="F385" s="61"/>
      <c r="G385" s="61"/>
      <c r="H385" s="61"/>
      <c r="N385" s="61"/>
    </row>
    <row r="386" spans="3:14" ht="15.75" customHeight="1" x14ac:dyDescent="0.35">
      <c r="C386" s="67"/>
      <c r="D386" s="61"/>
      <c r="E386" s="61"/>
      <c r="F386" s="61"/>
      <c r="G386" s="61"/>
      <c r="H386" s="61"/>
      <c r="N386" s="61"/>
    </row>
    <row r="387" spans="3:14" ht="15.75" customHeight="1" x14ac:dyDescent="0.35">
      <c r="C387" s="67"/>
      <c r="D387" s="61"/>
      <c r="E387" s="61"/>
      <c r="F387" s="61"/>
      <c r="G387" s="61"/>
      <c r="H387" s="61"/>
      <c r="N387" s="61"/>
    </row>
    <row r="388" spans="3:14" ht="15.75" customHeight="1" x14ac:dyDescent="0.35">
      <c r="C388" s="67"/>
      <c r="D388" s="61"/>
      <c r="E388" s="61"/>
      <c r="F388" s="61"/>
      <c r="G388" s="61"/>
      <c r="H388" s="61"/>
      <c r="N388" s="61"/>
    </row>
    <row r="389" spans="3:14" ht="15.75" customHeight="1" x14ac:dyDescent="0.35">
      <c r="C389" s="67"/>
      <c r="D389" s="61"/>
      <c r="E389" s="61"/>
      <c r="F389" s="61"/>
      <c r="G389" s="61"/>
      <c r="H389" s="61"/>
      <c r="N389" s="61"/>
    </row>
    <row r="390" spans="3:14" ht="15.75" customHeight="1" x14ac:dyDescent="0.35">
      <c r="C390" s="67"/>
      <c r="D390" s="61"/>
      <c r="E390" s="61"/>
      <c r="F390" s="61"/>
      <c r="G390" s="61"/>
      <c r="H390" s="61"/>
      <c r="N390" s="61"/>
    </row>
    <row r="391" spans="3:14" ht="15.75" customHeight="1" x14ac:dyDescent="0.35">
      <c r="C391" s="67"/>
      <c r="D391" s="61"/>
      <c r="E391" s="61"/>
      <c r="F391" s="61"/>
      <c r="G391" s="61"/>
      <c r="H391" s="61"/>
      <c r="N391" s="61"/>
    </row>
    <row r="392" spans="3:14" ht="15.75" customHeight="1" x14ac:dyDescent="0.35">
      <c r="C392" s="67"/>
      <c r="D392" s="61"/>
      <c r="E392" s="61"/>
      <c r="F392" s="61"/>
      <c r="G392" s="61"/>
      <c r="H392" s="61"/>
      <c r="N392" s="61"/>
    </row>
    <row r="393" spans="3:14" ht="15.75" customHeight="1" x14ac:dyDescent="0.35">
      <c r="C393" s="67"/>
      <c r="D393" s="61"/>
      <c r="E393" s="61"/>
      <c r="F393" s="61"/>
      <c r="G393" s="61"/>
      <c r="H393" s="61"/>
      <c r="N393" s="61"/>
    </row>
    <row r="394" spans="3:14" ht="15.75" customHeight="1" x14ac:dyDescent="0.35">
      <c r="C394" s="67"/>
      <c r="D394" s="61"/>
      <c r="E394" s="61"/>
      <c r="F394" s="61"/>
      <c r="G394" s="61"/>
      <c r="H394" s="61"/>
      <c r="N394" s="61"/>
    </row>
    <row r="395" spans="3:14" ht="15.75" customHeight="1" x14ac:dyDescent="0.35">
      <c r="C395" s="67"/>
      <c r="D395" s="61"/>
      <c r="E395" s="61"/>
      <c r="F395" s="61"/>
      <c r="G395" s="61"/>
      <c r="H395" s="61"/>
      <c r="N395" s="61"/>
    </row>
    <row r="396" spans="3:14" ht="15.75" customHeight="1" x14ac:dyDescent="0.35">
      <c r="C396" s="67"/>
      <c r="D396" s="61"/>
      <c r="E396" s="61"/>
      <c r="F396" s="61"/>
      <c r="G396" s="61"/>
      <c r="H396" s="61"/>
      <c r="N396" s="61"/>
    </row>
    <row r="397" spans="3:14" ht="15.75" customHeight="1" x14ac:dyDescent="0.35">
      <c r="C397" s="67"/>
      <c r="D397" s="61"/>
      <c r="E397" s="61"/>
      <c r="F397" s="61"/>
      <c r="G397" s="61"/>
      <c r="H397" s="61"/>
      <c r="N397" s="61"/>
    </row>
    <row r="398" spans="3:14" ht="15.75" customHeight="1" x14ac:dyDescent="0.35">
      <c r="C398" s="67"/>
      <c r="D398" s="61"/>
      <c r="E398" s="61"/>
      <c r="F398" s="61"/>
      <c r="G398" s="61"/>
      <c r="H398" s="61"/>
      <c r="N398" s="61"/>
    </row>
    <row r="399" spans="3:14" ht="15.75" customHeight="1" x14ac:dyDescent="0.35">
      <c r="C399" s="67"/>
      <c r="D399" s="61"/>
      <c r="E399" s="61"/>
      <c r="F399" s="61"/>
      <c r="G399" s="61"/>
      <c r="H399" s="61"/>
      <c r="N399" s="61"/>
    </row>
    <row r="400" spans="3:14" ht="15.75" customHeight="1" x14ac:dyDescent="0.35">
      <c r="C400" s="67"/>
      <c r="D400" s="61"/>
      <c r="E400" s="61"/>
      <c r="F400" s="61"/>
      <c r="G400" s="61"/>
      <c r="H400" s="61"/>
      <c r="N400" s="61"/>
    </row>
    <row r="401" spans="3:14" ht="15.75" customHeight="1" x14ac:dyDescent="0.35">
      <c r="C401" s="67"/>
      <c r="D401" s="61"/>
      <c r="E401" s="61"/>
      <c r="F401" s="61"/>
      <c r="G401" s="61"/>
      <c r="H401" s="61"/>
      <c r="N401" s="61"/>
    </row>
    <row r="402" spans="3:14" ht="15.75" customHeight="1" x14ac:dyDescent="0.35">
      <c r="C402" s="67"/>
      <c r="D402" s="61"/>
      <c r="E402" s="61"/>
      <c r="F402" s="61"/>
      <c r="G402" s="61"/>
      <c r="H402" s="61"/>
      <c r="N402" s="61"/>
    </row>
    <row r="403" spans="3:14" ht="15.75" customHeight="1" x14ac:dyDescent="0.35">
      <c r="C403" s="67"/>
      <c r="D403" s="61"/>
      <c r="E403" s="61"/>
      <c r="F403" s="61"/>
      <c r="G403" s="61"/>
      <c r="H403" s="61"/>
      <c r="N403" s="61"/>
    </row>
    <row r="404" spans="3:14" ht="15.75" customHeight="1" x14ac:dyDescent="0.35">
      <c r="C404" s="67"/>
      <c r="D404" s="61"/>
      <c r="E404" s="61"/>
      <c r="F404" s="61"/>
      <c r="G404" s="61"/>
      <c r="H404" s="61"/>
      <c r="N404" s="61"/>
    </row>
    <row r="405" spans="3:14" ht="15.75" customHeight="1" x14ac:dyDescent="0.35">
      <c r="C405" s="67"/>
      <c r="D405" s="61"/>
      <c r="E405" s="61"/>
      <c r="F405" s="61"/>
      <c r="G405" s="61"/>
      <c r="H405" s="61"/>
      <c r="N405" s="61"/>
    </row>
    <row r="406" spans="3:14" ht="15.75" customHeight="1" x14ac:dyDescent="0.35">
      <c r="C406" s="67"/>
      <c r="D406" s="61"/>
      <c r="E406" s="61"/>
      <c r="F406" s="61"/>
      <c r="G406" s="61"/>
      <c r="H406" s="61"/>
      <c r="N406" s="61"/>
    </row>
    <row r="407" spans="3:14" ht="15.75" customHeight="1" x14ac:dyDescent="0.35">
      <c r="C407" s="67"/>
      <c r="D407" s="61"/>
      <c r="E407" s="61"/>
      <c r="F407" s="61"/>
      <c r="G407" s="61"/>
      <c r="H407" s="61"/>
      <c r="N407" s="61"/>
    </row>
    <row r="408" spans="3:14" ht="15.75" customHeight="1" x14ac:dyDescent="0.35">
      <c r="C408" s="67"/>
      <c r="D408" s="61"/>
      <c r="E408" s="61"/>
      <c r="F408" s="61"/>
      <c r="G408" s="61"/>
      <c r="H408" s="61"/>
      <c r="N408" s="61"/>
    </row>
    <row r="409" spans="3:14" ht="15.75" customHeight="1" x14ac:dyDescent="0.35">
      <c r="C409" s="67"/>
      <c r="D409" s="61"/>
      <c r="E409" s="61"/>
      <c r="F409" s="61"/>
      <c r="G409" s="61"/>
      <c r="H409" s="61"/>
      <c r="N409" s="61"/>
    </row>
    <row r="410" spans="3:14" ht="15.75" customHeight="1" x14ac:dyDescent="0.35">
      <c r="C410" s="67"/>
      <c r="D410" s="61"/>
      <c r="E410" s="61"/>
      <c r="F410" s="61"/>
      <c r="G410" s="61"/>
      <c r="H410" s="61"/>
      <c r="N410" s="61"/>
    </row>
    <row r="411" spans="3:14" ht="15.75" customHeight="1" x14ac:dyDescent="0.35">
      <c r="C411" s="67"/>
      <c r="D411" s="61"/>
      <c r="E411" s="61"/>
      <c r="F411" s="61"/>
      <c r="G411" s="61"/>
      <c r="H411" s="61"/>
      <c r="N411" s="61"/>
    </row>
    <row r="412" spans="3:14" ht="15.75" customHeight="1" x14ac:dyDescent="0.35">
      <c r="C412" s="67"/>
      <c r="D412" s="61"/>
      <c r="E412" s="61"/>
      <c r="F412" s="61"/>
      <c r="G412" s="61"/>
      <c r="H412" s="61"/>
      <c r="N412" s="61"/>
    </row>
    <row r="413" spans="3:14" ht="15.75" customHeight="1" x14ac:dyDescent="0.35">
      <c r="C413" s="67"/>
      <c r="D413" s="61"/>
      <c r="E413" s="61"/>
      <c r="F413" s="61"/>
      <c r="G413" s="61"/>
      <c r="H413" s="61"/>
      <c r="N413" s="61"/>
    </row>
    <row r="414" spans="3:14" ht="15.75" customHeight="1" x14ac:dyDescent="0.35">
      <c r="C414" s="67"/>
      <c r="D414" s="61"/>
      <c r="E414" s="61"/>
      <c r="F414" s="61"/>
      <c r="G414" s="61"/>
      <c r="H414" s="61"/>
      <c r="N414" s="61"/>
    </row>
    <row r="415" spans="3:14" ht="15.75" customHeight="1" x14ac:dyDescent="0.35">
      <c r="C415" s="67"/>
      <c r="D415" s="61"/>
      <c r="E415" s="61"/>
      <c r="F415" s="61"/>
      <c r="G415" s="61"/>
      <c r="H415" s="61"/>
      <c r="N415" s="61"/>
    </row>
    <row r="416" spans="3:14" ht="15.75" customHeight="1" x14ac:dyDescent="0.35">
      <c r="C416" s="67"/>
      <c r="D416" s="61"/>
      <c r="E416" s="61"/>
      <c r="F416" s="61"/>
      <c r="G416" s="61"/>
      <c r="H416" s="61"/>
      <c r="N416" s="61"/>
    </row>
    <row r="417" spans="3:14" ht="15.75" customHeight="1" x14ac:dyDescent="0.35">
      <c r="C417" s="67"/>
      <c r="D417" s="61"/>
      <c r="E417" s="61"/>
      <c r="F417" s="61"/>
      <c r="G417" s="61"/>
      <c r="H417" s="61"/>
      <c r="N417" s="61"/>
    </row>
    <row r="418" spans="3:14" ht="15.75" customHeight="1" x14ac:dyDescent="0.35">
      <c r="C418" s="67"/>
      <c r="D418" s="61"/>
      <c r="E418" s="61"/>
      <c r="F418" s="61"/>
      <c r="G418" s="61"/>
      <c r="H418" s="61"/>
      <c r="N418" s="61"/>
    </row>
    <row r="419" spans="3:14" ht="15.75" customHeight="1" x14ac:dyDescent="0.35">
      <c r="C419" s="67"/>
      <c r="D419" s="61"/>
      <c r="E419" s="61"/>
      <c r="F419" s="61"/>
      <c r="G419" s="61"/>
      <c r="H419" s="61"/>
      <c r="N419" s="61"/>
    </row>
    <row r="420" spans="3:14" ht="15.75" customHeight="1" x14ac:dyDescent="0.35">
      <c r="C420" s="67"/>
      <c r="D420" s="61"/>
      <c r="E420" s="61"/>
      <c r="F420" s="61"/>
      <c r="G420" s="61"/>
      <c r="H420" s="61"/>
      <c r="N420" s="61"/>
    </row>
    <row r="421" spans="3:14" ht="15.75" customHeight="1" x14ac:dyDescent="0.35">
      <c r="C421" s="67"/>
      <c r="D421" s="61"/>
      <c r="E421" s="61"/>
      <c r="F421" s="61"/>
      <c r="G421" s="61"/>
      <c r="H421" s="61"/>
      <c r="N421" s="61"/>
    </row>
    <row r="422" spans="3:14" ht="15.75" customHeight="1" x14ac:dyDescent="0.35">
      <c r="C422" s="67"/>
      <c r="D422" s="61"/>
      <c r="E422" s="61"/>
      <c r="F422" s="61"/>
      <c r="G422" s="61"/>
      <c r="H422" s="61"/>
      <c r="N422" s="61"/>
    </row>
    <row r="423" spans="3:14" ht="15.75" customHeight="1" x14ac:dyDescent="0.35">
      <c r="C423" s="67"/>
      <c r="D423" s="61"/>
      <c r="E423" s="61"/>
      <c r="F423" s="61"/>
      <c r="G423" s="61"/>
      <c r="H423" s="61"/>
      <c r="N423" s="61"/>
    </row>
    <row r="424" spans="3:14" ht="15.75" customHeight="1" x14ac:dyDescent="0.35">
      <c r="C424" s="67"/>
      <c r="D424" s="61"/>
      <c r="E424" s="61"/>
      <c r="F424" s="61"/>
      <c r="G424" s="61"/>
      <c r="H424" s="61"/>
      <c r="N424" s="61"/>
    </row>
    <row r="425" spans="3:14" ht="15.75" customHeight="1" x14ac:dyDescent="0.35">
      <c r="C425" s="67"/>
      <c r="D425" s="61"/>
      <c r="E425" s="61"/>
      <c r="F425" s="61"/>
      <c r="G425" s="61"/>
      <c r="H425" s="61"/>
      <c r="N425" s="61"/>
    </row>
    <row r="426" spans="3:14" ht="15.75" customHeight="1" x14ac:dyDescent="0.35">
      <c r="C426" s="67"/>
      <c r="D426" s="61"/>
      <c r="E426" s="61"/>
      <c r="F426" s="61"/>
      <c r="G426" s="61"/>
      <c r="H426" s="61"/>
      <c r="N426" s="61"/>
    </row>
    <row r="427" spans="3:14" ht="15.75" customHeight="1" x14ac:dyDescent="0.35">
      <c r="C427" s="67"/>
      <c r="D427" s="61"/>
      <c r="E427" s="61"/>
      <c r="F427" s="61"/>
      <c r="G427" s="61"/>
      <c r="H427" s="61"/>
      <c r="N427" s="61"/>
    </row>
    <row r="428" spans="3:14" ht="15.75" customHeight="1" x14ac:dyDescent="0.35">
      <c r="C428" s="67"/>
      <c r="D428" s="61"/>
      <c r="E428" s="61"/>
      <c r="F428" s="61"/>
      <c r="G428" s="61"/>
      <c r="H428" s="61"/>
      <c r="N428" s="61"/>
    </row>
    <row r="429" spans="3:14" ht="15.75" customHeight="1" x14ac:dyDescent="0.35">
      <c r="C429" s="67"/>
      <c r="D429" s="61"/>
      <c r="E429" s="61"/>
      <c r="F429" s="61"/>
      <c r="G429" s="61"/>
      <c r="H429" s="61"/>
      <c r="N429" s="61"/>
    </row>
    <row r="430" spans="3:14" ht="15.75" customHeight="1" x14ac:dyDescent="0.35">
      <c r="C430" s="67"/>
      <c r="D430" s="61"/>
      <c r="E430" s="61"/>
      <c r="F430" s="61"/>
      <c r="G430" s="61"/>
      <c r="H430" s="61"/>
      <c r="N430" s="61"/>
    </row>
    <row r="431" spans="3:14" ht="15.75" customHeight="1" x14ac:dyDescent="0.35">
      <c r="C431" s="67"/>
      <c r="D431" s="61"/>
      <c r="E431" s="61"/>
      <c r="F431" s="61"/>
      <c r="G431" s="61"/>
      <c r="H431" s="61"/>
      <c r="N431" s="61"/>
    </row>
    <row r="432" spans="3:14" ht="15.75" customHeight="1" x14ac:dyDescent="0.35">
      <c r="C432" s="67"/>
      <c r="D432" s="61"/>
      <c r="E432" s="61"/>
      <c r="F432" s="61"/>
      <c r="G432" s="61"/>
      <c r="H432" s="61"/>
      <c r="N432" s="61"/>
    </row>
    <row r="433" spans="3:14" ht="15.75" customHeight="1" x14ac:dyDescent="0.35">
      <c r="C433" s="67"/>
      <c r="D433" s="61"/>
      <c r="E433" s="61"/>
      <c r="F433" s="61"/>
      <c r="G433" s="61"/>
      <c r="H433" s="61"/>
      <c r="N433" s="61"/>
    </row>
    <row r="434" spans="3:14" ht="15.75" customHeight="1" x14ac:dyDescent="0.35">
      <c r="C434" s="67"/>
      <c r="D434" s="61"/>
      <c r="E434" s="61"/>
      <c r="F434" s="61"/>
      <c r="G434" s="61"/>
      <c r="H434" s="61"/>
      <c r="N434" s="61"/>
    </row>
    <row r="435" spans="3:14" ht="15.75" customHeight="1" x14ac:dyDescent="0.35">
      <c r="C435" s="67"/>
      <c r="D435" s="61"/>
      <c r="E435" s="61"/>
      <c r="F435" s="61"/>
      <c r="G435" s="61"/>
      <c r="H435" s="61"/>
      <c r="N435" s="61"/>
    </row>
    <row r="436" spans="3:14" ht="15.75" customHeight="1" x14ac:dyDescent="0.35">
      <c r="C436" s="67"/>
      <c r="D436" s="61"/>
      <c r="E436" s="61"/>
      <c r="F436" s="61"/>
      <c r="G436" s="61"/>
      <c r="H436" s="61"/>
      <c r="N436" s="61"/>
    </row>
    <row r="437" spans="3:14" ht="15.75" customHeight="1" x14ac:dyDescent="0.35">
      <c r="C437" s="67"/>
      <c r="D437" s="61"/>
      <c r="E437" s="61"/>
      <c r="F437" s="61"/>
      <c r="G437" s="61"/>
      <c r="H437" s="61"/>
      <c r="N437" s="61"/>
    </row>
    <row r="438" spans="3:14" ht="15.75" customHeight="1" x14ac:dyDescent="0.35">
      <c r="C438" s="67"/>
      <c r="D438" s="61"/>
      <c r="E438" s="61"/>
      <c r="F438" s="61"/>
      <c r="G438" s="61"/>
      <c r="H438" s="61"/>
      <c r="N438" s="61"/>
    </row>
    <row r="439" spans="3:14" ht="15.75" customHeight="1" x14ac:dyDescent="0.35">
      <c r="C439" s="67"/>
      <c r="D439" s="61"/>
      <c r="E439" s="61"/>
      <c r="F439" s="61"/>
      <c r="G439" s="61"/>
      <c r="H439" s="61"/>
      <c r="N439" s="61"/>
    </row>
    <row r="440" spans="3:14" ht="15.75" customHeight="1" x14ac:dyDescent="0.35">
      <c r="C440" s="67"/>
      <c r="D440" s="61"/>
      <c r="E440" s="61"/>
      <c r="F440" s="61"/>
      <c r="G440" s="61"/>
      <c r="H440" s="61"/>
      <c r="N440" s="61"/>
    </row>
    <row r="441" spans="3:14" ht="15.75" customHeight="1" x14ac:dyDescent="0.35">
      <c r="C441" s="67"/>
      <c r="D441" s="61"/>
      <c r="E441" s="61"/>
      <c r="F441" s="61"/>
      <c r="G441" s="61"/>
      <c r="H441" s="61"/>
      <c r="N441" s="61"/>
    </row>
    <row r="442" spans="3:14" ht="15.75" customHeight="1" x14ac:dyDescent="0.35">
      <c r="C442" s="67"/>
      <c r="D442" s="61"/>
      <c r="E442" s="61"/>
      <c r="F442" s="61"/>
      <c r="G442" s="61"/>
      <c r="H442" s="61"/>
      <c r="N442" s="61"/>
    </row>
    <row r="443" spans="3:14" ht="15.75" customHeight="1" x14ac:dyDescent="0.35">
      <c r="C443" s="67"/>
      <c r="D443" s="61"/>
      <c r="E443" s="61"/>
      <c r="F443" s="61"/>
      <c r="G443" s="61"/>
      <c r="H443" s="61"/>
      <c r="N443" s="61"/>
    </row>
    <row r="444" spans="3:14" ht="15.75" customHeight="1" x14ac:dyDescent="0.35">
      <c r="C444" s="67"/>
      <c r="D444" s="61"/>
      <c r="E444" s="61"/>
      <c r="F444" s="61"/>
      <c r="G444" s="61"/>
      <c r="H444" s="61"/>
      <c r="N444" s="61"/>
    </row>
    <row r="445" spans="3:14" ht="15.75" customHeight="1" x14ac:dyDescent="0.35">
      <c r="C445" s="67"/>
      <c r="D445" s="61"/>
      <c r="E445" s="61"/>
      <c r="F445" s="61"/>
      <c r="G445" s="61"/>
      <c r="H445" s="61"/>
      <c r="N445" s="61"/>
    </row>
    <row r="446" spans="3:14" ht="15.75" customHeight="1" x14ac:dyDescent="0.35">
      <c r="C446" s="67"/>
      <c r="D446" s="61"/>
      <c r="E446" s="61"/>
      <c r="F446" s="61"/>
      <c r="G446" s="61"/>
      <c r="H446" s="61"/>
      <c r="N446" s="61"/>
    </row>
    <row r="447" spans="3:14" ht="15.75" customHeight="1" x14ac:dyDescent="0.35">
      <c r="C447" s="67"/>
      <c r="D447" s="61"/>
      <c r="E447" s="61"/>
      <c r="F447" s="61"/>
      <c r="G447" s="61"/>
      <c r="H447" s="61"/>
      <c r="N447" s="61"/>
    </row>
    <row r="448" spans="3:14" ht="15.75" customHeight="1" x14ac:dyDescent="0.35">
      <c r="C448" s="67"/>
      <c r="D448" s="61"/>
      <c r="E448" s="61"/>
      <c r="F448" s="61"/>
      <c r="G448" s="61"/>
      <c r="H448" s="61"/>
      <c r="N448" s="61"/>
    </row>
    <row r="449" spans="3:14" ht="15.75" customHeight="1" x14ac:dyDescent="0.35">
      <c r="C449" s="67"/>
      <c r="D449" s="61"/>
      <c r="E449" s="61"/>
      <c r="F449" s="61"/>
      <c r="G449" s="61"/>
      <c r="H449" s="61"/>
      <c r="N449" s="61"/>
    </row>
    <row r="450" spans="3:14" ht="15.75" customHeight="1" x14ac:dyDescent="0.35">
      <c r="C450" s="67"/>
      <c r="D450" s="61"/>
      <c r="E450" s="61"/>
      <c r="F450" s="61"/>
      <c r="G450" s="61"/>
      <c r="H450" s="61"/>
      <c r="N450" s="61"/>
    </row>
    <row r="451" spans="3:14" ht="15.75" customHeight="1" x14ac:dyDescent="0.35">
      <c r="C451" s="67"/>
      <c r="D451" s="61"/>
      <c r="E451" s="61"/>
      <c r="F451" s="61"/>
      <c r="G451" s="61"/>
      <c r="H451" s="61"/>
      <c r="N451" s="61"/>
    </row>
    <row r="452" spans="3:14" ht="15.75" customHeight="1" x14ac:dyDescent="0.35">
      <c r="C452" s="67"/>
      <c r="D452" s="61"/>
      <c r="E452" s="61"/>
      <c r="F452" s="61"/>
      <c r="G452" s="61"/>
      <c r="H452" s="61"/>
      <c r="N452" s="61"/>
    </row>
    <row r="453" spans="3:14" ht="15.75" customHeight="1" x14ac:dyDescent="0.35">
      <c r="C453" s="67"/>
      <c r="D453" s="61"/>
      <c r="E453" s="61"/>
      <c r="F453" s="61"/>
      <c r="G453" s="61"/>
      <c r="H453" s="61"/>
      <c r="N453" s="61"/>
    </row>
    <row r="454" spans="3:14" ht="15.75" customHeight="1" x14ac:dyDescent="0.35">
      <c r="C454" s="67"/>
      <c r="D454" s="61"/>
      <c r="E454" s="61"/>
      <c r="F454" s="61"/>
      <c r="G454" s="61"/>
      <c r="H454" s="61"/>
      <c r="N454" s="61"/>
    </row>
    <row r="455" spans="3:14" ht="15.75" customHeight="1" x14ac:dyDescent="0.35">
      <c r="C455" s="67"/>
      <c r="D455" s="61"/>
      <c r="E455" s="61"/>
      <c r="F455" s="61"/>
      <c r="G455" s="61"/>
      <c r="H455" s="61"/>
      <c r="N455" s="61"/>
    </row>
    <row r="456" spans="3:14" ht="15.75" customHeight="1" x14ac:dyDescent="0.35">
      <c r="C456" s="67"/>
      <c r="D456" s="61"/>
      <c r="E456" s="61"/>
      <c r="F456" s="61"/>
      <c r="G456" s="61"/>
      <c r="H456" s="61"/>
      <c r="N456" s="61"/>
    </row>
    <row r="457" spans="3:14" ht="15.75" customHeight="1" x14ac:dyDescent="0.35">
      <c r="C457" s="67"/>
      <c r="D457" s="61"/>
      <c r="E457" s="61"/>
      <c r="F457" s="61"/>
      <c r="G457" s="61"/>
      <c r="H457" s="61"/>
      <c r="N457" s="61"/>
    </row>
    <row r="458" spans="3:14" ht="15.75" customHeight="1" x14ac:dyDescent="0.35">
      <c r="C458" s="67"/>
      <c r="D458" s="61"/>
      <c r="E458" s="61"/>
      <c r="F458" s="61"/>
      <c r="G458" s="61"/>
      <c r="H458" s="61"/>
      <c r="N458" s="61"/>
    </row>
    <row r="459" spans="3:14" ht="15.75" customHeight="1" x14ac:dyDescent="0.35">
      <c r="C459" s="67"/>
      <c r="D459" s="61"/>
      <c r="E459" s="61"/>
      <c r="F459" s="61"/>
      <c r="G459" s="61"/>
      <c r="H459" s="61"/>
      <c r="N459" s="61"/>
    </row>
    <row r="460" spans="3:14" ht="15.75" customHeight="1" x14ac:dyDescent="0.35">
      <c r="C460" s="67"/>
      <c r="D460" s="61"/>
      <c r="E460" s="61"/>
      <c r="F460" s="61"/>
      <c r="G460" s="61"/>
      <c r="H460" s="61"/>
      <c r="N460" s="61"/>
    </row>
    <row r="461" spans="3:14" ht="15.75" customHeight="1" x14ac:dyDescent="0.35">
      <c r="C461" s="67"/>
      <c r="D461" s="61"/>
      <c r="E461" s="61"/>
      <c r="F461" s="61"/>
      <c r="G461" s="61"/>
      <c r="H461" s="61"/>
      <c r="N461" s="61"/>
    </row>
    <row r="462" spans="3:14" ht="15.75" customHeight="1" x14ac:dyDescent="0.35">
      <c r="C462" s="67"/>
      <c r="D462" s="61"/>
      <c r="E462" s="61"/>
      <c r="F462" s="61"/>
      <c r="G462" s="61"/>
      <c r="H462" s="61"/>
      <c r="N462" s="61"/>
    </row>
    <row r="463" spans="3:14" ht="15.75" customHeight="1" x14ac:dyDescent="0.35">
      <c r="C463" s="67"/>
      <c r="D463" s="61"/>
      <c r="E463" s="61"/>
      <c r="F463" s="61"/>
      <c r="G463" s="61"/>
      <c r="H463" s="61"/>
      <c r="N463" s="61"/>
    </row>
    <row r="464" spans="3:14" ht="15.75" customHeight="1" x14ac:dyDescent="0.35">
      <c r="C464" s="67"/>
      <c r="D464" s="61"/>
      <c r="E464" s="61"/>
      <c r="F464" s="61"/>
      <c r="G464" s="61"/>
      <c r="H464" s="61"/>
      <c r="N464" s="61"/>
    </row>
    <row r="465" spans="3:14" ht="15.75" customHeight="1" x14ac:dyDescent="0.35">
      <c r="C465" s="67"/>
      <c r="D465" s="61"/>
      <c r="E465" s="61"/>
      <c r="F465" s="61"/>
      <c r="G465" s="61"/>
      <c r="H465" s="61"/>
      <c r="N465" s="61"/>
    </row>
    <row r="466" spans="3:14" ht="15.75" customHeight="1" x14ac:dyDescent="0.35">
      <c r="C466" s="67"/>
      <c r="D466" s="61"/>
      <c r="E466" s="61"/>
      <c r="F466" s="61"/>
      <c r="G466" s="61"/>
      <c r="H466" s="61"/>
      <c r="N466" s="61"/>
    </row>
    <row r="467" spans="3:14" ht="15.75" customHeight="1" x14ac:dyDescent="0.35">
      <c r="C467" s="67"/>
      <c r="D467" s="61"/>
      <c r="E467" s="61"/>
      <c r="F467" s="61"/>
      <c r="G467" s="61"/>
      <c r="H467" s="61"/>
      <c r="N467" s="61"/>
    </row>
    <row r="468" spans="3:14" ht="15.75" customHeight="1" x14ac:dyDescent="0.35">
      <c r="C468" s="67"/>
      <c r="D468" s="61"/>
      <c r="E468" s="61"/>
      <c r="F468" s="61"/>
      <c r="G468" s="61"/>
      <c r="H468" s="61"/>
      <c r="N468" s="61"/>
    </row>
    <row r="469" spans="3:14" ht="15.75" customHeight="1" x14ac:dyDescent="0.35">
      <c r="C469" s="67"/>
      <c r="D469" s="61"/>
      <c r="E469" s="61"/>
      <c r="F469" s="61"/>
      <c r="G469" s="61"/>
      <c r="H469" s="61"/>
      <c r="N469" s="61"/>
    </row>
    <row r="470" spans="3:14" ht="15.75" customHeight="1" x14ac:dyDescent="0.35">
      <c r="C470" s="67"/>
      <c r="D470" s="61"/>
      <c r="E470" s="61"/>
      <c r="F470" s="61"/>
      <c r="G470" s="61"/>
      <c r="H470" s="61"/>
      <c r="N470" s="61"/>
    </row>
    <row r="471" spans="3:14" ht="15.75" customHeight="1" x14ac:dyDescent="0.35">
      <c r="C471" s="67"/>
      <c r="D471" s="61"/>
      <c r="E471" s="61"/>
      <c r="F471" s="61"/>
      <c r="G471" s="61"/>
      <c r="H471" s="61"/>
      <c r="N471" s="61"/>
    </row>
    <row r="472" spans="3:14" ht="15.75" customHeight="1" x14ac:dyDescent="0.35">
      <c r="C472" s="67"/>
      <c r="D472" s="61"/>
      <c r="E472" s="61"/>
      <c r="F472" s="61"/>
      <c r="G472" s="61"/>
      <c r="H472" s="61"/>
      <c r="N472" s="61"/>
    </row>
    <row r="473" spans="3:14" ht="15.75" customHeight="1" x14ac:dyDescent="0.35">
      <c r="C473" s="67"/>
      <c r="D473" s="61"/>
      <c r="E473" s="61"/>
      <c r="F473" s="61"/>
      <c r="G473" s="61"/>
      <c r="H473" s="61"/>
      <c r="N473" s="61"/>
    </row>
    <row r="474" spans="3:14" ht="15.75" customHeight="1" x14ac:dyDescent="0.35">
      <c r="C474" s="67"/>
      <c r="D474" s="61"/>
      <c r="E474" s="61"/>
      <c r="F474" s="61"/>
      <c r="G474" s="61"/>
      <c r="H474" s="61"/>
      <c r="N474" s="61"/>
    </row>
    <row r="475" spans="3:14" ht="15.75" customHeight="1" x14ac:dyDescent="0.35">
      <c r="C475" s="67"/>
      <c r="D475" s="61"/>
      <c r="E475" s="61"/>
      <c r="F475" s="61"/>
      <c r="G475" s="61"/>
      <c r="H475" s="61"/>
      <c r="N475" s="61"/>
    </row>
    <row r="476" spans="3:14" ht="15.75" customHeight="1" x14ac:dyDescent="0.35">
      <c r="C476" s="67"/>
      <c r="D476" s="61"/>
      <c r="E476" s="61"/>
      <c r="F476" s="61"/>
      <c r="G476" s="61"/>
      <c r="H476" s="61"/>
      <c r="N476" s="61"/>
    </row>
    <row r="477" spans="3:14" ht="15.75" customHeight="1" x14ac:dyDescent="0.35">
      <c r="C477" s="67"/>
      <c r="D477" s="61"/>
      <c r="E477" s="61"/>
      <c r="F477" s="61"/>
      <c r="G477" s="61"/>
      <c r="H477" s="61"/>
      <c r="N477" s="61"/>
    </row>
    <row r="478" spans="3:14" ht="15.75" customHeight="1" x14ac:dyDescent="0.35">
      <c r="C478" s="67"/>
      <c r="D478" s="61"/>
      <c r="E478" s="61"/>
      <c r="F478" s="61"/>
      <c r="G478" s="61"/>
      <c r="H478" s="61"/>
      <c r="N478" s="61"/>
    </row>
    <row r="479" spans="3:14" ht="15.75" customHeight="1" x14ac:dyDescent="0.35">
      <c r="C479" s="67"/>
      <c r="D479" s="61"/>
      <c r="E479" s="61"/>
      <c r="F479" s="61"/>
      <c r="G479" s="61"/>
      <c r="H479" s="61"/>
      <c r="N479" s="61"/>
    </row>
    <row r="480" spans="3:14" ht="15.75" customHeight="1" x14ac:dyDescent="0.35">
      <c r="C480" s="67"/>
      <c r="D480" s="61"/>
      <c r="E480" s="61"/>
      <c r="F480" s="61"/>
      <c r="G480" s="61"/>
      <c r="H480" s="61"/>
      <c r="N480" s="61"/>
    </row>
    <row r="481" spans="3:14" ht="15.75" customHeight="1" x14ac:dyDescent="0.35">
      <c r="C481" s="67"/>
      <c r="D481" s="61"/>
      <c r="E481" s="61"/>
      <c r="F481" s="61"/>
      <c r="G481" s="61"/>
      <c r="H481" s="61"/>
      <c r="N481" s="61"/>
    </row>
    <row r="482" spans="3:14" ht="15.75" customHeight="1" x14ac:dyDescent="0.35">
      <c r="C482" s="67"/>
      <c r="D482" s="61"/>
      <c r="E482" s="61"/>
      <c r="F482" s="61"/>
      <c r="G482" s="61"/>
      <c r="H482" s="61"/>
      <c r="N482" s="61"/>
    </row>
    <row r="483" spans="3:14" ht="15.75" customHeight="1" x14ac:dyDescent="0.35">
      <c r="C483" s="67"/>
      <c r="D483" s="61"/>
      <c r="E483" s="61"/>
      <c r="F483" s="61"/>
      <c r="G483" s="61"/>
      <c r="H483" s="61"/>
      <c r="N483" s="61"/>
    </row>
    <row r="484" spans="3:14" ht="15.75" customHeight="1" x14ac:dyDescent="0.35">
      <c r="C484" s="67"/>
      <c r="D484" s="61"/>
      <c r="E484" s="61"/>
      <c r="F484" s="61"/>
      <c r="G484" s="61"/>
      <c r="H484" s="61"/>
      <c r="N484" s="61"/>
    </row>
    <row r="485" spans="3:14" ht="15.75" customHeight="1" x14ac:dyDescent="0.35">
      <c r="C485" s="67"/>
      <c r="D485" s="61"/>
      <c r="E485" s="61"/>
      <c r="F485" s="61"/>
      <c r="G485" s="61"/>
      <c r="H485" s="61"/>
      <c r="N485" s="61"/>
    </row>
    <row r="486" spans="3:14" ht="15.75" customHeight="1" x14ac:dyDescent="0.35">
      <c r="C486" s="67"/>
      <c r="D486" s="61"/>
      <c r="E486" s="61"/>
      <c r="F486" s="61"/>
      <c r="G486" s="61"/>
      <c r="H486" s="61"/>
      <c r="N486" s="61"/>
    </row>
    <row r="487" spans="3:14" ht="15.75" customHeight="1" x14ac:dyDescent="0.35">
      <c r="C487" s="67"/>
      <c r="D487" s="61"/>
      <c r="E487" s="61"/>
      <c r="F487" s="61"/>
      <c r="G487" s="61"/>
      <c r="H487" s="61"/>
      <c r="N487" s="61"/>
    </row>
    <row r="488" spans="3:14" ht="15.75" customHeight="1" x14ac:dyDescent="0.35">
      <c r="C488" s="67"/>
      <c r="D488" s="61"/>
      <c r="E488" s="61"/>
      <c r="F488" s="61"/>
      <c r="G488" s="61"/>
      <c r="H488" s="61"/>
      <c r="N488" s="61"/>
    </row>
    <row r="489" spans="3:14" ht="15.75" customHeight="1" x14ac:dyDescent="0.35">
      <c r="C489" s="67"/>
      <c r="D489" s="61"/>
      <c r="E489" s="61"/>
      <c r="F489" s="61"/>
      <c r="G489" s="61"/>
      <c r="H489" s="61"/>
      <c r="N489" s="61"/>
    </row>
    <row r="490" spans="3:14" ht="15.75" customHeight="1" x14ac:dyDescent="0.35">
      <c r="C490" s="67"/>
      <c r="D490" s="61"/>
      <c r="E490" s="61"/>
      <c r="F490" s="61"/>
      <c r="G490" s="61"/>
      <c r="H490" s="61"/>
      <c r="N490" s="61"/>
    </row>
    <row r="491" spans="3:14" ht="15.75" customHeight="1" x14ac:dyDescent="0.35">
      <c r="C491" s="67"/>
      <c r="D491" s="61"/>
      <c r="E491" s="61"/>
      <c r="F491" s="61"/>
      <c r="G491" s="61"/>
      <c r="H491" s="61"/>
      <c r="N491" s="61"/>
    </row>
    <row r="492" spans="3:14" ht="15.75" customHeight="1" x14ac:dyDescent="0.35">
      <c r="C492" s="67"/>
      <c r="D492" s="61"/>
      <c r="E492" s="61"/>
      <c r="F492" s="61"/>
      <c r="G492" s="61"/>
      <c r="H492" s="61"/>
      <c r="N492" s="61"/>
    </row>
    <row r="493" spans="3:14" ht="15.75" customHeight="1" x14ac:dyDescent="0.35">
      <c r="C493" s="67"/>
      <c r="D493" s="61"/>
      <c r="E493" s="61"/>
      <c r="F493" s="61"/>
      <c r="G493" s="61"/>
      <c r="H493" s="61"/>
      <c r="N493" s="61"/>
    </row>
    <row r="494" spans="3:14" ht="15.75" customHeight="1" x14ac:dyDescent="0.35">
      <c r="C494" s="67"/>
      <c r="D494" s="61"/>
      <c r="E494" s="61"/>
      <c r="F494" s="61"/>
      <c r="G494" s="61"/>
      <c r="H494" s="61"/>
      <c r="N494" s="61"/>
    </row>
    <row r="495" spans="3:14" ht="15.75" customHeight="1" x14ac:dyDescent="0.35">
      <c r="C495" s="67"/>
      <c r="D495" s="61"/>
      <c r="E495" s="61"/>
      <c r="F495" s="61"/>
      <c r="G495" s="61"/>
      <c r="H495" s="61"/>
      <c r="N495" s="61"/>
    </row>
    <row r="496" spans="3:14" ht="15.75" customHeight="1" x14ac:dyDescent="0.35">
      <c r="C496" s="67"/>
      <c r="D496" s="61"/>
      <c r="E496" s="61"/>
      <c r="F496" s="61"/>
      <c r="G496" s="61"/>
      <c r="H496" s="61"/>
      <c r="N496" s="61"/>
    </row>
    <row r="497" spans="3:14" ht="15.75" customHeight="1" x14ac:dyDescent="0.35">
      <c r="C497" s="67"/>
      <c r="D497" s="61"/>
      <c r="E497" s="61"/>
      <c r="F497" s="61"/>
      <c r="G497" s="61"/>
      <c r="H497" s="61"/>
      <c r="N497" s="61"/>
    </row>
    <row r="498" spans="3:14" ht="15.75" customHeight="1" x14ac:dyDescent="0.35">
      <c r="C498" s="67"/>
      <c r="D498" s="61"/>
      <c r="E498" s="61"/>
      <c r="F498" s="61"/>
      <c r="G498" s="61"/>
      <c r="H498" s="61"/>
      <c r="N498" s="61"/>
    </row>
    <row r="499" spans="3:14" ht="15.75" customHeight="1" x14ac:dyDescent="0.35">
      <c r="C499" s="67"/>
      <c r="D499" s="61"/>
      <c r="E499" s="61"/>
      <c r="F499" s="61"/>
      <c r="G499" s="61"/>
      <c r="H499" s="61"/>
      <c r="N499" s="61"/>
    </row>
    <row r="500" spans="3:14" ht="15.75" customHeight="1" x14ac:dyDescent="0.35">
      <c r="C500" s="67"/>
      <c r="D500" s="61"/>
      <c r="E500" s="61"/>
      <c r="F500" s="61"/>
      <c r="G500" s="61"/>
      <c r="H500" s="61"/>
      <c r="N500" s="61"/>
    </row>
    <row r="501" spans="3:14" ht="15.75" customHeight="1" x14ac:dyDescent="0.35">
      <c r="C501" s="67"/>
      <c r="D501" s="61"/>
      <c r="E501" s="61"/>
      <c r="F501" s="61"/>
      <c r="G501" s="61"/>
      <c r="H501" s="61"/>
      <c r="N501" s="61"/>
    </row>
    <row r="502" spans="3:14" ht="15.75" customHeight="1" x14ac:dyDescent="0.35">
      <c r="C502" s="67"/>
      <c r="D502" s="61"/>
      <c r="E502" s="61"/>
      <c r="F502" s="61"/>
      <c r="G502" s="61"/>
      <c r="H502" s="61"/>
      <c r="N502" s="61"/>
    </row>
    <row r="503" spans="3:14" ht="15.75" customHeight="1" x14ac:dyDescent="0.35">
      <c r="C503" s="67"/>
      <c r="D503" s="61"/>
      <c r="E503" s="61"/>
      <c r="F503" s="61"/>
      <c r="G503" s="61"/>
      <c r="H503" s="61"/>
      <c r="N503" s="61"/>
    </row>
    <row r="504" spans="3:14" ht="15.75" customHeight="1" x14ac:dyDescent="0.35">
      <c r="C504" s="67"/>
      <c r="D504" s="61"/>
      <c r="E504" s="61"/>
      <c r="F504" s="61"/>
      <c r="G504" s="61"/>
      <c r="H504" s="61"/>
      <c r="N504" s="61"/>
    </row>
    <row r="505" spans="3:14" ht="15.75" customHeight="1" x14ac:dyDescent="0.35">
      <c r="C505" s="67"/>
      <c r="D505" s="61"/>
      <c r="E505" s="61"/>
      <c r="F505" s="61"/>
      <c r="G505" s="61"/>
      <c r="H505" s="61"/>
      <c r="N505" s="61"/>
    </row>
    <row r="506" spans="3:14" ht="15.75" customHeight="1" x14ac:dyDescent="0.35">
      <c r="C506" s="67"/>
      <c r="D506" s="61"/>
      <c r="E506" s="61"/>
      <c r="F506" s="61"/>
      <c r="G506" s="61"/>
      <c r="H506" s="61"/>
      <c r="N506" s="61"/>
    </row>
    <row r="507" spans="3:14" ht="15.75" customHeight="1" x14ac:dyDescent="0.35">
      <c r="C507" s="67"/>
      <c r="D507" s="61"/>
      <c r="E507" s="61"/>
      <c r="F507" s="61"/>
      <c r="G507" s="61"/>
      <c r="H507" s="61"/>
      <c r="N507" s="61"/>
    </row>
    <row r="508" spans="3:14" ht="15.75" customHeight="1" x14ac:dyDescent="0.35">
      <c r="C508" s="67"/>
      <c r="D508" s="61"/>
      <c r="E508" s="61"/>
      <c r="F508" s="61"/>
      <c r="G508" s="61"/>
      <c r="H508" s="61"/>
      <c r="N508" s="61"/>
    </row>
    <row r="509" spans="3:14" ht="15.75" customHeight="1" x14ac:dyDescent="0.35">
      <c r="C509" s="67"/>
      <c r="D509" s="61"/>
      <c r="E509" s="61"/>
      <c r="F509" s="61"/>
      <c r="G509" s="61"/>
      <c r="H509" s="61"/>
      <c r="N509" s="61"/>
    </row>
    <row r="510" spans="3:14" ht="15.75" customHeight="1" x14ac:dyDescent="0.35">
      <c r="C510" s="67"/>
      <c r="D510" s="61"/>
      <c r="E510" s="61"/>
      <c r="F510" s="61"/>
      <c r="G510" s="61"/>
      <c r="H510" s="61"/>
      <c r="N510" s="61"/>
    </row>
    <row r="511" spans="3:14" ht="15.75" customHeight="1" x14ac:dyDescent="0.35">
      <c r="C511" s="67"/>
      <c r="D511" s="61"/>
      <c r="E511" s="61"/>
      <c r="F511" s="61"/>
      <c r="G511" s="61"/>
      <c r="H511" s="61"/>
      <c r="N511" s="61"/>
    </row>
    <row r="512" spans="3:14" ht="15.75" customHeight="1" x14ac:dyDescent="0.35">
      <c r="C512" s="67"/>
      <c r="D512" s="61"/>
      <c r="E512" s="61"/>
      <c r="F512" s="61"/>
      <c r="G512" s="61"/>
      <c r="H512" s="61"/>
      <c r="N512" s="61"/>
    </row>
    <row r="513" spans="3:14" ht="15.75" customHeight="1" x14ac:dyDescent="0.35">
      <c r="C513" s="67"/>
      <c r="D513" s="61"/>
      <c r="E513" s="61"/>
      <c r="F513" s="61"/>
      <c r="G513" s="61"/>
      <c r="H513" s="61"/>
      <c r="N513" s="61"/>
    </row>
    <row r="514" spans="3:14" ht="15.75" customHeight="1" x14ac:dyDescent="0.35">
      <c r="C514" s="67"/>
      <c r="D514" s="61"/>
      <c r="E514" s="61"/>
      <c r="F514" s="61"/>
      <c r="G514" s="61"/>
      <c r="H514" s="61"/>
      <c r="N514" s="61"/>
    </row>
    <row r="515" spans="3:14" ht="15.75" customHeight="1" x14ac:dyDescent="0.35">
      <c r="C515" s="67"/>
      <c r="D515" s="61"/>
      <c r="E515" s="61"/>
      <c r="F515" s="61"/>
      <c r="G515" s="61"/>
      <c r="H515" s="61"/>
      <c r="N515" s="61"/>
    </row>
    <row r="516" spans="3:14" ht="15.75" customHeight="1" x14ac:dyDescent="0.35">
      <c r="C516" s="67"/>
      <c r="D516" s="61"/>
      <c r="E516" s="61"/>
      <c r="F516" s="61"/>
      <c r="G516" s="61"/>
      <c r="H516" s="61"/>
      <c r="N516" s="61"/>
    </row>
    <row r="517" spans="3:14" ht="15.75" customHeight="1" x14ac:dyDescent="0.35">
      <c r="C517" s="67"/>
      <c r="D517" s="61"/>
      <c r="E517" s="61"/>
      <c r="F517" s="61"/>
      <c r="G517" s="61"/>
      <c r="H517" s="61"/>
      <c r="N517" s="61"/>
    </row>
    <row r="518" spans="3:14" ht="15.75" customHeight="1" x14ac:dyDescent="0.35">
      <c r="C518" s="67"/>
      <c r="D518" s="61"/>
      <c r="E518" s="61"/>
      <c r="F518" s="61"/>
      <c r="G518" s="61"/>
      <c r="H518" s="61"/>
      <c r="N518" s="61"/>
    </row>
    <row r="519" spans="3:14" ht="15.75" customHeight="1" x14ac:dyDescent="0.35">
      <c r="C519" s="67"/>
      <c r="D519" s="61"/>
      <c r="E519" s="61"/>
      <c r="F519" s="61"/>
      <c r="G519" s="61"/>
      <c r="H519" s="61"/>
      <c r="N519" s="61"/>
    </row>
    <row r="520" spans="3:14" ht="15.75" customHeight="1" x14ac:dyDescent="0.35">
      <c r="C520" s="67"/>
      <c r="D520" s="61"/>
      <c r="E520" s="61"/>
      <c r="F520" s="61"/>
      <c r="G520" s="61"/>
      <c r="H520" s="61"/>
      <c r="N520" s="61"/>
    </row>
    <row r="521" spans="3:14" ht="15.75" customHeight="1" x14ac:dyDescent="0.35">
      <c r="C521" s="67"/>
      <c r="D521" s="61"/>
      <c r="E521" s="61"/>
      <c r="F521" s="61"/>
      <c r="G521" s="61"/>
      <c r="H521" s="61"/>
      <c r="N521" s="61"/>
    </row>
    <row r="522" spans="3:14" ht="15.75" customHeight="1" x14ac:dyDescent="0.35">
      <c r="C522" s="67"/>
      <c r="D522" s="61"/>
      <c r="E522" s="61"/>
      <c r="F522" s="61"/>
      <c r="G522" s="61"/>
      <c r="H522" s="61"/>
      <c r="N522" s="61"/>
    </row>
    <row r="523" spans="3:14" ht="15.75" customHeight="1" x14ac:dyDescent="0.35">
      <c r="C523" s="67"/>
      <c r="D523" s="61"/>
      <c r="E523" s="61"/>
      <c r="F523" s="61"/>
      <c r="G523" s="61"/>
      <c r="H523" s="61"/>
      <c r="N523" s="61"/>
    </row>
    <row r="524" spans="3:14" ht="15.75" customHeight="1" x14ac:dyDescent="0.35">
      <c r="C524" s="67"/>
      <c r="D524" s="61"/>
      <c r="E524" s="61"/>
      <c r="F524" s="61"/>
      <c r="G524" s="61"/>
      <c r="H524" s="61"/>
      <c r="N524" s="61"/>
    </row>
    <row r="525" spans="3:14" ht="15.75" customHeight="1" x14ac:dyDescent="0.35">
      <c r="C525" s="67"/>
      <c r="D525" s="61"/>
      <c r="E525" s="61"/>
      <c r="F525" s="61"/>
      <c r="G525" s="61"/>
      <c r="H525" s="61"/>
      <c r="N525" s="61"/>
    </row>
    <row r="526" spans="3:14" ht="15.75" customHeight="1" x14ac:dyDescent="0.35">
      <c r="C526" s="67"/>
      <c r="D526" s="61"/>
      <c r="E526" s="61"/>
      <c r="F526" s="61"/>
      <c r="G526" s="61"/>
      <c r="H526" s="61"/>
      <c r="N526" s="61"/>
    </row>
    <row r="527" spans="3:14" ht="15.75" customHeight="1" x14ac:dyDescent="0.35">
      <c r="C527" s="67"/>
      <c r="D527" s="61"/>
      <c r="E527" s="61"/>
      <c r="F527" s="61"/>
      <c r="G527" s="61"/>
      <c r="H527" s="61"/>
      <c r="N527" s="61"/>
    </row>
    <row r="528" spans="3:14" ht="15.75" customHeight="1" x14ac:dyDescent="0.35">
      <c r="C528" s="67"/>
      <c r="D528" s="61"/>
      <c r="E528" s="61"/>
      <c r="F528" s="61"/>
      <c r="G528" s="61"/>
      <c r="H528" s="61"/>
      <c r="N528" s="61"/>
    </row>
    <row r="529" spans="3:14" ht="15.75" customHeight="1" x14ac:dyDescent="0.35">
      <c r="C529" s="67"/>
      <c r="D529" s="61"/>
      <c r="E529" s="61"/>
      <c r="F529" s="61"/>
      <c r="G529" s="61"/>
      <c r="H529" s="61"/>
      <c r="N529" s="61"/>
    </row>
    <row r="530" spans="3:14" ht="15.75" customHeight="1" x14ac:dyDescent="0.35">
      <c r="C530" s="67"/>
      <c r="D530" s="61"/>
      <c r="E530" s="61"/>
      <c r="F530" s="61"/>
      <c r="G530" s="61"/>
      <c r="H530" s="61"/>
      <c r="N530" s="61"/>
    </row>
    <row r="531" spans="3:14" ht="15.75" customHeight="1" x14ac:dyDescent="0.35">
      <c r="C531" s="67"/>
      <c r="D531" s="61"/>
      <c r="E531" s="61"/>
      <c r="F531" s="61"/>
      <c r="G531" s="61"/>
      <c r="H531" s="61"/>
      <c r="N531" s="61"/>
    </row>
    <row r="532" spans="3:14" ht="15.75" customHeight="1" x14ac:dyDescent="0.35">
      <c r="C532" s="67"/>
      <c r="D532" s="61"/>
      <c r="E532" s="61"/>
      <c r="F532" s="61"/>
      <c r="G532" s="61"/>
      <c r="H532" s="61"/>
      <c r="N532" s="61"/>
    </row>
    <row r="533" spans="3:14" ht="15.75" customHeight="1" x14ac:dyDescent="0.35">
      <c r="C533" s="67"/>
      <c r="D533" s="61"/>
      <c r="E533" s="61"/>
      <c r="F533" s="61"/>
      <c r="G533" s="61"/>
      <c r="H533" s="61"/>
      <c r="N533" s="61"/>
    </row>
    <row r="534" spans="3:14" ht="15.75" customHeight="1" x14ac:dyDescent="0.35">
      <c r="C534" s="67"/>
      <c r="D534" s="61"/>
      <c r="E534" s="61"/>
      <c r="F534" s="61"/>
      <c r="G534" s="61"/>
      <c r="H534" s="61"/>
      <c r="N534" s="61"/>
    </row>
    <row r="535" spans="3:14" ht="15.75" customHeight="1" x14ac:dyDescent="0.35">
      <c r="C535" s="67"/>
      <c r="D535" s="61"/>
      <c r="E535" s="61"/>
      <c r="F535" s="61"/>
      <c r="G535" s="61"/>
      <c r="H535" s="61"/>
      <c r="N535" s="61"/>
    </row>
    <row r="536" spans="3:14" ht="15.75" customHeight="1" x14ac:dyDescent="0.35">
      <c r="C536" s="67"/>
      <c r="D536" s="61"/>
      <c r="E536" s="61"/>
      <c r="F536" s="61"/>
      <c r="G536" s="61"/>
      <c r="H536" s="61"/>
      <c r="N536" s="61"/>
    </row>
    <row r="537" spans="3:14" ht="15.75" customHeight="1" x14ac:dyDescent="0.35">
      <c r="C537" s="67"/>
      <c r="D537" s="61"/>
      <c r="E537" s="61"/>
      <c r="F537" s="61"/>
      <c r="G537" s="61"/>
      <c r="H537" s="61"/>
      <c r="N537" s="61"/>
    </row>
    <row r="538" spans="3:14" ht="15.75" customHeight="1" x14ac:dyDescent="0.35">
      <c r="C538" s="67"/>
      <c r="D538" s="61"/>
      <c r="E538" s="61"/>
      <c r="F538" s="61"/>
      <c r="G538" s="61"/>
      <c r="H538" s="61"/>
      <c r="N538" s="61"/>
    </row>
    <row r="539" spans="3:14" ht="15.75" customHeight="1" x14ac:dyDescent="0.35">
      <c r="C539" s="67"/>
      <c r="D539" s="61"/>
      <c r="E539" s="61"/>
      <c r="F539" s="61"/>
      <c r="G539" s="61"/>
      <c r="H539" s="61"/>
      <c r="N539" s="61"/>
    </row>
    <row r="540" spans="3:14" ht="15.75" customHeight="1" x14ac:dyDescent="0.35">
      <c r="C540" s="67"/>
      <c r="D540" s="61"/>
      <c r="E540" s="61"/>
      <c r="F540" s="61"/>
      <c r="G540" s="61"/>
      <c r="H540" s="61"/>
      <c r="N540" s="61"/>
    </row>
    <row r="541" spans="3:14" ht="15.75" customHeight="1" x14ac:dyDescent="0.35">
      <c r="C541" s="67"/>
      <c r="D541" s="61"/>
      <c r="E541" s="61"/>
      <c r="F541" s="61"/>
      <c r="G541" s="61"/>
      <c r="H541" s="61"/>
      <c r="N541" s="61"/>
    </row>
    <row r="542" spans="3:14" ht="15.75" customHeight="1" x14ac:dyDescent="0.35">
      <c r="C542" s="67"/>
      <c r="D542" s="61"/>
      <c r="E542" s="61"/>
      <c r="F542" s="61"/>
      <c r="G542" s="61"/>
      <c r="H542" s="61"/>
      <c r="N542" s="61"/>
    </row>
    <row r="543" spans="3:14" ht="15.75" customHeight="1" x14ac:dyDescent="0.35">
      <c r="C543" s="67"/>
      <c r="D543" s="61"/>
      <c r="E543" s="61"/>
      <c r="F543" s="61"/>
      <c r="G543" s="61"/>
      <c r="H543" s="61"/>
      <c r="N543" s="61"/>
    </row>
    <row r="544" spans="3:14" ht="15.75" customHeight="1" x14ac:dyDescent="0.35">
      <c r="C544" s="67"/>
      <c r="D544" s="61"/>
      <c r="E544" s="61"/>
      <c r="F544" s="61"/>
      <c r="G544" s="61"/>
      <c r="H544" s="61"/>
      <c r="N544" s="61"/>
    </row>
    <row r="545" spans="3:14" ht="15.75" customHeight="1" x14ac:dyDescent="0.35">
      <c r="C545" s="67"/>
      <c r="D545" s="61"/>
      <c r="E545" s="61"/>
      <c r="F545" s="61"/>
      <c r="G545" s="61"/>
      <c r="H545" s="61"/>
      <c r="N545" s="61"/>
    </row>
    <row r="546" spans="3:14" ht="15.75" customHeight="1" x14ac:dyDescent="0.35">
      <c r="C546" s="67"/>
      <c r="D546" s="61"/>
      <c r="E546" s="61"/>
      <c r="F546" s="61"/>
      <c r="G546" s="61"/>
      <c r="H546" s="61"/>
      <c r="N546" s="61"/>
    </row>
    <row r="547" spans="3:14" ht="15.75" customHeight="1" x14ac:dyDescent="0.35">
      <c r="C547" s="67"/>
      <c r="D547" s="61"/>
      <c r="E547" s="61"/>
      <c r="F547" s="61"/>
      <c r="G547" s="61"/>
      <c r="H547" s="61"/>
      <c r="N547" s="61"/>
    </row>
    <row r="548" spans="3:14" ht="15.75" customHeight="1" x14ac:dyDescent="0.35">
      <c r="C548" s="67"/>
      <c r="D548" s="61"/>
      <c r="E548" s="61"/>
      <c r="F548" s="61"/>
      <c r="G548" s="61"/>
      <c r="H548" s="61"/>
      <c r="N548" s="61"/>
    </row>
    <row r="549" spans="3:14" ht="15.75" customHeight="1" x14ac:dyDescent="0.35">
      <c r="C549" s="67"/>
      <c r="D549" s="61"/>
      <c r="E549" s="61"/>
      <c r="F549" s="61"/>
      <c r="G549" s="61"/>
      <c r="H549" s="61"/>
      <c r="N549" s="61"/>
    </row>
    <row r="550" spans="3:14" ht="15.75" customHeight="1" x14ac:dyDescent="0.35">
      <c r="C550" s="67"/>
      <c r="D550" s="61"/>
      <c r="E550" s="61"/>
      <c r="F550" s="61"/>
      <c r="G550" s="61"/>
      <c r="H550" s="61"/>
      <c r="N550" s="61"/>
    </row>
    <row r="551" spans="3:14" ht="15.75" customHeight="1" x14ac:dyDescent="0.35">
      <c r="C551" s="67"/>
      <c r="D551" s="61"/>
      <c r="E551" s="61"/>
      <c r="F551" s="61"/>
      <c r="G551" s="61"/>
      <c r="H551" s="61"/>
      <c r="N551" s="61"/>
    </row>
    <row r="552" spans="3:14" ht="15.75" customHeight="1" x14ac:dyDescent="0.35">
      <c r="C552" s="67"/>
      <c r="D552" s="61"/>
      <c r="E552" s="61"/>
      <c r="F552" s="61"/>
      <c r="G552" s="61"/>
      <c r="H552" s="61"/>
      <c r="N552" s="61"/>
    </row>
    <row r="553" spans="3:14" ht="15.75" customHeight="1" x14ac:dyDescent="0.35">
      <c r="C553" s="67"/>
      <c r="D553" s="61"/>
      <c r="E553" s="61"/>
      <c r="F553" s="61"/>
      <c r="G553" s="61"/>
      <c r="H553" s="61"/>
      <c r="N553" s="61"/>
    </row>
    <row r="554" spans="3:14" ht="15.75" customHeight="1" x14ac:dyDescent="0.35">
      <c r="C554" s="67"/>
      <c r="D554" s="61"/>
      <c r="E554" s="61"/>
      <c r="F554" s="61"/>
      <c r="G554" s="61"/>
      <c r="H554" s="61"/>
      <c r="N554" s="61"/>
    </row>
    <row r="555" spans="3:14" ht="15.75" customHeight="1" x14ac:dyDescent="0.35">
      <c r="C555" s="67"/>
      <c r="D555" s="61"/>
      <c r="E555" s="61"/>
      <c r="F555" s="61"/>
      <c r="G555" s="61"/>
      <c r="H555" s="61"/>
      <c r="N555" s="61"/>
    </row>
    <row r="556" spans="3:14" ht="15.75" customHeight="1" x14ac:dyDescent="0.35">
      <c r="C556" s="67"/>
      <c r="D556" s="61"/>
      <c r="E556" s="61"/>
      <c r="F556" s="61"/>
      <c r="G556" s="61"/>
      <c r="H556" s="61"/>
      <c r="N556" s="61"/>
    </row>
    <row r="557" spans="3:14" ht="15.75" customHeight="1" x14ac:dyDescent="0.35">
      <c r="C557" s="67"/>
      <c r="D557" s="61"/>
      <c r="E557" s="61"/>
      <c r="F557" s="61"/>
      <c r="G557" s="61"/>
      <c r="H557" s="61"/>
      <c r="N557" s="61"/>
    </row>
    <row r="558" spans="3:14" ht="15.75" customHeight="1" x14ac:dyDescent="0.35">
      <c r="C558" s="67"/>
      <c r="D558" s="61"/>
      <c r="E558" s="61"/>
      <c r="F558" s="61"/>
      <c r="G558" s="61"/>
      <c r="H558" s="61"/>
      <c r="N558" s="61"/>
    </row>
    <row r="559" spans="3:14" ht="15.75" customHeight="1" x14ac:dyDescent="0.35">
      <c r="C559" s="67"/>
      <c r="D559" s="61"/>
      <c r="E559" s="61"/>
      <c r="F559" s="61"/>
      <c r="G559" s="61"/>
      <c r="H559" s="61"/>
      <c r="N559" s="61"/>
    </row>
    <row r="560" spans="3:14" ht="15.75" customHeight="1" x14ac:dyDescent="0.35">
      <c r="C560" s="67"/>
      <c r="D560" s="61"/>
      <c r="E560" s="61"/>
      <c r="F560" s="61"/>
      <c r="G560" s="61"/>
      <c r="H560" s="61"/>
      <c r="N560" s="61"/>
    </row>
    <row r="561" spans="3:14" ht="15.75" customHeight="1" x14ac:dyDescent="0.35">
      <c r="C561" s="67"/>
      <c r="D561" s="61"/>
      <c r="E561" s="61"/>
      <c r="F561" s="61"/>
      <c r="G561" s="61"/>
      <c r="H561" s="61"/>
      <c r="N561" s="61"/>
    </row>
    <row r="562" spans="3:14" ht="15.75" customHeight="1" x14ac:dyDescent="0.35">
      <c r="C562" s="67"/>
      <c r="D562" s="61"/>
      <c r="E562" s="61"/>
      <c r="F562" s="61"/>
      <c r="G562" s="61"/>
      <c r="H562" s="61"/>
      <c r="N562" s="61"/>
    </row>
    <row r="563" spans="3:14" ht="15.75" customHeight="1" x14ac:dyDescent="0.35">
      <c r="C563" s="67"/>
      <c r="D563" s="61"/>
      <c r="E563" s="61"/>
      <c r="F563" s="61"/>
      <c r="G563" s="61"/>
      <c r="H563" s="61"/>
      <c r="N563" s="61"/>
    </row>
    <row r="564" spans="3:14" ht="15.75" customHeight="1" x14ac:dyDescent="0.35">
      <c r="C564" s="67"/>
      <c r="D564" s="61"/>
      <c r="E564" s="61"/>
      <c r="F564" s="61"/>
      <c r="G564" s="61"/>
      <c r="H564" s="61"/>
      <c r="N564" s="61"/>
    </row>
    <row r="565" spans="3:14" ht="15.75" customHeight="1" x14ac:dyDescent="0.35">
      <c r="C565" s="67"/>
      <c r="D565" s="61"/>
      <c r="E565" s="61"/>
      <c r="F565" s="61"/>
      <c r="G565" s="61"/>
      <c r="H565" s="61"/>
      <c r="N565" s="61"/>
    </row>
    <row r="566" spans="3:14" ht="15.75" customHeight="1" x14ac:dyDescent="0.35">
      <c r="C566" s="67"/>
      <c r="D566" s="61"/>
      <c r="E566" s="61"/>
      <c r="F566" s="61"/>
      <c r="G566" s="61"/>
      <c r="H566" s="61"/>
      <c r="N566" s="61"/>
    </row>
    <row r="567" spans="3:14" ht="15.75" customHeight="1" x14ac:dyDescent="0.35">
      <c r="C567" s="67"/>
      <c r="D567" s="61"/>
      <c r="E567" s="61"/>
      <c r="F567" s="61"/>
      <c r="G567" s="61"/>
      <c r="H567" s="61"/>
      <c r="N567" s="61"/>
    </row>
    <row r="568" spans="3:14" ht="15.75" customHeight="1" x14ac:dyDescent="0.35">
      <c r="C568" s="67"/>
      <c r="D568" s="61"/>
      <c r="E568" s="61"/>
      <c r="F568" s="61"/>
      <c r="G568" s="61"/>
      <c r="H568" s="61"/>
      <c r="N568" s="61"/>
    </row>
    <row r="569" spans="3:14" ht="15.75" customHeight="1" x14ac:dyDescent="0.35">
      <c r="C569" s="67"/>
      <c r="D569" s="61"/>
      <c r="E569" s="61"/>
      <c r="F569" s="61"/>
      <c r="G569" s="61"/>
      <c r="H569" s="61"/>
      <c r="N569" s="61"/>
    </row>
    <row r="570" spans="3:14" ht="15.75" customHeight="1" x14ac:dyDescent="0.35">
      <c r="C570" s="67"/>
      <c r="D570" s="61"/>
      <c r="E570" s="61"/>
      <c r="F570" s="61"/>
      <c r="G570" s="61"/>
      <c r="H570" s="61"/>
      <c r="N570" s="61"/>
    </row>
    <row r="571" spans="3:14" ht="15.75" customHeight="1" x14ac:dyDescent="0.35">
      <c r="C571" s="67"/>
      <c r="D571" s="61"/>
      <c r="E571" s="61"/>
      <c r="F571" s="61"/>
      <c r="G571" s="61"/>
      <c r="H571" s="61"/>
      <c r="N571" s="61"/>
    </row>
    <row r="572" spans="3:14" ht="15.75" customHeight="1" x14ac:dyDescent="0.35">
      <c r="C572" s="67"/>
      <c r="D572" s="61"/>
      <c r="E572" s="61"/>
      <c r="F572" s="61"/>
      <c r="G572" s="61"/>
      <c r="H572" s="61"/>
      <c r="N572" s="61"/>
    </row>
    <row r="573" spans="3:14" ht="15.75" customHeight="1" x14ac:dyDescent="0.35">
      <c r="C573" s="67"/>
      <c r="D573" s="61"/>
      <c r="E573" s="61"/>
      <c r="F573" s="61"/>
      <c r="G573" s="61"/>
      <c r="H573" s="61"/>
      <c r="N573" s="61"/>
    </row>
    <row r="574" spans="3:14" ht="15.75" customHeight="1" x14ac:dyDescent="0.35">
      <c r="C574" s="67"/>
      <c r="D574" s="61"/>
      <c r="E574" s="61"/>
      <c r="F574" s="61"/>
      <c r="G574" s="61"/>
      <c r="H574" s="61"/>
      <c r="N574" s="61"/>
    </row>
    <row r="575" spans="3:14" ht="15.75" customHeight="1" x14ac:dyDescent="0.35">
      <c r="C575" s="67"/>
      <c r="D575" s="61"/>
      <c r="E575" s="61"/>
      <c r="F575" s="61"/>
      <c r="G575" s="61"/>
      <c r="H575" s="61"/>
      <c r="N575" s="61"/>
    </row>
    <row r="576" spans="3:14" ht="15.75" customHeight="1" x14ac:dyDescent="0.35">
      <c r="C576" s="67"/>
      <c r="D576" s="61"/>
      <c r="E576" s="61"/>
      <c r="F576" s="61"/>
      <c r="G576" s="61"/>
      <c r="H576" s="61"/>
      <c r="N576" s="61"/>
    </row>
    <row r="577" spans="3:14" ht="15.75" customHeight="1" x14ac:dyDescent="0.35">
      <c r="C577" s="67"/>
      <c r="D577" s="61"/>
      <c r="E577" s="61"/>
      <c r="F577" s="61"/>
      <c r="G577" s="61"/>
      <c r="H577" s="61"/>
      <c r="N577" s="61"/>
    </row>
    <row r="578" spans="3:14" ht="15.75" customHeight="1" x14ac:dyDescent="0.35">
      <c r="C578" s="67"/>
      <c r="D578" s="61"/>
      <c r="E578" s="61"/>
      <c r="F578" s="61"/>
      <c r="G578" s="61"/>
      <c r="H578" s="61"/>
      <c r="N578" s="61"/>
    </row>
    <row r="579" spans="3:14" ht="15.75" customHeight="1" x14ac:dyDescent="0.35">
      <c r="C579" s="67"/>
      <c r="D579" s="61"/>
      <c r="E579" s="61"/>
      <c r="F579" s="61"/>
      <c r="G579" s="61"/>
      <c r="H579" s="61"/>
      <c r="N579" s="61"/>
    </row>
    <row r="580" spans="3:14" ht="15.75" customHeight="1" x14ac:dyDescent="0.35">
      <c r="C580" s="67"/>
      <c r="D580" s="61"/>
      <c r="E580" s="61"/>
      <c r="F580" s="61"/>
      <c r="G580" s="61"/>
      <c r="H580" s="61"/>
      <c r="N580" s="61"/>
    </row>
    <row r="581" spans="3:14" ht="15.75" customHeight="1" x14ac:dyDescent="0.35">
      <c r="C581" s="67"/>
      <c r="D581" s="61"/>
      <c r="E581" s="61"/>
      <c r="F581" s="61"/>
      <c r="G581" s="61"/>
      <c r="H581" s="61"/>
      <c r="N581" s="61"/>
    </row>
    <row r="582" spans="3:14" ht="15.75" customHeight="1" x14ac:dyDescent="0.35">
      <c r="C582" s="67"/>
      <c r="D582" s="61"/>
      <c r="E582" s="61"/>
      <c r="F582" s="61"/>
      <c r="G582" s="61"/>
      <c r="H582" s="61"/>
      <c r="N582" s="61"/>
    </row>
    <row r="583" spans="3:14" ht="15.75" customHeight="1" x14ac:dyDescent="0.35">
      <c r="C583" s="67"/>
      <c r="D583" s="61"/>
      <c r="E583" s="61"/>
      <c r="F583" s="61"/>
      <c r="G583" s="61"/>
      <c r="H583" s="61"/>
      <c r="N583" s="61"/>
    </row>
    <row r="584" spans="3:14" ht="15.75" customHeight="1" x14ac:dyDescent="0.35">
      <c r="C584" s="67"/>
      <c r="D584" s="61"/>
      <c r="E584" s="61"/>
      <c r="F584" s="61"/>
      <c r="G584" s="61"/>
      <c r="H584" s="61"/>
      <c r="N584" s="61"/>
    </row>
    <row r="585" spans="3:14" ht="15.75" customHeight="1" x14ac:dyDescent="0.35">
      <c r="C585" s="67"/>
      <c r="D585" s="61"/>
      <c r="E585" s="61"/>
      <c r="F585" s="61"/>
      <c r="G585" s="61"/>
      <c r="H585" s="61"/>
      <c r="N585" s="61"/>
    </row>
    <row r="586" spans="3:14" ht="15.75" customHeight="1" x14ac:dyDescent="0.35">
      <c r="C586" s="67"/>
      <c r="D586" s="61"/>
      <c r="E586" s="61"/>
      <c r="F586" s="61"/>
      <c r="G586" s="61"/>
      <c r="H586" s="61"/>
      <c r="N586" s="61"/>
    </row>
    <row r="587" spans="3:14" ht="15.75" customHeight="1" x14ac:dyDescent="0.35">
      <c r="C587" s="67"/>
      <c r="D587" s="61"/>
      <c r="E587" s="61"/>
      <c r="F587" s="61"/>
      <c r="G587" s="61"/>
      <c r="H587" s="61"/>
      <c r="N587" s="61"/>
    </row>
    <row r="588" spans="3:14" ht="15.75" customHeight="1" x14ac:dyDescent="0.35">
      <c r="C588" s="67"/>
      <c r="D588" s="61"/>
      <c r="E588" s="61"/>
      <c r="F588" s="61"/>
      <c r="G588" s="61"/>
      <c r="H588" s="61"/>
      <c r="N588" s="61"/>
    </row>
    <row r="589" spans="3:14" ht="15.75" customHeight="1" x14ac:dyDescent="0.35">
      <c r="C589" s="67"/>
      <c r="D589" s="61"/>
      <c r="E589" s="61"/>
      <c r="F589" s="61"/>
      <c r="G589" s="61"/>
      <c r="H589" s="61"/>
      <c r="N589" s="61"/>
    </row>
    <row r="590" spans="3:14" ht="15.75" customHeight="1" x14ac:dyDescent="0.35">
      <c r="C590" s="67"/>
      <c r="D590" s="61"/>
      <c r="E590" s="61"/>
      <c r="F590" s="61"/>
      <c r="G590" s="61"/>
      <c r="H590" s="61"/>
      <c r="N590" s="61"/>
    </row>
    <row r="591" spans="3:14" ht="15.75" customHeight="1" x14ac:dyDescent="0.35">
      <c r="C591" s="67"/>
      <c r="D591" s="61"/>
      <c r="E591" s="61"/>
      <c r="F591" s="61"/>
      <c r="G591" s="61"/>
      <c r="H591" s="61"/>
      <c r="N591" s="61"/>
    </row>
    <row r="592" spans="3:14" ht="15.75" customHeight="1" x14ac:dyDescent="0.35">
      <c r="C592" s="67"/>
      <c r="D592" s="61"/>
      <c r="E592" s="61"/>
      <c r="F592" s="61"/>
      <c r="G592" s="61"/>
      <c r="H592" s="61"/>
      <c r="N592" s="61"/>
    </row>
    <row r="593" spans="3:14" ht="15.75" customHeight="1" x14ac:dyDescent="0.35">
      <c r="C593" s="67"/>
      <c r="D593" s="61"/>
      <c r="E593" s="61"/>
      <c r="F593" s="61"/>
      <c r="G593" s="61"/>
      <c r="H593" s="61"/>
      <c r="N593" s="61"/>
    </row>
    <row r="594" spans="3:14" ht="15.75" customHeight="1" x14ac:dyDescent="0.35">
      <c r="C594" s="67"/>
      <c r="D594" s="61"/>
      <c r="E594" s="61"/>
      <c r="F594" s="61"/>
      <c r="G594" s="61"/>
      <c r="H594" s="61"/>
      <c r="N594" s="61"/>
    </row>
    <row r="595" spans="3:14" ht="15.75" customHeight="1" x14ac:dyDescent="0.35">
      <c r="C595" s="67"/>
      <c r="D595" s="61"/>
      <c r="E595" s="61"/>
      <c r="F595" s="61"/>
      <c r="G595" s="61"/>
      <c r="H595" s="61"/>
      <c r="N595" s="61"/>
    </row>
    <row r="596" spans="3:14" ht="15.75" customHeight="1" x14ac:dyDescent="0.35">
      <c r="C596" s="67"/>
      <c r="D596" s="61"/>
      <c r="E596" s="61"/>
      <c r="F596" s="61"/>
      <c r="G596" s="61"/>
      <c r="H596" s="61"/>
      <c r="N596" s="61"/>
    </row>
    <row r="597" spans="3:14" ht="15.75" customHeight="1" x14ac:dyDescent="0.35">
      <c r="C597" s="67"/>
      <c r="D597" s="61"/>
      <c r="E597" s="61"/>
      <c r="F597" s="61"/>
      <c r="G597" s="61"/>
      <c r="H597" s="61"/>
      <c r="N597" s="61"/>
    </row>
    <row r="598" spans="3:14" ht="15.75" customHeight="1" x14ac:dyDescent="0.35">
      <c r="C598" s="67"/>
      <c r="D598" s="61"/>
      <c r="E598" s="61"/>
      <c r="F598" s="61"/>
      <c r="G598" s="61"/>
      <c r="H598" s="61"/>
      <c r="N598" s="61"/>
    </row>
    <row r="599" spans="3:14" ht="15.75" customHeight="1" x14ac:dyDescent="0.35">
      <c r="C599" s="67"/>
      <c r="D599" s="61"/>
      <c r="E599" s="61"/>
      <c r="F599" s="61"/>
      <c r="G599" s="61"/>
      <c r="H599" s="61"/>
      <c r="N599" s="61"/>
    </row>
    <row r="600" spans="3:14" ht="15.75" customHeight="1" x14ac:dyDescent="0.35">
      <c r="C600" s="67"/>
      <c r="D600" s="61"/>
      <c r="E600" s="61"/>
      <c r="F600" s="61"/>
      <c r="G600" s="61"/>
      <c r="H600" s="61"/>
      <c r="N600" s="61"/>
    </row>
    <row r="601" spans="3:14" ht="15.75" customHeight="1" x14ac:dyDescent="0.35">
      <c r="C601" s="67"/>
      <c r="D601" s="61"/>
      <c r="E601" s="61"/>
      <c r="F601" s="61"/>
      <c r="G601" s="61"/>
      <c r="H601" s="61"/>
      <c r="N601" s="61"/>
    </row>
    <row r="602" spans="3:14" ht="15.75" customHeight="1" x14ac:dyDescent="0.35">
      <c r="C602" s="67"/>
      <c r="D602" s="61"/>
      <c r="E602" s="61"/>
      <c r="F602" s="61"/>
      <c r="G602" s="61"/>
      <c r="H602" s="61"/>
      <c r="N602" s="61"/>
    </row>
    <row r="603" spans="3:14" ht="15.75" customHeight="1" x14ac:dyDescent="0.35">
      <c r="C603" s="67"/>
      <c r="D603" s="61"/>
      <c r="E603" s="61"/>
      <c r="F603" s="61"/>
      <c r="G603" s="61"/>
      <c r="H603" s="61"/>
      <c r="N603" s="61"/>
    </row>
    <row r="604" spans="3:14" ht="15.75" customHeight="1" x14ac:dyDescent="0.35">
      <c r="C604" s="67"/>
      <c r="D604" s="61"/>
      <c r="E604" s="61"/>
      <c r="F604" s="61"/>
      <c r="G604" s="61"/>
      <c r="H604" s="61"/>
      <c r="N604" s="61"/>
    </row>
    <row r="605" spans="3:14" ht="15.75" customHeight="1" x14ac:dyDescent="0.35">
      <c r="C605" s="67"/>
      <c r="D605" s="61"/>
      <c r="E605" s="61"/>
      <c r="F605" s="61"/>
      <c r="G605" s="61"/>
      <c r="H605" s="61"/>
      <c r="N605" s="61"/>
    </row>
    <row r="606" spans="3:14" ht="15.75" customHeight="1" x14ac:dyDescent="0.35">
      <c r="C606" s="67"/>
      <c r="D606" s="61"/>
      <c r="E606" s="61"/>
      <c r="F606" s="61"/>
      <c r="G606" s="61"/>
      <c r="H606" s="61"/>
      <c r="N606" s="61"/>
    </row>
    <row r="607" spans="3:14" ht="15.75" customHeight="1" x14ac:dyDescent="0.35">
      <c r="C607" s="67"/>
      <c r="D607" s="61"/>
      <c r="E607" s="61"/>
      <c r="F607" s="61"/>
      <c r="G607" s="61"/>
      <c r="H607" s="61"/>
      <c r="N607" s="61"/>
    </row>
    <row r="608" spans="3:14" ht="15.75" customHeight="1" x14ac:dyDescent="0.35">
      <c r="C608" s="67"/>
      <c r="D608" s="61"/>
      <c r="E608" s="61"/>
      <c r="F608" s="61"/>
      <c r="G608" s="61"/>
      <c r="H608" s="61"/>
      <c r="N608" s="61"/>
    </row>
    <row r="609" spans="3:14" ht="15.75" customHeight="1" x14ac:dyDescent="0.35">
      <c r="C609" s="67"/>
      <c r="D609" s="61"/>
      <c r="E609" s="61"/>
      <c r="F609" s="61"/>
      <c r="G609" s="61"/>
      <c r="H609" s="61"/>
      <c r="N609" s="61"/>
    </row>
    <row r="610" spans="3:14" ht="15.75" customHeight="1" x14ac:dyDescent="0.35">
      <c r="C610" s="67"/>
      <c r="D610" s="61"/>
      <c r="E610" s="61"/>
      <c r="F610" s="61"/>
      <c r="G610" s="61"/>
      <c r="H610" s="61"/>
      <c r="N610" s="61"/>
    </row>
    <row r="611" spans="3:14" ht="15.75" customHeight="1" x14ac:dyDescent="0.35">
      <c r="C611" s="67"/>
      <c r="D611" s="61"/>
      <c r="E611" s="61"/>
      <c r="F611" s="61"/>
      <c r="G611" s="61"/>
      <c r="H611" s="61"/>
      <c r="N611" s="61"/>
    </row>
    <row r="612" spans="3:14" ht="15.75" customHeight="1" x14ac:dyDescent="0.35">
      <c r="C612" s="67"/>
      <c r="D612" s="61"/>
      <c r="E612" s="61"/>
      <c r="F612" s="61"/>
      <c r="G612" s="61"/>
      <c r="H612" s="61"/>
      <c r="N612" s="61"/>
    </row>
    <row r="613" spans="3:14" ht="15.75" customHeight="1" x14ac:dyDescent="0.35">
      <c r="C613" s="67"/>
      <c r="D613" s="61"/>
      <c r="E613" s="61"/>
      <c r="F613" s="61"/>
      <c r="G613" s="61"/>
      <c r="H613" s="61"/>
      <c r="N613" s="61"/>
    </row>
    <row r="614" spans="3:14" ht="15.75" customHeight="1" x14ac:dyDescent="0.35">
      <c r="C614" s="67"/>
      <c r="D614" s="61"/>
      <c r="E614" s="61"/>
      <c r="F614" s="61"/>
      <c r="G614" s="61"/>
      <c r="H614" s="61"/>
      <c r="N614" s="61"/>
    </row>
    <row r="615" spans="3:14" ht="15.75" customHeight="1" x14ac:dyDescent="0.35">
      <c r="C615" s="67"/>
      <c r="D615" s="61"/>
      <c r="E615" s="61"/>
      <c r="F615" s="61"/>
      <c r="G615" s="61"/>
      <c r="H615" s="61"/>
      <c r="N615" s="61"/>
    </row>
    <row r="616" spans="3:14" ht="15.75" customHeight="1" x14ac:dyDescent="0.35">
      <c r="C616" s="67"/>
      <c r="D616" s="61"/>
      <c r="E616" s="61"/>
      <c r="F616" s="61"/>
      <c r="G616" s="61"/>
      <c r="H616" s="61"/>
      <c r="N616" s="61"/>
    </row>
    <row r="617" spans="3:14" ht="15.75" customHeight="1" x14ac:dyDescent="0.35">
      <c r="C617" s="67"/>
      <c r="D617" s="61"/>
      <c r="E617" s="61"/>
      <c r="F617" s="61"/>
      <c r="G617" s="61"/>
      <c r="H617" s="61"/>
      <c r="N617" s="61"/>
    </row>
    <row r="618" spans="3:14" ht="15.75" customHeight="1" x14ac:dyDescent="0.35">
      <c r="C618" s="67"/>
      <c r="D618" s="61"/>
      <c r="E618" s="61"/>
      <c r="F618" s="61"/>
      <c r="G618" s="61"/>
      <c r="H618" s="61"/>
      <c r="N618" s="61"/>
    </row>
    <row r="619" spans="3:14" ht="15.75" customHeight="1" x14ac:dyDescent="0.35">
      <c r="C619" s="67"/>
      <c r="D619" s="61"/>
      <c r="E619" s="61"/>
      <c r="F619" s="61"/>
      <c r="G619" s="61"/>
      <c r="H619" s="61"/>
      <c r="N619" s="61"/>
    </row>
    <row r="620" spans="3:14" ht="15.75" customHeight="1" x14ac:dyDescent="0.35">
      <c r="C620" s="67"/>
      <c r="D620" s="61"/>
      <c r="E620" s="61"/>
      <c r="F620" s="61"/>
      <c r="G620" s="61"/>
      <c r="H620" s="61"/>
      <c r="N620" s="61"/>
    </row>
    <row r="621" spans="3:14" ht="15.75" customHeight="1" x14ac:dyDescent="0.35">
      <c r="C621" s="67"/>
      <c r="D621" s="61"/>
      <c r="E621" s="61"/>
      <c r="F621" s="61"/>
      <c r="G621" s="61"/>
      <c r="H621" s="61"/>
      <c r="N621" s="61"/>
    </row>
    <row r="622" spans="3:14" ht="15.75" customHeight="1" x14ac:dyDescent="0.35">
      <c r="C622" s="67"/>
      <c r="D622" s="61"/>
      <c r="E622" s="61"/>
      <c r="F622" s="61"/>
      <c r="G622" s="61"/>
      <c r="H622" s="61"/>
      <c r="N622" s="61"/>
    </row>
    <row r="623" spans="3:14" ht="15.75" customHeight="1" x14ac:dyDescent="0.35">
      <c r="C623" s="67"/>
      <c r="D623" s="61"/>
      <c r="E623" s="61"/>
      <c r="F623" s="61"/>
      <c r="G623" s="61"/>
      <c r="H623" s="61"/>
      <c r="N623" s="61"/>
    </row>
    <row r="624" spans="3:14" ht="15.75" customHeight="1" x14ac:dyDescent="0.35">
      <c r="C624" s="67"/>
      <c r="D624" s="61"/>
      <c r="E624" s="61"/>
      <c r="F624" s="61"/>
      <c r="G624" s="61"/>
      <c r="H624" s="61"/>
      <c r="N624" s="61"/>
    </row>
    <row r="625" spans="3:14" ht="15.75" customHeight="1" x14ac:dyDescent="0.35">
      <c r="C625" s="67"/>
      <c r="D625" s="61"/>
      <c r="E625" s="61"/>
      <c r="F625" s="61"/>
      <c r="G625" s="61"/>
      <c r="H625" s="61"/>
      <c r="N625" s="61"/>
    </row>
    <row r="626" spans="3:14" ht="15.75" customHeight="1" x14ac:dyDescent="0.35">
      <c r="C626" s="67"/>
      <c r="D626" s="61"/>
      <c r="E626" s="61"/>
      <c r="F626" s="61"/>
      <c r="G626" s="61"/>
      <c r="H626" s="61"/>
      <c r="N626" s="61"/>
    </row>
    <row r="627" spans="3:14" ht="15.75" customHeight="1" x14ac:dyDescent="0.35">
      <c r="C627" s="67"/>
      <c r="D627" s="61"/>
      <c r="E627" s="61"/>
      <c r="F627" s="61"/>
      <c r="G627" s="61"/>
      <c r="H627" s="61"/>
      <c r="N627" s="61"/>
    </row>
    <row r="628" spans="3:14" ht="15.75" customHeight="1" x14ac:dyDescent="0.35">
      <c r="C628" s="67"/>
      <c r="D628" s="61"/>
      <c r="E628" s="61"/>
      <c r="F628" s="61"/>
      <c r="G628" s="61"/>
      <c r="H628" s="61"/>
      <c r="N628" s="61"/>
    </row>
    <row r="629" spans="3:14" ht="15.75" customHeight="1" x14ac:dyDescent="0.35">
      <c r="C629" s="67"/>
      <c r="D629" s="61"/>
      <c r="E629" s="61"/>
      <c r="F629" s="61"/>
      <c r="G629" s="61"/>
      <c r="H629" s="61"/>
      <c r="N629" s="61"/>
    </row>
    <row r="630" spans="3:14" ht="15.75" customHeight="1" x14ac:dyDescent="0.35">
      <c r="C630" s="67"/>
      <c r="D630" s="61"/>
      <c r="E630" s="61"/>
      <c r="F630" s="61"/>
      <c r="G630" s="61"/>
      <c r="H630" s="61"/>
      <c r="N630" s="61"/>
    </row>
    <row r="631" spans="3:14" ht="15.75" customHeight="1" x14ac:dyDescent="0.35">
      <c r="C631" s="67"/>
      <c r="D631" s="61"/>
      <c r="E631" s="61"/>
      <c r="F631" s="61"/>
      <c r="G631" s="61"/>
      <c r="H631" s="61"/>
      <c r="N631" s="61"/>
    </row>
    <row r="632" spans="3:14" ht="15.75" customHeight="1" x14ac:dyDescent="0.35">
      <c r="C632" s="67"/>
      <c r="D632" s="61"/>
      <c r="E632" s="61"/>
      <c r="F632" s="61"/>
      <c r="G632" s="61"/>
      <c r="H632" s="61"/>
      <c r="N632" s="61"/>
    </row>
    <row r="633" spans="3:14" ht="15.75" customHeight="1" x14ac:dyDescent="0.35">
      <c r="C633" s="67"/>
      <c r="D633" s="61"/>
      <c r="E633" s="61"/>
      <c r="F633" s="61"/>
      <c r="G633" s="61"/>
      <c r="H633" s="61"/>
      <c r="N633" s="61"/>
    </row>
    <row r="634" spans="3:14" ht="15.75" customHeight="1" x14ac:dyDescent="0.35">
      <c r="C634" s="67"/>
      <c r="D634" s="61"/>
      <c r="E634" s="61"/>
      <c r="F634" s="61"/>
      <c r="G634" s="61"/>
      <c r="H634" s="61"/>
      <c r="N634" s="61"/>
    </row>
    <row r="635" spans="3:14" ht="15.75" customHeight="1" x14ac:dyDescent="0.35">
      <c r="C635" s="67"/>
      <c r="D635" s="61"/>
      <c r="E635" s="61"/>
      <c r="F635" s="61"/>
      <c r="G635" s="61"/>
      <c r="H635" s="61"/>
      <c r="N635" s="61"/>
    </row>
    <row r="636" spans="3:14" ht="15.75" customHeight="1" x14ac:dyDescent="0.35">
      <c r="C636" s="67"/>
      <c r="D636" s="61"/>
      <c r="E636" s="61"/>
      <c r="F636" s="61"/>
      <c r="G636" s="61"/>
      <c r="H636" s="61"/>
      <c r="N636" s="61"/>
    </row>
    <row r="637" spans="3:14" ht="15.75" customHeight="1" x14ac:dyDescent="0.35">
      <c r="C637" s="67"/>
      <c r="D637" s="61"/>
      <c r="E637" s="61"/>
      <c r="F637" s="61"/>
      <c r="G637" s="61"/>
      <c r="H637" s="61"/>
      <c r="N637" s="61"/>
    </row>
    <row r="638" spans="3:14" ht="15.75" customHeight="1" x14ac:dyDescent="0.35">
      <c r="C638" s="67"/>
      <c r="D638" s="61"/>
      <c r="E638" s="61"/>
      <c r="F638" s="61"/>
      <c r="G638" s="61"/>
      <c r="H638" s="61"/>
      <c r="N638" s="61"/>
    </row>
    <row r="639" spans="3:14" ht="15.75" customHeight="1" x14ac:dyDescent="0.35">
      <c r="C639" s="67"/>
      <c r="D639" s="61"/>
      <c r="E639" s="61"/>
      <c r="F639" s="61"/>
      <c r="G639" s="61"/>
      <c r="H639" s="61"/>
      <c r="N639" s="61"/>
    </row>
    <row r="640" spans="3:14" ht="15.75" customHeight="1" x14ac:dyDescent="0.35">
      <c r="C640" s="67"/>
      <c r="D640" s="61"/>
      <c r="E640" s="61"/>
      <c r="F640" s="61"/>
      <c r="G640" s="61"/>
      <c r="H640" s="61"/>
      <c r="N640" s="61"/>
    </row>
    <row r="641" spans="3:14" ht="15.75" customHeight="1" x14ac:dyDescent="0.35">
      <c r="C641" s="67"/>
      <c r="D641" s="61"/>
      <c r="E641" s="61"/>
      <c r="F641" s="61"/>
      <c r="G641" s="61"/>
      <c r="H641" s="61"/>
      <c r="N641" s="61"/>
    </row>
    <row r="642" spans="3:14" ht="15.75" customHeight="1" x14ac:dyDescent="0.35">
      <c r="C642" s="67"/>
      <c r="D642" s="61"/>
      <c r="E642" s="61"/>
      <c r="F642" s="61"/>
      <c r="G642" s="61"/>
      <c r="H642" s="61"/>
      <c r="N642" s="61"/>
    </row>
    <row r="643" spans="3:14" ht="15.75" customHeight="1" x14ac:dyDescent="0.35">
      <c r="C643" s="67"/>
      <c r="D643" s="61"/>
      <c r="E643" s="61"/>
      <c r="F643" s="61"/>
      <c r="G643" s="61"/>
      <c r="H643" s="61"/>
      <c r="N643" s="61"/>
    </row>
    <row r="644" spans="3:14" ht="15.75" customHeight="1" x14ac:dyDescent="0.35">
      <c r="C644" s="67"/>
      <c r="D644" s="61"/>
      <c r="E644" s="61"/>
      <c r="F644" s="61"/>
      <c r="G644" s="61"/>
      <c r="H644" s="61"/>
      <c r="N644" s="61"/>
    </row>
    <row r="645" spans="3:14" ht="15.75" customHeight="1" x14ac:dyDescent="0.35">
      <c r="C645" s="67"/>
      <c r="D645" s="61"/>
      <c r="E645" s="61"/>
      <c r="F645" s="61"/>
      <c r="G645" s="61"/>
      <c r="H645" s="61"/>
      <c r="N645" s="61"/>
    </row>
    <row r="646" spans="3:14" ht="15.75" customHeight="1" x14ac:dyDescent="0.35">
      <c r="C646" s="67"/>
      <c r="D646" s="61"/>
      <c r="E646" s="61"/>
      <c r="F646" s="61"/>
      <c r="G646" s="61"/>
      <c r="H646" s="61"/>
      <c r="N646" s="61"/>
    </row>
    <row r="647" spans="3:14" ht="15.75" customHeight="1" x14ac:dyDescent="0.35">
      <c r="C647" s="67"/>
      <c r="D647" s="61"/>
      <c r="E647" s="61"/>
      <c r="F647" s="61"/>
      <c r="G647" s="61"/>
      <c r="H647" s="61"/>
      <c r="N647" s="61"/>
    </row>
    <row r="648" spans="3:14" ht="15.75" customHeight="1" x14ac:dyDescent="0.35">
      <c r="C648" s="67"/>
      <c r="D648" s="61"/>
      <c r="E648" s="61"/>
      <c r="F648" s="61"/>
      <c r="G648" s="61"/>
      <c r="H648" s="61"/>
      <c r="N648" s="61"/>
    </row>
    <row r="649" spans="3:14" ht="15.75" customHeight="1" x14ac:dyDescent="0.35">
      <c r="C649" s="67"/>
      <c r="D649" s="61"/>
      <c r="E649" s="61"/>
      <c r="F649" s="61"/>
      <c r="G649" s="61"/>
      <c r="H649" s="61"/>
      <c r="N649" s="61"/>
    </row>
    <row r="650" spans="3:14" ht="15.75" customHeight="1" x14ac:dyDescent="0.35">
      <c r="C650" s="67"/>
      <c r="D650" s="61"/>
      <c r="E650" s="61"/>
      <c r="F650" s="61"/>
      <c r="G650" s="61"/>
      <c r="H650" s="61"/>
      <c r="N650" s="61"/>
    </row>
    <row r="651" spans="3:14" ht="15.75" customHeight="1" x14ac:dyDescent="0.35">
      <c r="C651" s="67"/>
      <c r="D651" s="61"/>
      <c r="E651" s="61"/>
      <c r="F651" s="61"/>
      <c r="G651" s="61"/>
      <c r="H651" s="61"/>
      <c r="N651" s="61"/>
    </row>
    <row r="652" spans="3:14" ht="15.75" customHeight="1" x14ac:dyDescent="0.35">
      <c r="C652" s="67"/>
      <c r="D652" s="61"/>
      <c r="E652" s="61"/>
      <c r="F652" s="61"/>
      <c r="G652" s="61"/>
      <c r="H652" s="61"/>
      <c r="N652" s="61"/>
    </row>
    <row r="653" spans="3:14" ht="15.75" customHeight="1" x14ac:dyDescent="0.35">
      <c r="C653" s="67"/>
      <c r="D653" s="61"/>
      <c r="E653" s="61"/>
      <c r="F653" s="61"/>
      <c r="G653" s="61"/>
      <c r="H653" s="61"/>
      <c r="N653" s="61"/>
    </row>
    <row r="654" spans="3:14" ht="15.75" customHeight="1" x14ac:dyDescent="0.35">
      <c r="C654" s="67"/>
      <c r="D654" s="61"/>
      <c r="E654" s="61"/>
      <c r="F654" s="61"/>
      <c r="G654" s="61"/>
      <c r="H654" s="61"/>
      <c r="N654" s="61"/>
    </row>
    <row r="655" spans="3:14" ht="15.75" customHeight="1" x14ac:dyDescent="0.35">
      <c r="C655" s="67"/>
      <c r="D655" s="61"/>
      <c r="E655" s="61"/>
      <c r="F655" s="61"/>
      <c r="G655" s="61"/>
      <c r="H655" s="61"/>
      <c r="N655" s="61"/>
    </row>
    <row r="656" spans="3:14" ht="15.75" customHeight="1" x14ac:dyDescent="0.35">
      <c r="C656" s="67"/>
      <c r="D656" s="61"/>
      <c r="E656" s="61"/>
      <c r="F656" s="61"/>
      <c r="G656" s="61"/>
      <c r="H656" s="61"/>
      <c r="N656" s="61"/>
    </row>
    <row r="657" spans="3:14" ht="15.75" customHeight="1" x14ac:dyDescent="0.35">
      <c r="C657" s="67"/>
      <c r="D657" s="61"/>
      <c r="E657" s="61"/>
      <c r="F657" s="61"/>
      <c r="G657" s="61"/>
      <c r="H657" s="61"/>
      <c r="N657" s="61"/>
    </row>
    <row r="658" spans="3:14" ht="15.75" customHeight="1" x14ac:dyDescent="0.35">
      <c r="C658" s="67"/>
      <c r="D658" s="61"/>
      <c r="E658" s="61"/>
      <c r="F658" s="61"/>
      <c r="G658" s="61"/>
      <c r="H658" s="61"/>
      <c r="N658" s="61"/>
    </row>
    <row r="659" spans="3:14" ht="15.75" customHeight="1" x14ac:dyDescent="0.35">
      <c r="C659" s="67"/>
      <c r="D659" s="61"/>
      <c r="E659" s="61"/>
      <c r="F659" s="61"/>
      <c r="G659" s="61"/>
      <c r="H659" s="61"/>
      <c r="N659" s="61"/>
    </row>
    <row r="660" spans="3:14" ht="15.75" customHeight="1" x14ac:dyDescent="0.35">
      <c r="C660" s="67"/>
      <c r="D660" s="61"/>
      <c r="E660" s="61"/>
      <c r="F660" s="61"/>
      <c r="G660" s="61"/>
      <c r="H660" s="61"/>
      <c r="N660" s="61"/>
    </row>
    <row r="661" spans="3:14" ht="15.75" customHeight="1" x14ac:dyDescent="0.35">
      <c r="C661" s="67"/>
      <c r="D661" s="61"/>
      <c r="E661" s="61"/>
      <c r="F661" s="61"/>
      <c r="G661" s="61"/>
      <c r="H661" s="61"/>
      <c r="N661" s="61"/>
    </row>
    <row r="662" spans="3:14" ht="15.75" customHeight="1" x14ac:dyDescent="0.35">
      <c r="C662" s="67"/>
      <c r="D662" s="61"/>
      <c r="E662" s="61"/>
      <c r="F662" s="61"/>
      <c r="G662" s="61"/>
      <c r="H662" s="61"/>
      <c r="N662" s="61"/>
    </row>
    <row r="663" spans="3:14" ht="15.75" customHeight="1" x14ac:dyDescent="0.35">
      <c r="C663" s="67"/>
      <c r="D663" s="61"/>
      <c r="E663" s="61"/>
      <c r="F663" s="61"/>
      <c r="G663" s="61"/>
      <c r="H663" s="61"/>
      <c r="N663" s="61"/>
    </row>
    <row r="664" spans="3:14" ht="15.75" customHeight="1" x14ac:dyDescent="0.35">
      <c r="C664" s="67"/>
      <c r="D664" s="61"/>
      <c r="E664" s="61"/>
      <c r="F664" s="61"/>
      <c r="G664" s="61"/>
      <c r="H664" s="61"/>
      <c r="N664" s="61"/>
    </row>
    <row r="665" spans="3:14" ht="15.75" customHeight="1" x14ac:dyDescent="0.35">
      <c r="C665" s="67"/>
      <c r="D665" s="61"/>
      <c r="E665" s="61"/>
      <c r="F665" s="61"/>
      <c r="G665" s="61"/>
      <c r="H665" s="61"/>
      <c r="N665" s="61"/>
    </row>
    <row r="666" spans="3:14" ht="15.75" customHeight="1" x14ac:dyDescent="0.35">
      <c r="C666" s="67"/>
      <c r="D666" s="61"/>
      <c r="E666" s="61"/>
      <c r="F666" s="61"/>
      <c r="G666" s="61"/>
      <c r="H666" s="61"/>
      <c r="N666" s="61"/>
    </row>
    <row r="667" spans="3:14" ht="15.75" customHeight="1" x14ac:dyDescent="0.35">
      <c r="C667" s="67"/>
      <c r="D667" s="61"/>
      <c r="E667" s="61"/>
      <c r="F667" s="61"/>
      <c r="G667" s="61"/>
      <c r="H667" s="61"/>
      <c r="N667" s="61"/>
    </row>
    <row r="668" spans="3:14" ht="15.75" customHeight="1" x14ac:dyDescent="0.35">
      <c r="C668" s="67"/>
      <c r="D668" s="61"/>
      <c r="E668" s="61"/>
      <c r="F668" s="61"/>
      <c r="G668" s="61"/>
      <c r="H668" s="61"/>
      <c r="N668" s="61"/>
    </row>
    <row r="669" spans="3:14" ht="15.75" customHeight="1" x14ac:dyDescent="0.35">
      <c r="C669" s="67"/>
      <c r="D669" s="61"/>
      <c r="E669" s="61"/>
      <c r="F669" s="61"/>
      <c r="G669" s="61"/>
      <c r="H669" s="61"/>
      <c r="N669" s="61"/>
    </row>
    <row r="670" spans="3:14" ht="15.75" customHeight="1" x14ac:dyDescent="0.35">
      <c r="C670" s="67"/>
      <c r="D670" s="61"/>
      <c r="E670" s="61"/>
      <c r="F670" s="61"/>
      <c r="G670" s="61"/>
      <c r="H670" s="61"/>
      <c r="N670" s="61"/>
    </row>
    <row r="671" spans="3:14" ht="15.75" customHeight="1" x14ac:dyDescent="0.35">
      <c r="C671" s="67"/>
      <c r="D671" s="61"/>
      <c r="E671" s="61"/>
      <c r="F671" s="61"/>
      <c r="G671" s="61"/>
      <c r="H671" s="61"/>
      <c r="N671" s="61"/>
    </row>
    <row r="672" spans="3:14" ht="15.75" customHeight="1" x14ac:dyDescent="0.35">
      <c r="C672" s="67"/>
      <c r="D672" s="61"/>
      <c r="E672" s="61"/>
      <c r="F672" s="61"/>
      <c r="G672" s="61"/>
      <c r="H672" s="61"/>
      <c r="N672" s="61"/>
    </row>
    <row r="673" spans="3:14" ht="15.75" customHeight="1" x14ac:dyDescent="0.35">
      <c r="C673" s="67"/>
      <c r="D673" s="61"/>
      <c r="E673" s="61"/>
      <c r="F673" s="61"/>
      <c r="G673" s="61"/>
      <c r="H673" s="61"/>
      <c r="N673" s="61"/>
    </row>
    <row r="674" spans="3:14" ht="15.75" customHeight="1" x14ac:dyDescent="0.35">
      <c r="C674" s="67"/>
      <c r="D674" s="61"/>
      <c r="E674" s="61"/>
      <c r="F674" s="61"/>
      <c r="G674" s="61"/>
      <c r="H674" s="61"/>
      <c r="N674" s="61"/>
    </row>
    <row r="675" spans="3:14" ht="15.75" customHeight="1" x14ac:dyDescent="0.35">
      <c r="C675" s="67"/>
      <c r="D675" s="61"/>
      <c r="E675" s="61"/>
      <c r="F675" s="61"/>
      <c r="G675" s="61"/>
      <c r="H675" s="61"/>
      <c r="N675" s="61"/>
    </row>
    <row r="676" spans="3:14" ht="15.75" customHeight="1" x14ac:dyDescent="0.35">
      <c r="C676" s="67"/>
      <c r="D676" s="61"/>
      <c r="E676" s="61"/>
      <c r="F676" s="61"/>
      <c r="G676" s="61"/>
      <c r="H676" s="61"/>
      <c r="N676" s="61"/>
    </row>
    <row r="677" spans="3:14" ht="15.75" customHeight="1" x14ac:dyDescent="0.35">
      <c r="C677" s="67"/>
      <c r="D677" s="61"/>
      <c r="E677" s="61"/>
      <c r="F677" s="61"/>
      <c r="G677" s="61"/>
      <c r="H677" s="61"/>
      <c r="N677" s="61"/>
    </row>
    <row r="678" spans="3:14" ht="15.75" customHeight="1" x14ac:dyDescent="0.35">
      <c r="C678" s="67"/>
      <c r="D678" s="61"/>
      <c r="E678" s="61"/>
      <c r="F678" s="61"/>
      <c r="G678" s="61"/>
      <c r="H678" s="61"/>
      <c r="N678" s="61"/>
    </row>
    <row r="679" spans="3:14" ht="15.75" customHeight="1" x14ac:dyDescent="0.35">
      <c r="C679" s="67"/>
      <c r="D679" s="61"/>
      <c r="E679" s="61"/>
      <c r="F679" s="61"/>
      <c r="G679" s="61"/>
      <c r="H679" s="61"/>
      <c r="N679" s="61"/>
    </row>
    <row r="680" spans="3:14" ht="15.75" customHeight="1" x14ac:dyDescent="0.35">
      <c r="C680" s="67"/>
      <c r="D680" s="61"/>
      <c r="E680" s="61"/>
      <c r="F680" s="61"/>
      <c r="G680" s="61"/>
      <c r="H680" s="61"/>
      <c r="N680" s="61"/>
    </row>
    <row r="681" spans="3:14" ht="15.75" customHeight="1" x14ac:dyDescent="0.35">
      <c r="C681" s="67"/>
      <c r="D681" s="61"/>
      <c r="E681" s="61"/>
      <c r="F681" s="61"/>
      <c r="G681" s="61"/>
      <c r="H681" s="61"/>
      <c r="N681" s="61"/>
    </row>
    <row r="682" spans="3:14" ht="15.75" customHeight="1" x14ac:dyDescent="0.35">
      <c r="C682" s="67"/>
      <c r="D682" s="61"/>
      <c r="E682" s="61"/>
      <c r="F682" s="61"/>
      <c r="G682" s="61"/>
      <c r="H682" s="61"/>
      <c r="N682" s="61"/>
    </row>
    <row r="683" spans="3:14" ht="15.75" customHeight="1" x14ac:dyDescent="0.35">
      <c r="C683" s="67"/>
      <c r="D683" s="61"/>
      <c r="E683" s="61"/>
      <c r="F683" s="61"/>
      <c r="G683" s="61"/>
      <c r="H683" s="61"/>
      <c r="N683" s="61"/>
    </row>
    <row r="684" spans="3:14" ht="15.75" customHeight="1" x14ac:dyDescent="0.35">
      <c r="C684" s="67"/>
      <c r="D684" s="61"/>
      <c r="E684" s="61"/>
      <c r="F684" s="61"/>
      <c r="G684" s="61"/>
      <c r="H684" s="61"/>
      <c r="N684" s="61"/>
    </row>
    <row r="685" spans="3:14" ht="15.75" customHeight="1" x14ac:dyDescent="0.35">
      <c r="C685" s="67"/>
      <c r="D685" s="61"/>
      <c r="E685" s="61"/>
      <c r="F685" s="61"/>
      <c r="G685" s="61"/>
      <c r="H685" s="61"/>
      <c r="N685" s="61"/>
    </row>
    <row r="686" spans="3:14" ht="15.75" customHeight="1" x14ac:dyDescent="0.35">
      <c r="C686" s="67"/>
      <c r="D686" s="61"/>
      <c r="E686" s="61"/>
      <c r="F686" s="61"/>
      <c r="G686" s="61"/>
      <c r="H686" s="61"/>
      <c r="N686" s="61"/>
    </row>
    <row r="687" spans="3:14" ht="15.75" customHeight="1" x14ac:dyDescent="0.35">
      <c r="C687" s="67"/>
      <c r="D687" s="61"/>
      <c r="E687" s="61"/>
      <c r="F687" s="61"/>
      <c r="G687" s="61"/>
      <c r="H687" s="61"/>
      <c r="N687" s="61"/>
    </row>
    <row r="688" spans="3:14" ht="15.75" customHeight="1" x14ac:dyDescent="0.35">
      <c r="C688" s="67"/>
      <c r="D688" s="61"/>
      <c r="E688" s="61"/>
      <c r="F688" s="61"/>
      <c r="G688" s="61"/>
      <c r="H688" s="61"/>
      <c r="N688" s="61"/>
    </row>
    <row r="689" spans="3:14" ht="15.75" customHeight="1" x14ac:dyDescent="0.35">
      <c r="C689" s="67"/>
      <c r="D689" s="61"/>
      <c r="E689" s="61"/>
      <c r="F689" s="61"/>
      <c r="G689" s="61"/>
      <c r="H689" s="61"/>
      <c r="N689" s="61"/>
    </row>
    <row r="690" spans="3:14" ht="15.75" customHeight="1" x14ac:dyDescent="0.35">
      <c r="C690" s="67"/>
      <c r="D690" s="61"/>
      <c r="E690" s="61"/>
      <c r="F690" s="61"/>
      <c r="G690" s="61"/>
      <c r="H690" s="61"/>
      <c r="N690" s="61"/>
    </row>
    <row r="691" spans="3:14" ht="15.75" customHeight="1" x14ac:dyDescent="0.35">
      <c r="C691" s="67"/>
      <c r="D691" s="61"/>
      <c r="E691" s="61"/>
      <c r="F691" s="61"/>
      <c r="G691" s="61"/>
      <c r="H691" s="61"/>
      <c r="N691" s="61"/>
    </row>
    <row r="692" spans="3:14" ht="15.75" customHeight="1" x14ac:dyDescent="0.35">
      <c r="C692" s="67"/>
      <c r="D692" s="61"/>
      <c r="E692" s="61"/>
      <c r="F692" s="61"/>
      <c r="G692" s="61"/>
      <c r="H692" s="61"/>
      <c r="N692" s="61"/>
    </row>
    <row r="693" spans="3:14" ht="15.75" customHeight="1" x14ac:dyDescent="0.35">
      <c r="C693" s="67"/>
      <c r="D693" s="61"/>
      <c r="E693" s="61"/>
      <c r="F693" s="61"/>
      <c r="G693" s="61"/>
      <c r="H693" s="61"/>
      <c r="N693" s="61"/>
    </row>
    <row r="694" spans="3:14" ht="15.75" customHeight="1" x14ac:dyDescent="0.35">
      <c r="C694" s="67"/>
      <c r="D694" s="61"/>
      <c r="E694" s="61"/>
      <c r="F694" s="61"/>
      <c r="G694" s="61"/>
      <c r="H694" s="61"/>
      <c r="N694" s="61"/>
    </row>
    <row r="695" spans="3:14" ht="15.75" customHeight="1" x14ac:dyDescent="0.35">
      <c r="C695" s="67"/>
      <c r="D695" s="61"/>
      <c r="E695" s="61"/>
      <c r="F695" s="61"/>
      <c r="G695" s="61"/>
      <c r="H695" s="61"/>
      <c r="N695" s="61"/>
    </row>
    <row r="696" spans="3:14" ht="15.75" customHeight="1" x14ac:dyDescent="0.35">
      <c r="C696" s="67"/>
      <c r="D696" s="61"/>
      <c r="E696" s="61"/>
      <c r="F696" s="61"/>
      <c r="G696" s="61"/>
      <c r="H696" s="61"/>
      <c r="N696" s="61"/>
    </row>
    <row r="697" spans="3:14" ht="15.75" customHeight="1" x14ac:dyDescent="0.35">
      <c r="C697" s="67"/>
      <c r="D697" s="61"/>
      <c r="E697" s="61"/>
      <c r="F697" s="61"/>
      <c r="G697" s="61"/>
      <c r="H697" s="61"/>
      <c r="N697" s="61"/>
    </row>
    <row r="698" spans="3:14" ht="15.75" customHeight="1" x14ac:dyDescent="0.35">
      <c r="C698" s="67"/>
      <c r="D698" s="61"/>
      <c r="E698" s="61"/>
      <c r="F698" s="61"/>
      <c r="G698" s="61"/>
      <c r="H698" s="61"/>
      <c r="N698" s="61"/>
    </row>
    <row r="699" spans="3:14" ht="15.75" customHeight="1" x14ac:dyDescent="0.35">
      <c r="C699" s="67"/>
      <c r="D699" s="61"/>
      <c r="E699" s="61"/>
      <c r="F699" s="61"/>
      <c r="G699" s="61"/>
      <c r="H699" s="61"/>
      <c r="N699" s="61"/>
    </row>
    <row r="700" spans="3:14" ht="15.75" customHeight="1" x14ac:dyDescent="0.35">
      <c r="C700" s="67"/>
      <c r="D700" s="61"/>
      <c r="E700" s="61"/>
      <c r="F700" s="61"/>
      <c r="G700" s="61"/>
      <c r="H700" s="61"/>
      <c r="N700" s="61"/>
    </row>
    <row r="701" spans="3:14" ht="15.75" customHeight="1" x14ac:dyDescent="0.35">
      <c r="C701" s="67"/>
      <c r="D701" s="61"/>
      <c r="E701" s="61"/>
      <c r="F701" s="61"/>
      <c r="G701" s="61"/>
      <c r="H701" s="61"/>
      <c r="N701" s="61"/>
    </row>
    <row r="702" spans="3:14" ht="15.75" customHeight="1" x14ac:dyDescent="0.35">
      <c r="C702" s="67"/>
      <c r="D702" s="61"/>
      <c r="E702" s="61"/>
      <c r="F702" s="61"/>
      <c r="G702" s="61"/>
      <c r="H702" s="61"/>
      <c r="N702" s="61"/>
    </row>
    <row r="703" spans="3:14" ht="15.75" customHeight="1" x14ac:dyDescent="0.35">
      <c r="C703" s="67"/>
      <c r="D703" s="61"/>
      <c r="E703" s="61"/>
      <c r="F703" s="61"/>
      <c r="G703" s="61"/>
      <c r="H703" s="61"/>
      <c r="N703" s="61"/>
    </row>
    <row r="704" spans="3:14" ht="15.75" customHeight="1" x14ac:dyDescent="0.35">
      <c r="C704" s="67"/>
      <c r="D704" s="61"/>
      <c r="E704" s="61"/>
      <c r="F704" s="61"/>
      <c r="G704" s="61"/>
      <c r="H704" s="61"/>
      <c r="N704" s="61"/>
    </row>
    <row r="705" spans="3:14" ht="15.75" customHeight="1" x14ac:dyDescent="0.35">
      <c r="C705" s="67"/>
      <c r="D705" s="61"/>
      <c r="E705" s="61"/>
      <c r="F705" s="61"/>
      <c r="G705" s="61"/>
      <c r="H705" s="61"/>
      <c r="N705" s="61"/>
    </row>
    <row r="706" spans="3:14" ht="15.75" customHeight="1" x14ac:dyDescent="0.35">
      <c r="C706" s="67"/>
      <c r="D706" s="61"/>
      <c r="E706" s="61"/>
      <c r="F706" s="61"/>
      <c r="G706" s="61"/>
      <c r="H706" s="61"/>
      <c r="N706" s="61"/>
    </row>
    <row r="707" spans="3:14" ht="15.75" customHeight="1" x14ac:dyDescent="0.35">
      <c r="C707" s="67"/>
      <c r="D707" s="61"/>
      <c r="E707" s="61"/>
      <c r="F707" s="61"/>
      <c r="G707" s="61"/>
      <c r="H707" s="61"/>
      <c r="N707" s="61"/>
    </row>
    <row r="708" spans="3:14" ht="15.75" customHeight="1" x14ac:dyDescent="0.35">
      <c r="C708" s="67"/>
      <c r="D708" s="61"/>
      <c r="E708" s="61"/>
      <c r="F708" s="61"/>
      <c r="G708" s="61"/>
      <c r="H708" s="61"/>
      <c r="N708" s="61"/>
    </row>
    <row r="709" spans="3:14" ht="15.75" customHeight="1" x14ac:dyDescent="0.35">
      <c r="C709" s="67"/>
      <c r="D709" s="61"/>
      <c r="E709" s="61"/>
      <c r="F709" s="61"/>
      <c r="G709" s="61"/>
      <c r="H709" s="61"/>
      <c r="N709" s="61"/>
    </row>
    <row r="710" spans="3:14" ht="15.75" customHeight="1" x14ac:dyDescent="0.35">
      <c r="C710" s="67"/>
      <c r="D710" s="61"/>
      <c r="E710" s="61"/>
      <c r="F710" s="61"/>
      <c r="G710" s="61"/>
      <c r="H710" s="61"/>
      <c r="N710" s="61"/>
    </row>
    <row r="711" spans="3:14" ht="15.75" customHeight="1" x14ac:dyDescent="0.35">
      <c r="C711" s="67"/>
      <c r="D711" s="61"/>
      <c r="E711" s="61"/>
      <c r="F711" s="61"/>
      <c r="G711" s="61"/>
      <c r="H711" s="61"/>
      <c r="N711" s="61"/>
    </row>
    <row r="712" spans="3:14" ht="15.75" customHeight="1" x14ac:dyDescent="0.35">
      <c r="C712" s="67"/>
      <c r="D712" s="61"/>
      <c r="E712" s="61"/>
      <c r="F712" s="61"/>
      <c r="G712" s="61"/>
      <c r="H712" s="61"/>
      <c r="N712" s="61"/>
    </row>
    <row r="713" spans="3:14" ht="15.75" customHeight="1" x14ac:dyDescent="0.35">
      <c r="C713" s="67"/>
      <c r="D713" s="61"/>
      <c r="E713" s="61"/>
      <c r="F713" s="61"/>
      <c r="G713" s="61"/>
      <c r="H713" s="61"/>
      <c r="N713" s="61"/>
    </row>
    <row r="714" spans="3:14" ht="15.75" customHeight="1" x14ac:dyDescent="0.35">
      <c r="C714" s="67"/>
      <c r="D714" s="61"/>
      <c r="E714" s="61"/>
      <c r="F714" s="61"/>
      <c r="G714" s="61"/>
      <c r="H714" s="61"/>
      <c r="N714" s="61"/>
    </row>
    <row r="715" spans="3:14" ht="15.75" customHeight="1" x14ac:dyDescent="0.35">
      <c r="C715" s="67"/>
      <c r="D715" s="61"/>
      <c r="E715" s="61"/>
      <c r="F715" s="61"/>
      <c r="G715" s="61"/>
      <c r="H715" s="61"/>
      <c r="N715" s="61"/>
    </row>
    <row r="716" spans="3:14" ht="15.75" customHeight="1" x14ac:dyDescent="0.35">
      <c r="C716" s="67"/>
      <c r="D716" s="61"/>
      <c r="E716" s="61"/>
      <c r="F716" s="61"/>
      <c r="G716" s="61"/>
      <c r="H716" s="61"/>
      <c r="N716" s="61"/>
    </row>
    <row r="717" spans="3:14" ht="15.75" customHeight="1" x14ac:dyDescent="0.35">
      <c r="C717" s="67"/>
      <c r="D717" s="61"/>
      <c r="E717" s="61"/>
      <c r="F717" s="61"/>
      <c r="G717" s="61"/>
      <c r="H717" s="61"/>
      <c r="N717" s="61"/>
    </row>
    <row r="718" spans="3:14" ht="15.75" customHeight="1" x14ac:dyDescent="0.35">
      <c r="C718" s="67"/>
      <c r="D718" s="61"/>
      <c r="E718" s="61"/>
      <c r="F718" s="61"/>
      <c r="G718" s="61"/>
      <c r="H718" s="61"/>
      <c r="N718" s="61"/>
    </row>
    <row r="719" spans="3:14" ht="15.75" customHeight="1" x14ac:dyDescent="0.35">
      <c r="C719" s="67"/>
      <c r="D719" s="61"/>
      <c r="E719" s="61"/>
      <c r="F719" s="61"/>
      <c r="G719" s="61"/>
      <c r="H719" s="61"/>
      <c r="N719" s="61"/>
    </row>
    <row r="720" spans="3:14" ht="15.75" customHeight="1" x14ac:dyDescent="0.35">
      <c r="C720" s="67"/>
      <c r="D720" s="61"/>
      <c r="E720" s="61"/>
      <c r="F720" s="61"/>
      <c r="G720" s="61"/>
      <c r="H720" s="61"/>
      <c r="N720" s="61"/>
    </row>
    <row r="721" spans="3:14" ht="15.75" customHeight="1" x14ac:dyDescent="0.35">
      <c r="C721" s="67"/>
      <c r="D721" s="61"/>
      <c r="E721" s="61"/>
      <c r="F721" s="61"/>
      <c r="G721" s="61"/>
      <c r="H721" s="61"/>
      <c r="N721" s="61"/>
    </row>
    <row r="722" spans="3:14" ht="15.75" customHeight="1" x14ac:dyDescent="0.35">
      <c r="C722" s="67"/>
      <c r="D722" s="61"/>
      <c r="E722" s="61"/>
      <c r="F722" s="61"/>
      <c r="G722" s="61"/>
      <c r="H722" s="61"/>
      <c r="N722" s="61"/>
    </row>
    <row r="723" spans="3:14" ht="15.75" customHeight="1" x14ac:dyDescent="0.35">
      <c r="C723" s="67"/>
      <c r="D723" s="61"/>
      <c r="E723" s="61"/>
      <c r="F723" s="61"/>
      <c r="G723" s="61"/>
      <c r="H723" s="61"/>
      <c r="N723" s="61"/>
    </row>
    <row r="724" spans="3:14" ht="15.75" customHeight="1" x14ac:dyDescent="0.35">
      <c r="C724" s="67"/>
      <c r="D724" s="61"/>
      <c r="E724" s="61"/>
      <c r="F724" s="61"/>
      <c r="G724" s="61"/>
      <c r="H724" s="61"/>
      <c r="N724" s="61"/>
    </row>
    <row r="725" spans="3:14" ht="15.75" customHeight="1" x14ac:dyDescent="0.35">
      <c r="C725" s="67"/>
      <c r="D725" s="61"/>
      <c r="E725" s="61"/>
      <c r="F725" s="61"/>
      <c r="G725" s="61"/>
      <c r="H725" s="61"/>
      <c r="N725" s="61"/>
    </row>
    <row r="726" spans="3:14" ht="15.75" customHeight="1" x14ac:dyDescent="0.35">
      <c r="C726" s="67"/>
      <c r="D726" s="61"/>
      <c r="E726" s="61"/>
      <c r="F726" s="61"/>
      <c r="G726" s="61"/>
      <c r="H726" s="61"/>
      <c r="N726" s="61"/>
    </row>
    <row r="727" spans="3:14" ht="15.75" customHeight="1" x14ac:dyDescent="0.35">
      <c r="C727" s="67"/>
      <c r="D727" s="61"/>
      <c r="E727" s="61"/>
      <c r="F727" s="61"/>
      <c r="G727" s="61"/>
      <c r="H727" s="61"/>
      <c r="N727" s="61"/>
    </row>
    <row r="728" spans="3:14" ht="15.75" customHeight="1" x14ac:dyDescent="0.35">
      <c r="C728" s="67"/>
      <c r="D728" s="61"/>
      <c r="E728" s="61"/>
      <c r="F728" s="61"/>
      <c r="G728" s="61"/>
      <c r="H728" s="61"/>
      <c r="N728" s="61"/>
    </row>
    <row r="729" spans="3:14" ht="15.75" customHeight="1" x14ac:dyDescent="0.35">
      <c r="C729" s="67"/>
      <c r="D729" s="61"/>
      <c r="E729" s="61"/>
      <c r="F729" s="61"/>
      <c r="G729" s="61"/>
      <c r="H729" s="61"/>
      <c r="N729" s="61"/>
    </row>
    <row r="730" spans="3:14" ht="15.75" customHeight="1" x14ac:dyDescent="0.35">
      <c r="C730" s="67"/>
      <c r="D730" s="61"/>
      <c r="E730" s="61"/>
      <c r="F730" s="61"/>
      <c r="G730" s="61"/>
      <c r="H730" s="61"/>
      <c r="N730" s="61"/>
    </row>
    <row r="731" spans="3:14" ht="15.75" customHeight="1" x14ac:dyDescent="0.35">
      <c r="C731" s="67"/>
      <c r="D731" s="61"/>
      <c r="E731" s="61"/>
      <c r="F731" s="61"/>
      <c r="G731" s="61"/>
      <c r="H731" s="61"/>
      <c r="N731" s="61"/>
    </row>
    <row r="732" spans="3:14" ht="15.75" customHeight="1" x14ac:dyDescent="0.35">
      <c r="C732" s="67"/>
      <c r="D732" s="61"/>
      <c r="E732" s="61"/>
      <c r="F732" s="61"/>
      <c r="G732" s="61"/>
      <c r="H732" s="61"/>
      <c r="N732" s="61"/>
    </row>
    <row r="733" spans="3:14" ht="15.75" customHeight="1" x14ac:dyDescent="0.35">
      <c r="C733" s="67"/>
      <c r="D733" s="61"/>
      <c r="E733" s="61"/>
      <c r="F733" s="61"/>
      <c r="G733" s="61"/>
      <c r="H733" s="61"/>
      <c r="N733" s="61"/>
    </row>
    <row r="734" spans="3:14" ht="15.75" customHeight="1" x14ac:dyDescent="0.35">
      <c r="C734" s="67"/>
      <c r="D734" s="61"/>
      <c r="E734" s="61"/>
      <c r="F734" s="61"/>
      <c r="G734" s="61"/>
      <c r="H734" s="61"/>
      <c r="N734" s="61"/>
    </row>
    <row r="735" spans="3:14" ht="15.75" customHeight="1" x14ac:dyDescent="0.35">
      <c r="C735" s="67"/>
      <c r="D735" s="61"/>
      <c r="E735" s="61"/>
      <c r="F735" s="61"/>
      <c r="G735" s="61"/>
      <c r="H735" s="61"/>
      <c r="N735" s="61"/>
    </row>
    <row r="736" spans="3:14" ht="15.75" customHeight="1" x14ac:dyDescent="0.35">
      <c r="C736" s="67"/>
      <c r="D736" s="61"/>
      <c r="E736" s="61"/>
      <c r="F736" s="61"/>
      <c r="G736" s="61"/>
      <c r="H736" s="61"/>
      <c r="N736" s="61"/>
    </row>
    <row r="737" spans="3:14" ht="15.75" customHeight="1" x14ac:dyDescent="0.35">
      <c r="C737" s="67"/>
      <c r="D737" s="61"/>
      <c r="E737" s="61"/>
      <c r="F737" s="61"/>
      <c r="G737" s="61"/>
      <c r="H737" s="61"/>
      <c r="N737" s="61"/>
    </row>
    <row r="738" spans="3:14" ht="15.75" customHeight="1" x14ac:dyDescent="0.35">
      <c r="C738" s="67"/>
      <c r="D738" s="61"/>
      <c r="E738" s="61"/>
      <c r="F738" s="61"/>
      <c r="G738" s="61"/>
      <c r="H738" s="61"/>
      <c r="N738" s="61"/>
    </row>
    <row r="739" spans="3:14" ht="15.75" customHeight="1" x14ac:dyDescent="0.35">
      <c r="C739" s="67"/>
      <c r="D739" s="61"/>
      <c r="E739" s="61"/>
      <c r="F739" s="61"/>
      <c r="G739" s="61"/>
      <c r="H739" s="61"/>
      <c r="N739" s="61"/>
    </row>
    <row r="740" spans="3:14" ht="15.75" customHeight="1" x14ac:dyDescent="0.35">
      <c r="C740" s="67"/>
      <c r="D740" s="61"/>
      <c r="E740" s="61"/>
      <c r="F740" s="61"/>
      <c r="G740" s="61"/>
      <c r="H740" s="61"/>
      <c r="N740" s="61"/>
    </row>
    <row r="741" spans="3:14" ht="15.75" customHeight="1" x14ac:dyDescent="0.35">
      <c r="C741" s="67"/>
      <c r="D741" s="61"/>
      <c r="E741" s="61"/>
      <c r="F741" s="61"/>
      <c r="G741" s="61"/>
      <c r="H741" s="61"/>
      <c r="N741" s="61"/>
    </row>
    <row r="742" spans="3:14" ht="15.75" customHeight="1" x14ac:dyDescent="0.35">
      <c r="C742" s="67"/>
      <c r="D742" s="61"/>
      <c r="E742" s="61"/>
      <c r="F742" s="61"/>
      <c r="G742" s="61"/>
      <c r="H742" s="61"/>
      <c r="N742" s="61"/>
    </row>
    <row r="743" spans="3:14" ht="15.75" customHeight="1" x14ac:dyDescent="0.35">
      <c r="C743" s="67"/>
      <c r="D743" s="61"/>
      <c r="E743" s="61"/>
      <c r="F743" s="61"/>
      <c r="G743" s="61"/>
      <c r="H743" s="61"/>
      <c r="N743" s="61"/>
    </row>
    <row r="744" spans="3:14" ht="15.75" customHeight="1" x14ac:dyDescent="0.35">
      <c r="C744" s="67"/>
      <c r="D744" s="61"/>
      <c r="E744" s="61"/>
      <c r="F744" s="61"/>
      <c r="G744" s="61"/>
      <c r="H744" s="61"/>
      <c r="N744" s="61"/>
    </row>
    <row r="745" spans="3:14" ht="15.75" customHeight="1" x14ac:dyDescent="0.35">
      <c r="C745" s="67"/>
      <c r="D745" s="61"/>
      <c r="E745" s="61"/>
      <c r="F745" s="61"/>
      <c r="G745" s="61"/>
      <c r="H745" s="61"/>
      <c r="N745" s="61"/>
    </row>
    <row r="746" spans="3:14" ht="15.75" customHeight="1" x14ac:dyDescent="0.35">
      <c r="C746" s="67"/>
      <c r="D746" s="61"/>
      <c r="E746" s="61"/>
      <c r="F746" s="61"/>
      <c r="G746" s="61"/>
      <c r="H746" s="61"/>
      <c r="N746" s="61"/>
    </row>
    <row r="747" spans="3:14" ht="15.75" customHeight="1" x14ac:dyDescent="0.35">
      <c r="C747" s="67"/>
      <c r="D747" s="61"/>
      <c r="E747" s="61"/>
      <c r="F747" s="61"/>
      <c r="G747" s="61"/>
      <c r="H747" s="61"/>
      <c r="N747" s="61"/>
    </row>
    <row r="748" spans="3:14" ht="15.75" customHeight="1" x14ac:dyDescent="0.35">
      <c r="C748" s="67"/>
      <c r="D748" s="61"/>
      <c r="E748" s="61"/>
      <c r="F748" s="61"/>
      <c r="G748" s="61"/>
      <c r="H748" s="61"/>
      <c r="N748" s="61"/>
    </row>
    <row r="749" spans="3:14" ht="15.75" customHeight="1" x14ac:dyDescent="0.35">
      <c r="C749" s="67"/>
      <c r="D749" s="61"/>
      <c r="E749" s="61"/>
      <c r="F749" s="61"/>
      <c r="G749" s="61"/>
      <c r="H749" s="61"/>
      <c r="N749" s="61"/>
    </row>
    <row r="750" spans="3:14" ht="15.75" customHeight="1" x14ac:dyDescent="0.35">
      <c r="C750" s="67"/>
      <c r="D750" s="61"/>
      <c r="E750" s="61"/>
      <c r="F750" s="61"/>
      <c r="G750" s="61"/>
      <c r="H750" s="61"/>
      <c r="N750" s="61"/>
    </row>
    <row r="751" spans="3:14" ht="15.75" customHeight="1" x14ac:dyDescent="0.35">
      <c r="C751" s="67"/>
      <c r="D751" s="61"/>
      <c r="E751" s="61"/>
      <c r="F751" s="61"/>
      <c r="G751" s="61"/>
      <c r="H751" s="61"/>
      <c r="N751" s="61"/>
    </row>
    <row r="752" spans="3:14" ht="15.75" customHeight="1" x14ac:dyDescent="0.35">
      <c r="C752" s="67"/>
      <c r="D752" s="61"/>
      <c r="E752" s="61"/>
      <c r="F752" s="61"/>
      <c r="G752" s="61"/>
      <c r="H752" s="61"/>
      <c r="N752" s="61"/>
    </row>
    <row r="753" spans="3:14" ht="15.75" customHeight="1" x14ac:dyDescent="0.35">
      <c r="C753" s="67"/>
      <c r="D753" s="61"/>
      <c r="E753" s="61"/>
      <c r="F753" s="61"/>
      <c r="G753" s="61"/>
      <c r="H753" s="61"/>
      <c r="N753" s="61"/>
    </row>
    <row r="754" spans="3:14" ht="15.75" customHeight="1" x14ac:dyDescent="0.35">
      <c r="C754" s="67"/>
      <c r="D754" s="61"/>
      <c r="E754" s="61"/>
      <c r="F754" s="61"/>
      <c r="G754" s="61"/>
      <c r="H754" s="61"/>
      <c r="N754" s="61"/>
    </row>
    <row r="755" spans="3:14" ht="15.75" customHeight="1" x14ac:dyDescent="0.35">
      <c r="C755" s="67"/>
      <c r="D755" s="61"/>
      <c r="E755" s="61"/>
      <c r="F755" s="61"/>
      <c r="G755" s="61"/>
      <c r="H755" s="61"/>
      <c r="N755" s="61"/>
    </row>
    <row r="756" spans="3:14" ht="15.75" customHeight="1" x14ac:dyDescent="0.35">
      <c r="C756" s="67"/>
      <c r="D756" s="61"/>
      <c r="E756" s="61"/>
      <c r="F756" s="61"/>
      <c r="G756" s="61"/>
      <c r="H756" s="61"/>
      <c r="N756" s="61"/>
    </row>
    <row r="757" spans="3:14" ht="15.75" customHeight="1" x14ac:dyDescent="0.35">
      <c r="C757" s="67"/>
      <c r="D757" s="61"/>
      <c r="E757" s="61"/>
      <c r="F757" s="61"/>
      <c r="G757" s="61"/>
      <c r="H757" s="61"/>
      <c r="N757" s="61"/>
    </row>
    <row r="758" spans="3:14" ht="15.75" customHeight="1" x14ac:dyDescent="0.35">
      <c r="C758" s="67"/>
      <c r="D758" s="61"/>
      <c r="E758" s="61"/>
      <c r="F758" s="61"/>
      <c r="G758" s="61"/>
      <c r="H758" s="61"/>
      <c r="N758" s="61"/>
    </row>
    <row r="759" spans="3:14" ht="15.75" customHeight="1" x14ac:dyDescent="0.35">
      <c r="C759" s="67"/>
      <c r="D759" s="61"/>
      <c r="E759" s="61"/>
      <c r="F759" s="61"/>
      <c r="G759" s="61"/>
      <c r="H759" s="61"/>
      <c r="N759" s="61"/>
    </row>
    <row r="760" spans="3:14" ht="15.75" customHeight="1" x14ac:dyDescent="0.35">
      <c r="C760" s="67"/>
      <c r="D760" s="61"/>
      <c r="E760" s="61"/>
      <c r="F760" s="61"/>
      <c r="G760" s="61"/>
      <c r="H760" s="61"/>
      <c r="N760" s="61"/>
    </row>
    <row r="761" spans="3:14" ht="15.75" customHeight="1" x14ac:dyDescent="0.35">
      <c r="C761" s="67"/>
      <c r="D761" s="61"/>
      <c r="E761" s="61"/>
      <c r="F761" s="61"/>
      <c r="G761" s="61"/>
      <c r="H761" s="61"/>
      <c r="N761" s="61"/>
    </row>
    <row r="762" spans="3:14" ht="15.75" customHeight="1" x14ac:dyDescent="0.35">
      <c r="C762" s="67"/>
      <c r="D762" s="61"/>
      <c r="E762" s="61"/>
      <c r="F762" s="61"/>
      <c r="G762" s="61"/>
      <c r="H762" s="61"/>
      <c r="N762" s="61"/>
    </row>
    <row r="763" spans="3:14" ht="15.75" customHeight="1" x14ac:dyDescent="0.35">
      <c r="C763" s="67"/>
      <c r="D763" s="61"/>
      <c r="E763" s="61"/>
      <c r="F763" s="61"/>
      <c r="G763" s="61"/>
      <c r="H763" s="61"/>
      <c r="N763" s="61"/>
    </row>
    <row r="764" spans="3:14" ht="15.75" customHeight="1" x14ac:dyDescent="0.35">
      <c r="C764" s="67"/>
      <c r="D764" s="61"/>
      <c r="E764" s="61"/>
      <c r="F764" s="61"/>
      <c r="G764" s="61"/>
      <c r="H764" s="61"/>
      <c r="N764" s="61"/>
    </row>
    <row r="765" spans="3:14" ht="15.75" customHeight="1" x14ac:dyDescent="0.35">
      <c r="C765" s="67"/>
      <c r="D765" s="61"/>
      <c r="E765" s="61"/>
      <c r="F765" s="61"/>
      <c r="G765" s="61"/>
      <c r="H765" s="61"/>
      <c r="N765" s="61"/>
    </row>
    <row r="766" spans="3:14" ht="15.75" customHeight="1" x14ac:dyDescent="0.35">
      <c r="C766" s="67"/>
      <c r="D766" s="61"/>
      <c r="E766" s="61"/>
      <c r="F766" s="61"/>
      <c r="G766" s="61"/>
      <c r="H766" s="61"/>
      <c r="N766" s="61"/>
    </row>
    <row r="767" spans="3:14" ht="15.75" customHeight="1" x14ac:dyDescent="0.35">
      <c r="C767" s="67"/>
      <c r="D767" s="61"/>
      <c r="E767" s="61"/>
      <c r="F767" s="61"/>
      <c r="G767" s="61"/>
      <c r="H767" s="61"/>
      <c r="N767" s="61"/>
    </row>
    <row r="768" spans="3:14" ht="15.75" customHeight="1" x14ac:dyDescent="0.35">
      <c r="C768" s="67"/>
      <c r="D768" s="61"/>
      <c r="E768" s="61"/>
      <c r="F768" s="61"/>
      <c r="G768" s="61"/>
      <c r="H768" s="61"/>
      <c r="N768" s="61"/>
    </row>
    <row r="769" spans="3:14" ht="15.75" customHeight="1" x14ac:dyDescent="0.35">
      <c r="C769" s="67"/>
      <c r="D769" s="61"/>
      <c r="E769" s="61"/>
      <c r="F769" s="61"/>
      <c r="G769" s="61"/>
      <c r="H769" s="61"/>
      <c r="N769" s="61"/>
    </row>
    <row r="770" spans="3:14" ht="15.75" customHeight="1" x14ac:dyDescent="0.35">
      <c r="C770" s="67"/>
      <c r="D770" s="61"/>
      <c r="E770" s="61"/>
      <c r="F770" s="61"/>
      <c r="G770" s="61"/>
      <c r="H770" s="61"/>
      <c r="N770" s="61"/>
    </row>
    <row r="771" spans="3:14" ht="15.75" customHeight="1" x14ac:dyDescent="0.35">
      <c r="C771" s="67"/>
      <c r="D771" s="61"/>
      <c r="E771" s="61"/>
      <c r="F771" s="61"/>
      <c r="G771" s="61"/>
      <c r="H771" s="61"/>
      <c r="N771" s="61"/>
    </row>
    <row r="772" spans="3:14" ht="15.75" customHeight="1" x14ac:dyDescent="0.35">
      <c r="C772" s="67"/>
      <c r="D772" s="61"/>
      <c r="E772" s="61"/>
      <c r="F772" s="61"/>
      <c r="G772" s="61"/>
      <c r="H772" s="61"/>
      <c r="N772" s="61"/>
    </row>
    <row r="773" spans="3:14" ht="15.75" customHeight="1" x14ac:dyDescent="0.35">
      <c r="C773" s="67"/>
      <c r="D773" s="61"/>
      <c r="E773" s="61"/>
      <c r="F773" s="61"/>
      <c r="G773" s="61"/>
      <c r="H773" s="61"/>
      <c r="N773" s="61"/>
    </row>
    <row r="774" spans="3:14" ht="15.75" customHeight="1" x14ac:dyDescent="0.35">
      <c r="C774" s="67"/>
      <c r="D774" s="61"/>
      <c r="E774" s="61"/>
      <c r="F774" s="61"/>
      <c r="G774" s="61"/>
      <c r="H774" s="61"/>
      <c r="N774" s="61"/>
    </row>
    <row r="775" spans="3:14" ht="15.75" customHeight="1" x14ac:dyDescent="0.35">
      <c r="C775" s="67"/>
      <c r="D775" s="61"/>
      <c r="E775" s="61"/>
      <c r="F775" s="61"/>
      <c r="G775" s="61"/>
      <c r="H775" s="61"/>
      <c r="N775" s="61"/>
    </row>
    <row r="776" spans="3:14" ht="15.75" customHeight="1" x14ac:dyDescent="0.35">
      <c r="C776" s="67"/>
      <c r="D776" s="61"/>
      <c r="E776" s="61"/>
      <c r="F776" s="61"/>
      <c r="G776" s="61"/>
      <c r="H776" s="61"/>
      <c r="N776" s="61"/>
    </row>
    <row r="777" spans="3:14" ht="15.75" customHeight="1" x14ac:dyDescent="0.35">
      <c r="C777" s="67"/>
      <c r="D777" s="61"/>
      <c r="E777" s="61"/>
      <c r="F777" s="61"/>
      <c r="G777" s="61"/>
      <c r="H777" s="61"/>
      <c r="N777" s="61"/>
    </row>
    <row r="778" spans="3:14" ht="15.75" customHeight="1" x14ac:dyDescent="0.35">
      <c r="C778" s="67"/>
      <c r="D778" s="61"/>
      <c r="E778" s="61"/>
      <c r="F778" s="61"/>
      <c r="G778" s="61"/>
      <c r="H778" s="61"/>
      <c r="N778" s="61"/>
    </row>
    <row r="779" spans="3:14" ht="15.75" customHeight="1" x14ac:dyDescent="0.35">
      <c r="C779" s="67"/>
      <c r="D779" s="61"/>
      <c r="E779" s="61"/>
      <c r="F779" s="61"/>
      <c r="G779" s="61"/>
      <c r="H779" s="61"/>
      <c r="N779" s="61"/>
    </row>
    <row r="780" spans="3:14" ht="15.75" customHeight="1" x14ac:dyDescent="0.35">
      <c r="C780" s="67"/>
      <c r="D780" s="61"/>
      <c r="E780" s="61"/>
      <c r="F780" s="61"/>
      <c r="G780" s="61"/>
      <c r="H780" s="61"/>
      <c r="N780" s="61"/>
    </row>
    <row r="781" spans="3:14" ht="15.75" customHeight="1" x14ac:dyDescent="0.35">
      <c r="C781" s="67"/>
      <c r="D781" s="61"/>
      <c r="E781" s="61"/>
      <c r="F781" s="61"/>
      <c r="G781" s="61"/>
      <c r="H781" s="61"/>
      <c r="N781" s="61"/>
    </row>
    <row r="782" spans="3:14" ht="15.75" customHeight="1" x14ac:dyDescent="0.35">
      <c r="C782" s="67"/>
      <c r="D782" s="61"/>
      <c r="E782" s="61"/>
      <c r="F782" s="61"/>
      <c r="G782" s="61"/>
      <c r="H782" s="61"/>
      <c r="N782" s="61"/>
    </row>
    <row r="783" spans="3:14" ht="15.75" customHeight="1" x14ac:dyDescent="0.35">
      <c r="C783" s="67"/>
      <c r="D783" s="61"/>
      <c r="E783" s="61"/>
      <c r="F783" s="61"/>
      <c r="G783" s="61"/>
      <c r="H783" s="61"/>
      <c r="N783" s="61"/>
    </row>
    <row r="784" spans="3:14" ht="15.75" customHeight="1" x14ac:dyDescent="0.35">
      <c r="C784" s="67"/>
      <c r="D784" s="61"/>
      <c r="E784" s="61"/>
      <c r="F784" s="61"/>
      <c r="G784" s="61"/>
      <c r="H784" s="61"/>
      <c r="N784" s="61"/>
    </row>
    <row r="785" spans="3:14" ht="15.75" customHeight="1" x14ac:dyDescent="0.35">
      <c r="C785" s="67"/>
      <c r="D785" s="61"/>
      <c r="E785" s="61"/>
      <c r="F785" s="61"/>
      <c r="G785" s="61"/>
      <c r="H785" s="61"/>
      <c r="N785" s="61"/>
    </row>
    <row r="786" spans="3:14" ht="15.75" customHeight="1" x14ac:dyDescent="0.35">
      <c r="C786" s="67"/>
      <c r="D786" s="61"/>
      <c r="E786" s="61"/>
      <c r="F786" s="61"/>
      <c r="G786" s="61"/>
      <c r="H786" s="61"/>
      <c r="N786" s="61"/>
    </row>
    <row r="787" spans="3:14" ht="15.75" customHeight="1" x14ac:dyDescent="0.35">
      <c r="C787" s="67"/>
      <c r="D787" s="61"/>
      <c r="E787" s="61"/>
      <c r="F787" s="61"/>
      <c r="G787" s="61"/>
      <c r="H787" s="61"/>
      <c r="N787" s="61"/>
    </row>
    <row r="788" spans="3:14" ht="15.75" customHeight="1" x14ac:dyDescent="0.35">
      <c r="C788" s="67"/>
      <c r="D788" s="61"/>
      <c r="E788" s="61"/>
      <c r="F788" s="61"/>
      <c r="G788" s="61"/>
      <c r="H788" s="61"/>
      <c r="N788" s="61"/>
    </row>
    <row r="789" spans="3:14" ht="15.75" customHeight="1" x14ac:dyDescent="0.35">
      <c r="C789" s="67"/>
      <c r="D789" s="61"/>
      <c r="E789" s="61"/>
      <c r="F789" s="61"/>
      <c r="G789" s="61"/>
      <c r="H789" s="61"/>
      <c r="N789" s="61"/>
    </row>
    <row r="790" spans="3:14" ht="15.75" customHeight="1" x14ac:dyDescent="0.35">
      <c r="C790" s="67"/>
      <c r="D790" s="61"/>
      <c r="E790" s="61"/>
      <c r="F790" s="61"/>
      <c r="G790" s="61"/>
      <c r="H790" s="61"/>
      <c r="N790" s="61"/>
    </row>
    <row r="791" spans="3:14" ht="15.75" customHeight="1" x14ac:dyDescent="0.35">
      <c r="C791" s="67"/>
      <c r="D791" s="61"/>
      <c r="E791" s="61"/>
      <c r="F791" s="61"/>
      <c r="G791" s="61"/>
      <c r="H791" s="61"/>
      <c r="N791" s="61"/>
    </row>
    <row r="792" spans="3:14" ht="15.75" customHeight="1" x14ac:dyDescent="0.35">
      <c r="C792" s="67"/>
      <c r="D792" s="61"/>
      <c r="E792" s="61"/>
      <c r="F792" s="61"/>
      <c r="G792" s="61"/>
      <c r="H792" s="61"/>
      <c r="N792" s="61"/>
    </row>
    <row r="793" spans="3:14" ht="15.75" customHeight="1" x14ac:dyDescent="0.35">
      <c r="C793" s="67"/>
      <c r="D793" s="61"/>
      <c r="E793" s="61"/>
      <c r="F793" s="61"/>
      <c r="G793" s="61"/>
      <c r="H793" s="61"/>
      <c r="N793" s="61"/>
    </row>
    <row r="794" spans="3:14" ht="15.75" customHeight="1" x14ac:dyDescent="0.35">
      <c r="C794" s="67"/>
      <c r="D794" s="61"/>
      <c r="E794" s="61"/>
      <c r="F794" s="61"/>
      <c r="G794" s="61"/>
      <c r="H794" s="61"/>
      <c r="N794" s="61"/>
    </row>
    <row r="795" spans="3:14" ht="15.75" customHeight="1" x14ac:dyDescent="0.35">
      <c r="C795" s="67"/>
      <c r="D795" s="61"/>
      <c r="E795" s="61"/>
      <c r="F795" s="61"/>
      <c r="G795" s="61"/>
      <c r="H795" s="61"/>
      <c r="N795" s="61"/>
    </row>
    <row r="796" spans="3:14" ht="15.75" customHeight="1" x14ac:dyDescent="0.35">
      <c r="C796" s="67"/>
      <c r="D796" s="61"/>
      <c r="E796" s="61"/>
      <c r="F796" s="61"/>
      <c r="G796" s="61"/>
      <c r="H796" s="61"/>
      <c r="N796" s="61"/>
    </row>
    <row r="797" spans="3:14" ht="15.75" customHeight="1" x14ac:dyDescent="0.35">
      <c r="C797" s="67"/>
      <c r="D797" s="61"/>
      <c r="E797" s="61"/>
      <c r="F797" s="61"/>
      <c r="G797" s="61"/>
      <c r="H797" s="61"/>
      <c r="N797" s="61"/>
    </row>
    <row r="798" spans="3:14" ht="15.75" customHeight="1" x14ac:dyDescent="0.35">
      <c r="C798" s="67"/>
      <c r="D798" s="61"/>
      <c r="E798" s="61"/>
      <c r="F798" s="61"/>
      <c r="G798" s="61"/>
      <c r="H798" s="61"/>
      <c r="N798" s="61"/>
    </row>
    <row r="799" spans="3:14" ht="15.75" customHeight="1" x14ac:dyDescent="0.35">
      <c r="C799" s="67"/>
      <c r="D799" s="61"/>
      <c r="E799" s="61"/>
      <c r="F799" s="61"/>
      <c r="G799" s="61"/>
      <c r="H799" s="61"/>
      <c r="N799" s="61"/>
    </row>
    <row r="800" spans="3:14" ht="15.75" customHeight="1" x14ac:dyDescent="0.35">
      <c r="C800" s="67"/>
      <c r="D800" s="61"/>
      <c r="E800" s="61"/>
      <c r="F800" s="61"/>
      <c r="G800" s="61"/>
      <c r="H800" s="61"/>
      <c r="N800" s="61"/>
    </row>
    <row r="801" spans="3:14" ht="15.75" customHeight="1" x14ac:dyDescent="0.35">
      <c r="C801" s="67"/>
      <c r="D801" s="61"/>
      <c r="E801" s="61"/>
      <c r="F801" s="61"/>
      <c r="G801" s="61"/>
      <c r="H801" s="61"/>
      <c r="N801" s="61"/>
    </row>
    <row r="802" spans="3:14" ht="15.75" customHeight="1" x14ac:dyDescent="0.35">
      <c r="C802" s="67"/>
      <c r="D802" s="61"/>
      <c r="E802" s="61"/>
      <c r="F802" s="61"/>
      <c r="G802" s="61"/>
      <c r="H802" s="61"/>
      <c r="N802" s="61"/>
    </row>
    <row r="803" spans="3:14" ht="15.75" customHeight="1" x14ac:dyDescent="0.35">
      <c r="C803" s="67"/>
      <c r="D803" s="61"/>
      <c r="E803" s="61"/>
      <c r="F803" s="61"/>
      <c r="G803" s="61"/>
      <c r="H803" s="61"/>
      <c r="N803" s="61"/>
    </row>
    <row r="804" spans="3:14" ht="15.75" customHeight="1" x14ac:dyDescent="0.35">
      <c r="C804" s="67"/>
      <c r="D804" s="61"/>
      <c r="E804" s="61"/>
      <c r="F804" s="61"/>
      <c r="G804" s="61"/>
      <c r="H804" s="61"/>
      <c r="N804" s="61"/>
    </row>
    <row r="805" spans="3:14" ht="15.75" customHeight="1" x14ac:dyDescent="0.35">
      <c r="C805" s="67"/>
      <c r="D805" s="61"/>
      <c r="E805" s="61"/>
      <c r="F805" s="61"/>
      <c r="G805" s="61"/>
      <c r="H805" s="61"/>
      <c r="N805" s="61"/>
    </row>
    <row r="806" spans="3:14" ht="15.75" customHeight="1" x14ac:dyDescent="0.35">
      <c r="C806" s="67"/>
      <c r="D806" s="61"/>
      <c r="E806" s="61"/>
      <c r="F806" s="61"/>
      <c r="G806" s="61"/>
      <c r="H806" s="61"/>
      <c r="N806" s="61"/>
    </row>
    <row r="807" spans="3:14" ht="15.75" customHeight="1" x14ac:dyDescent="0.35">
      <c r="C807" s="67"/>
      <c r="D807" s="61"/>
      <c r="E807" s="61"/>
      <c r="F807" s="61"/>
      <c r="G807" s="61"/>
      <c r="H807" s="61"/>
      <c r="N807" s="61"/>
    </row>
    <row r="808" spans="3:14" ht="15.75" customHeight="1" x14ac:dyDescent="0.35">
      <c r="C808" s="67"/>
      <c r="D808" s="61"/>
      <c r="E808" s="61"/>
      <c r="F808" s="61"/>
      <c r="G808" s="61"/>
      <c r="H808" s="61"/>
      <c r="N808" s="61"/>
    </row>
    <row r="809" spans="3:14" ht="15.75" customHeight="1" x14ac:dyDescent="0.35">
      <c r="C809" s="67"/>
      <c r="D809" s="61"/>
      <c r="E809" s="61"/>
      <c r="F809" s="61"/>
      <c r="G809" s="61"/>
      <c r="H809" s="61"/>
      <c r="N809" s="61"/>
    </row>
    <row r="810" spans="3:14" ht="15.75" customHeight="1" x14ac:dyDescent="0.35">
      <c r="C810" s="67"/>
      <c r="D810" s="61"/>
      <c r="E810" s="61"/>
      <c r="F810" s="61"/>
      <c r="G810" s="61"/>
      <c r="H810" s="61"/>
      <c r="N810" s="61"/>
    </row>
    <row r="811" spans="3:14" ht="15.75" customHeight="1" x14ac:dyDescent="0.35">
      <c r="C811" s="67"/>
      <c r="D811" s="61"/>
      <c r="E811" s="61"/>
      <c r="F811" s="61"/>
      <c r="G811" s="61"/>
      <c r="H811" s="61"/>
      <c r="N811" s="61"/>
    </row>
    <row r="812" spans="3:14" ht="15.75" customHeight="1" x14ac:dyDescent="0.35">
      <c r="C812" s="67"/>
      <c r="D812" s="61"/>
      <c r="E812" s="61"/>
      <c r="F812" s="61"/>
      <c r="G812" s="61"/>
      <c r="H812" s="61"/>
      <c r="N812" s="61"/>
    </row>
    <row r="813" spans="3:14" ht="15.75" customHeight="1" x14ac:dyDescent="0.35">
      <c r="C813" s="67"/>
      <c r="D813" s="61"/>
      <c r="E813" s="61"/>
      <c r="F813" s="61"/>
      <c r="G813" s="61"/>
      <c r="H813" s="61"/>
      <c r="N813" s="61"/>
    </row>
    <row r="814" spans="3:14" ht="15.75" customHeight="1" x14ac:dyDescent="0.35">
      <c r="C814" s="67"/>
      <c r="D814" s="61"/>
      <c r="E814" s="61"/>
      <c r="F814" s="61"/>
      <c r="G814" s="61"/>
      <c r="H814" s="61"/>
      <c r="N814" s="61"/>
    </row>
    <row r="815" spans="3:14" ht="15.75" customHeight="1" x14ac:dyDescent="0.35">
      <c r="C815" s="67"/>
      <c r="D815" s="61"/>
      <c r="E815" s="61"/>
      <c r="F815" s="61"/>
      <c r="G815" s="61"/>
      <c r="H815" s="61"/>
      <c r="N815" s="61"/>
    </row>
    <row r="816" spans="3:14" ht="15.75" customHeight="1" x14ac:dyDescent="0.35">
      <c r="C816" s="67"/>
      <c r="D816" s="61"/>
      <c r="E816" s="61"/>
      <c r="F816" s="61"/>
      <c r="G816" s="61"/>
      <c r="H816" s="61"/>
      <c r="N816" s="61"/>
    </row>
    <row r="817" spans="3:14" ht="15.75" customHeight="1" x14ac:dyDescent="0.35">
      <c r="C817" s="67"/>
      <c r="D817" s="61"/>
      <c r="E817" s="61"/>
      <c r="F817" s="61"/>
      <c r="G817" s="61"/>
      <c r="H817" s="61"/>
      <c r="N817" s="61"/>
    </row>
    <row r="818" spans="3:14" ht="15.75" customHeight="1" x14ac:dyDescent="0.35">
      <c r="C818" s="67"/>
      <c r="D818" s="61"/>
      <c r="E818" s="61"/>
      <c r="F818" s="61"/>
      <c r="G818" s="61"/>
      <c r="H818" s="61"/>
      <c r="N818" s="61"/>
    </row>
    <row r="819" spans="3:14" ht="15.75" customHeight="1" x14ac:dyDescent="0.35">
      <c r="C819" s="67"/>
      <c r="D819" s="61"/>
      <c r="E819" s="61"/>
      <c r="F819" s="61"/>
      <c r="G819" s="61"/>
      <c r="H819" s="61"/>
      <c r="N819" s="61"/>
    </row>
    <row r="820" spans="3:14" ht="15.75" customHeight="1" x14ac:dyDescent="0.35">
      <c r="C820" s="67"/>
      <c r="D820" s="61"/>
      <c r="E820" s="61"/>
      <c r="F820" s="61"/>
      <c r="G820" s="61"/>
      <c r="H820" s="61"/>
      <c r="N820" s="61"/>
    </row>
    <row r="821" spans="3:14" ht="15.75" customHeight="1" x14ac:dyDescent="0.35">
      <c r="C821" s="67"/>
      <c r="D821" s="61"/>
      <c r="E821" s="61"/>
      <c r="F821" s="61"/>
      <c r="G821" s="61"/>
      <c r="H821" s="61"/>
      <c r="N821" s="61"/>
    </row>
    <row r="822" spans="3:14" ht="15.75" customHeight="1" x14ac:dyDescent="0.35">
      <c r="C822" s="67"/>
      <c r="D822" s="61"/>
      <c r="E822" s="61"/>
      <c r="F822" s="61"/>
      <c r="G822" s="61"/>
      <c r="H822" s="61"/>
      <c r="N822" s="61"/>
    </row>
    <row r="823" spans="3:14" ht="15.75" customHeight="1" x14ac:dyDescent="0.35">
      <c r="C823" s="67"/>
      <c r="D823" s="61"/>
      <c r="E823" s="61"/>
      <c r="F823" s="61"/>
      <c r="G823" s="61"/>
      <c r="H823" s="61"/>
      <c r="N823" s="61"/>
    </row>
    <row r="824" spans="3:14" ht="15.75" customHeight="1" x14ac:dyDescent="0.35">
      <c r="C824" s="67"/>
      <c r="D824" s="61"/>
      <c r="E824" s="61"/>
      <c r="F824" s="61"/>
      <c r="G824" s="61"/>
      <c r="H824" s="61"/>
      <c r="N824" s="61"/>
    </row>
    <row r="825" spans="3:14" ht="15.75" customHeight="1" x14ac:dyDescent="0.35">
      <c r="C825" s="67"/>
      <c r="D825" s="61"/>
      <c r="E825" s="61"/>
      <c r="F825" s="61"/>
      <c r="G825" s="61"/>
      <c r="H825" s="61"/>
      <c r="N825" s="61"/>
    </row>
    <row r="826" spans="3:14" ht="15.75" customHeight="1" x14ac:dyDescent="0.35">
      <c r="C826" s="67"/>
      <c r="D826" s="61"/>
      <c r="E826" s="61"/>
      <c r="F826" s="61"/>
      <c r="G826" s="61"/>
      <c r="H826" s="61"/>
      <c r="N826" s="61"/>
    </row>
    <row r="827" spans="3:14" ht="15.75" customHeight="1" x14ac:dyDescent="0.35">
      <c r="C827" s="67"/>
      <c r="D827" s="61"/>
      <c r="E827" s="61"/>
      <c r="F827" s="61"/>
      <c r="G827" s="61"/>
      <c r="H827" s="61"/>
      <c r="N827" s="61"/>
    </row>
    <row r="828" spans="3:14" ht="15.75" customHeight="1" x14ac:dyDescent="0.35">
      <c r="C828" s="67"/>
      <c r="D828" s="61"/>
      <c r="E828" s="61"/>
      <c r="F828" s="61"/>
      <c r="G828" s="61"/>
      <c r="H828" s="61"/>
      <c r="N828" s="61"/>
    </row>
    <row r="829" spans="3:14" ht="15.75" customHeight="1" x14ac:dyDescent="0.35">
      <c r="C829" s="67"/>
      <c r="D829" s="61"/>
      <c r="E829" s="61"/>
      <c r="F829" s="61"/>
      <c r="G829" s="61"/>
      <c r="H829" s="61"/>
      <c r="N829" s="61"/>
    </row>
    <row r="830" spans="3:14" ht="15.75" customHeight="1" x14ac:dyDescent="0.35">
      <c r="C830" s="67"/>
      <c r="D830" s="61"/>
      <c r="E830" s="61"/>
      <c r="F830" s="61"/>
      <c r="G830" s="61"/>
      <c r="H830" s="61"/>
      <c r="N830" s="61"/>
    </row>
    <row r="831" spans="3:14" ht="15.75" customHeight="1" x14ac:dyDescent="0.35">
      <c r="C831" s="67"/>
      <c r="D831" s="61"/>
      <c r="E831" s="61"/>
      <c r="F831" s="61"/>
      <c r="G831" s="61"/>
      <c r="H831" s="61"/>
      <c r="N831" s="61"/>
    </row>
    <row r="832" spans="3:14" ht="15.75" customHeight="1" x14ac:dyDescent="0.35">
      <c r="C832" s="67"/>
      <c r="D832" s="61"/>
      <c r="E832" s="61"/>
      <c r="F832" s="61"/>
      <c r="G832" s="61"/>
      <c r="H832" s="61"/>
      <c r="N832" s="61"/>
    </row>
    <row r="833" spans="3:14" ht="15.75" customHeight="1" x14ac:dyDescent="0.35">
      <c r="C833" s="67"/>
      <c r="D833" s="61"/>
      <c r="E833" s="61"/>
      <c r="F833" s="61"/>
      <c r="G833" s="61"/>
      <c r="H833" s="61"/>
      <c r="N833" s="61"/>
    </row>
    <row r="834" spans="3:14" ht="15.75" customHeight="1" x14ac:dyDescent="0.35">
      <c r="C834" s="67"/>
      <c r="D834" s="61"/>
      <c r="E834" s="61"/>
      <c r="F834" s="61"/>
      <c r="G834" s="61"/>
      <c r="H834" s="61"/>
      <c r="N834" s="61"/>
    </row>
    <row r="835" spans="3:14" ht="15.75" customHeight="1" x14ac:dyDescent="0.35">
      <c r="C835" s="67"/>
      <c r="D835" s="61"/>
      <c r="E835" s="61"/>
      <c r="F835" s="61"/>
      <c r="G835" s="61"/>
      <c r="H835" s="61"/>
      <c r="N835" s="61"/>
    </row>
    <row r="836" spans="3:14" ht="15.75" customHeight="1" x14ac:dyDescent="0.35">
      <c r="C836" s="67"/>
      <c r="D836" s="61"/>
      <c r="E836" s="61"/>
      <c r="F836" s="61"/>
      <c r="G836" s="61"/>
      <c r="H836" s="61"/>
      <c r="N836" s="61"/>
    </row>
    <row r="837" spans="3:14" ht="15.75" customHeight="1" x14ac:dyDescent="0.35">
      <c r="C837" s="67"/>
      <c r="D837" s="61"/>
      <c r="E837" s="61"/>
      <c r="F837" s="61"/>
      <c r="G837" s="61"/>
      <c r="H837" s="61"/>
      <c r="N837" s="61"/>
    </row>
    <row r="838" spans="3:14" ht="15.75" customHeight="1" x14ac:dyDescent="0.35">
      <c r="C838" s="67"/>
      <c r="D838" s="61"/>
      <c r="E838" s="61"/>
      <c r="F838" s="61"/>
      <c r="G838" s="61"/>
      <c r="H838" s="61"/>
      <c r="N838" s="61"/>
    </row>
    <row r="839" spans="3:14" ht="15.75" customHeight="1" x14ac:dyDescent="0.35">
      <c r="C839" s="67"/>
      <c r="D839" s="61"/>
      <c r="E839" s="61"/>
      <c r="F839" s="61"/>
      <c r="G839" s="61"/>
      <c r="H839" s="61"/>
      <c r="N839" s="61"/>
    </row>
    <row r="840" spans="3:14" ht="15.75" customHeight="1" x14ac:dyDescent="0.35">
      <c r="C840" s="67"/>
      <c r="D840" s="61"/>
      <c r="E840" s="61"/>
      <c r="F840" s="61"/>
      <c r="G840" s="61"/>
      <c r="H840" s="61"/>
      <c r="N840" s="61"/>
    </row>
    <row r="841" spans="3:14" ht="15.75" customHeight="1" x14ac:dyDescent="0.35">
      <c r="C841" s="67"/>
      <c r="D841" s="61"/>
      <c r="E841" s="61"/>
      <c r="F841" s="61"/>
      <c r="G841" s="61"/>
      <c r="H841" s="61"/>
      <c r="N841" s="61"/>
    </row>
    <row r="842" spans="3:14" ht="15.75" customHeight="1" x14ac:dyDescent="0.35">
      <c r="C842" s="67"/>
      <c r="D842" s="61"/>
      <c r="E842" s="61"/>
      <c r="F842" s="61"/>
      <c r="G842" s="61"/>
      <c r="H842" s="61"/>
      <c r="N842" s="61"/>
    </row>
    <row r="843" spans="3:14" ht="15.75" customHeight="1" x14ac:dyDescent="0.35">
      <c r="C843" s="67"/>
      <c r="D843" s="61"/>
      <c r="E843" s="61"/>
      <c r="F843" s="61"/>
      <c r="G843" s="61"/>
      <c r="H843" s="61"/>
      <c r="N843" s="61"/>
    </row>
    <row r="844" spans="3:14" ht="15.75" customHeight="1" x14ac:dyDescent="0.35">
      <c r="C844" s="67"/>
      <c r="D844" s="61"/>
      <c r="E844" s="61"/>
      <c r="F844" s="61"/>
      <c r="G844" s="61"/>
      <c r="H844" s="61"/>
      <c r="N844" s="61"/>
    </row>
    <row r="845" spans="3:14" ht="15.75" customHeight="1" x14ac:dyDescent="0.35">
      <c r="C845" s="67"/>
      <c r="D845" s="61"/>
      <c r="E845" s="61"/>
      <c r="F845" s="61"/>
      <c r="G845" s="61"/>
      <c r="H845" s="61"/>
      <c r="N845" s="61"/>
    </row>
    <row r="846" spans="3:14" ht="15.75" customHeight="1" x14ac:dyDescent="0.35">
      <c r="C846" s="67"/>
      <c r="D846" s="61"/>
      <c r="E846" s="61"/>
      <c r="F846" s="61"/>
      <c r="G846" s="61"/>
      <c r="H846" s="61"/>
      <c r="N846" s="61"/>
    </row>
    <row r="847" spans="3:14" ht="15.75" customHeight="1" x14ac:dyDescent="0.35">
      <c r="C847" s="67"/>
      <c r="D847" s="61"/>
      <c r="E847" s="61"/>
      <c r="F847" s="61"/>
      <c r="G847" s="61"/>
      <c r="H847" s="61"/>
      <c r="N847" s="61"/>
    </row>
    <row r="848" spans="3:14" ht="15.75" customHeight="1" x14ac:dyDescent="0.35">
      <c r="C848" s="67"/>
      <c r="D848" s="61"/>
      <c r="E848" s="61"/>
      <c r="F848" s="61"/>
      <c r="G848" s="61"/>
      <c r="H848" s="61"/>
      <c r="N848" s="61"/>
    </row>
    <row r="849" spans="3:14" ht="15.75" customHeight="1" x14ac:dyDescent="0.35">
      <c r="C849" s="67"/>
      <c r="D849" s="61"/>
      <c r="E849" s="61"/>
      <c r="F849" s="61"/>
      <c r="G849" s="61"/>
      <c r="H849" s="61"/>
      <c r="N849" s="61"/>
    </row>
    <row r="850" spans="3:14" ht="15.75" customHeight="1" x14ac:dyDescent="0.35">
      <c r="C850" s="67"/>
      <c r="D850" s="61"/>
      <c r="E850" s="61"/>
      <c r="F850" s="61"/>
      <c r="G850" s="61"/>
      <c r="H850" s="61"/>
      <c r="N850" s="61"/>
    </row>
    <row r="851" spans="3:14" ht="15.75" customHeight="1" x14ac:dyDescent="0.35">
      <c r="C851" s="67"/>
      <c r="D851" s="61"/>
      <c r="E851" s="61"/>
      <c r="F851" s="61"/>
      <c r="G851" s="61"/>
      <c r="H851" s="61"/>
      <c r="N851" s="61"/>
    </row>
    <row r="852" spans="3:14" ht="15.75" customHeight="1" x14ac:dyDescent="0.35">
      <c r="C852" s="67"/>
      <c r="D852" s="61"/>
      <c r="E852" s="61"/>
      <c r="F852" s="61"/>
      <c r="G852" s="61"/>
      <c r="H852" s="61"/>
      <c r="N852" s="61"/>
    </row>
    <row r="853" spans="3:14" ht="15.75" customHeight="1" x14ac:dyDescent="0.35">
      <c r="C853" s="67"/>
      <c r="D853" s="61"/>
      <c r="E853" s="61"/>
      <c r="F853" s="61"/>
      <c r="G853" s="61"/>
      <c r="H853" s="61"/>
      <c r="N853" s="61"/>
    </row>
    <row r="854" spans="3:14" ht="15.75" customHeight="1" x14ac:dyDescent="0.35">
      <c r="C854" s="67"/>
      <c r="D854" s="61"/>
      <c r="E854" s="61"/>
      <c r="F854" s="61"/>
      <c r="G854" s="61"/>
      <c r="H854" s="61"/>
      <c r="N854" s="61"/>
    </row>
    <row r="855" spans="3:14" ht="15.75" customHeight="1" x14ac:dyDescent="0.35">
      <c r="C855" s="67"/>
      <c r="D855" s="61"/>
      <c r="E855" s="61"/>
      <c r="F855" s="61"/>
      <c r="G855" s="61"/>
      <c r="H855" s="61"/>
      <c r="N855" s="61"/>
    </row>
    <row r="856" spans="3:14" ht="15.75" customHeight="1" x14ac:dyDescent="0.35">
      <c r="C856" s="67"/>
      <c r="D856" s="61"/>
      <c r="E856" s="61"/>
      <c r="F856" s="61"/>
      <c r="G856" s="61"/>
      <c r="H856" s="61"/>
      <c r="N856" s="61"/>
    </row>
    <row r="857" spans="3:14" ht="15.75" customHeight="1" x14ac:dyDescent="0.35">
      <c r="C857" s="67"/>
      <c r="D857" s="61"/>
      <c r="E857" s="61"/>
      <c r="F857" s="61"/>
      <c r="G857" s="61"/>
      <c r="H857" s="61"/>
      <c r="N857" s="61"/>
    </row>
    <row r="858" spans="3:14" ht="15.75" customHeight="1" x14ac:dyDescent="0.35">
      <c r="C858" s="67"/>
      <c r="D858" s="61"/>
      <c r="E858" s="61"/>
      <c r="F858" s="61"/>
      <c r="G858" s="61"/>
      <c r="H858" s="61"/>
      <c r="N858" s="61"/>
    </row>
    <row r="859" spans="3:14" ht="15.75" customHeight="1" x14ac:dyDescent="0.35">
      <c r="C859" s="67"/>
      <c r="D859" s="61"/>
      <c r="E859" s="61"/>
      <c r="F859" s="61"/>
      <c r="G859" s="61"/>
      <c r="H859" s="61"/>
      <c r="N859" s="61"/>
    </row>
    <row r="860" spans="3:14" ht="15.75" customHeight="1" x14ac:dyDescent="0.35">
      <c r="C860" s="67"/>
      <c r="D860" s="61"/>
      <c r="E860" s="61"/>
      <c r="F860" s="61"/>
      <c r="G860" s="61"/>
      <c r="H860" s="61"/>
      <c r="N860" s="61"/>
    </row>
    <row r="861" spans="3:14" ht="15.75" customHeight="1" x14ac:dyDescent="0.35">
      <c r="C861" s="67"/>
      <c r="D861" s="61"/>
      <c r="E861" s="61"/>
      <c r="F861" s="61"/>
      <c r="G861" s="61"/>
      <c r="H861" s="61"/>
      <c r="N861" s="61"/>
    </row>
    <row r="862" spans="3:14" ht="15.75" customHeight="1" x14ac:dyDescent="0.35">
      <c r="C862" s="67"/>
      <c r="D862" s="61"/>
      <c r="E862" s="61"/>
      <c r="F862" s="61"/>
      <c r="G862" s="61"/>
      <c r="H862" s="61"/>
      <c r="N862" s="61"/>
    </row>
    <row r="863" spans="3:14" ht="15.75" customHeight="1" x14ac:dyDescent="0.35">
      <c r="C863" s="67"/>
      <c r="D863" s="61"/>
      <c r="E863" s="61"/>
      <c r="F863" s="61"/>
      <c r="G863" s="61"/>
      <c r="H863" s="61"/>
      <c r="N863" s="61"/>
    </row>
    <row r="864" spans="3:14" ht="15.75" customHeight="1" x14ac:dyDescent="0.35">
      <c r="C864" s="67"/>
      <c r="D864" s="61"/>
      <c r="E864" s="61"/>
      <c r="F864" s="61"/>
      <c r="G864" s="61"/>
      <c r="H864" s="61"/>
      <c r="N864" s="61"/>
    </row>
    <row r="865" spans="3:14" ht="15.75" customHeight="1" x14ac:dyDescent="0.35">
      <c r="C865" s="67"/>
      <c r="D865" s="61"/>
      <c r="E865" s="61"/>
      <c r="F865" s="61"/>
      <c r="G865" s="61"/>
      <c r="H865" s="61"/>
      <c r="N865" s="61"/>
    </row>
    <row r="866" spans="3:14" ht="15.75" customHeight="1" x14ac:dyDescent="0.35">
      <c r="C866" s="67"/>
      <c r="D866" s="61"/>
      <c r="E866" s="61"/>
      <c r="F866" s="61"/>
      <c r="G866" s="61"/>
      <c r="H866" s="61"/>
      <c r="N866" s="61"/>
    </row>
    <row r="867" spans="3:14" ht="15.75" customHeight="1" x14ac:dyDescent="0.35">
      <c r="C867" s="67"/>
      <c r="D867" s="61"/>
      <c r="E867" s="61"/>
      <c r="F867" s="61"/>
      <c r="G867" s="61"/>
      <c r="H867" s="61"/>
      <c r="N867" s="61"/>
    </row>
    <row r="868" spans="3:14" ht="15.75" customHeight="1" x14ac:dyDescent="0.35">
      <c r="C868" s="67"/>
      <c r="D868" s="61"/>
      <c r="E868" s="61"/>
      <c r="F868" s="61"/>
      <c r="G868" s="61"/>
      <c r="H868" s="61"/>
      <c r="N868" s="61"/>
    </row>
    <row r="869" spans="3:14" ht="15.75" customHeight="1" x14ac:dyDescent="0.35">
      <c r="C869" s="67"/>
      <c r="D869" s="61"/>
      <c r="E869" s="61"/>
      <c r="F869" s="61"/>
      <c r="G869" s="61"/>
      <c r="H869" s="61"/>
      <c r="N869" s="61"/>
    </row>
    <row r="870" spans="3:14" ht="15.75" customHeight="1" x14ac:dyDescent="0.35">
      <c r="C870" s="67"/>
      <c r="D870" s="61"/>
      <c r="E870" s="61"/>
      <c r="F870" s="61"/>
      <c r="G870" s="61"/>
      <c r="H870" s="61"/>
      <c r="N870" s="61"/>
    </row>
    <row r="871" spans="3:14" ht="15.75" customHeight="1" x14ac:dyDescent="0.35">
      <c r="C871" s="67"/>
      <c r="D871" s="61"/>
      <c r="E871" s="61"/>
      <c r="F871" s="61"/>
      <c r="G871" s="61"/>
      <c r="H871" s="61"/>
      <c r="N871" s="61"/>
    </row>
    <row r="872" spans="3:14" ht="15.75" customHeight="1" x14ac:dyDescent="0.35">
      <c r="C872" s="67"/>
      <c r="D872" s="61"/>
      <c r="E872" s="61"/>
      <c r="F872" s="61"/>
      <c r="G872" s="61"/>
      <c r="H872" s="61"/>
      <c r="N872" s="61"/>
    </row>
    <row r="873" spans="3:14" ht="15.75" customHeight="1" x14ac:dyDescent="0.35">
      <c r="C873" s="67"/>
      <c r="D873" s="61"/>
      <c r="E873" s="61"/>
      <c r="F873" s="61"/>
      <c r="G873" s="61"/>
      <c r="H873" s="61"/>
      <c r="N873" s="61"/>
    </row>
    <row r="874" spans="3:14" ht="15.75" customHeight="1" x14ac:dyDescent="0.35">
      <c r="C874" s="67"/>
      <c r="D874" s="61"/>
      <c r="E874" s="61"/>
      <c r="F874" s="61"/>
      <c r="G874" s="61"/>
      <c r="H874" s="61"/>
      <c r="N874" s="61"/>
    </row>
    <row r="875" spans="3:14" ht="15.75" customHeight="1" x14ac:dyDescent="0.35">
      <c r="C875" s="67"/>
      <c r="D875" s="61"/>
      <c r="E875" s="61"/>
      <c r="F875" s="61"/>
      <c r="G875" s="61"/>
      <c r="H875" s="61"/>
      <c r="N875" s="61"/>
    </row>
    <row r="876" spans="3:14" ht="15.75" customHeight="1" x14ac:dyDescent="0.35">
      <c r="C876" s="67"/>
      <c r="D876" s="61"/>
      <c r="E876" s="61"/>
      <c r="F876" s="61"/>
      <c r="G876" s="61"/>
      <c r="H876" s="61"/>
      <c r="N876" s="61"/>
    </row>
    <row r="877" spans="3:14" ht="15.75" customHeight="1" x14ac:dyDescent="0.35">
      <c r="C877" s="67"/>
      <c r="D877" s="61"/>
      <c r="E877" s="61"/>
      <c r="F877" s="61"/>
      <c r="G877" s="61"/>
      <c r="H877" s="61"/>
      <c r="N877" s="61"/>
    </row>
    <row r="878" spans="3:14" ht="15.75" customHeight="1" x14ac:dyDescent="0.35">
      <c r="C878" s="67"/>
      <c r="D878" s="61"/>
      <c r="E878" s="61"/>
      <c r="F878" s="61"/>
      <c r="G878" s="61"/>
      <c r="H878" s="61"/>
      <c r="N878" s="61"/>
    </row>
    <row r="879" spans="3:14" ht="15.75" customHeight="1" x14ac:dyDescent="0.35">
      <c r="C879" s="67"/>
      <c r="D879" s="61"/>
      <c r="E879" s="61"/>
      <c r="F879" s="61"/>
      <c r="G879" s="61"/>
      <c r="H879" s="61"/>
      <c r="N879" s="61"/>
    </row>
    <row r="880" spans="3:14" ht="15.75" customHeight="1" x14ac:dyDescent="0.35">
      <c r="C880" s="67"/>
      <c r="D880" s="61"/>
      <c r="E880" s="61"/>
      <c r="F880" s="61"/>
      <c r="G880" s="61"/>
      <c r="H880" s="61"/>
      <c r="N880" s="61"/>
    </row>
    <row r="881" spans="3:14" ht="15.75" customHeight="1" x14ac:dyDescent="0.35">
      <c r="C881" s="67"/>
      <c r="D881" s="61"/>
      <c r="E881" s="61"/>
      <c r="F881" s="61"/>
      <c r="G881" s="61"/>
      <c r="H881" s="61"/>
      <c r="N881" s="61"/>
    </row>
    <row r="882" spans="3:14" ht="15.75" customHeight="1" x14ac:dyDescent="0.35">
      <c r="C882" s="67"/>
      <c r="D882" s="61"/>
      <c r="E882" s="61"/>
      <c r="F882" s="61"/>
      <c r="G882" s="61"/>
      <c r="H882" s="61"/>
      <c r="N882" s="61"/>
    </row>
    <row r="883" spans="3:14" ht="15.75" customHeight="1" x14ac:dyDescent="0.35">
      <c r="C883" s="67"/>
      <c r="D883" s="61"/>
      <c r="E883" s="61"/>
      <c r="F883" s="61"/>
      <c r="G883" s="61"/>
      <c r="H883" s="61"/>
      <c r="N883" s="61"/>
    </row>
    <row r="884" spans="3:14" ht="15.75" customHeight="1" x14ac:dyDescent="0.35">
      <c r="C884" s="67"/>
      <c r="D884" s="61"/>
      <c r="E884" s="61"/>
      <c r="F884" s="61"/>
      <c r="G884" s="61"/>
      <c r="H884" s="61"/>
      <c r="N884" s="61"/>
    </row>
    <row r="885" spans="3:14" ht="15.75" customHeight="1" x14ac:dyDescent="0.35">
      <c r="C885" s="67"/>
      <c r="D885" s="61"/>
      <c r="E885" s="61"/>
      <c r="F885" s="61"/>
      <c r="G885" s="61"/>
      <c r="H885" s="61"/>
      <c r="N885" s="61"/>
    </row>
    <row r="886" spans="3:14" ht="15.75" customHeight="1" x14ac:dyDescent="0.35">
      <c r="C886" s="67"/>
      <c r="D886" s="61"/>
      <c r="E886" s="61"/>
      <c r="F886" s="61"/>
      <c r="G886" s="61"/>
      <c r="H886" s="61"/>
      <c r="N886" s="61"/>
    </row>
    <row r="887" spans="3:14" ht="15.75" customHeight="1" x14ac:dyDescent="0.35">
      <c r="C887" s="67"/>
      <c r="D887" s="61"/>
      <c r="E887" s="61"/>
      <c r="F887" s="61"/>
      <c r="G887" s="61"/>
      <c r="H887" s="61"/>
      <c r="N887" s="61"/>
    </row>
    <row r="888" spans="3:14" ht="15.75" customHeight="1" x14ac:dyDescent="0.35">
      <c r="C888" s="67"/>
      <c r="D888" s="61"/>
      <c r="E888" s="61"/>
      <c r="F888" s="61"/>
      <c r="G888" s="61"/>
      <c r="H888" s="61"/>
      <c r="N888" s="61"/>
    </row>
    <row r="889" spans="3:14" ht="15.75" customHeight="1" x14ac:dyDescent="0.35">
      <c r="C889" s="67"/>
      <c r="D889" s="61"/>
      <c r="E889" s="61"/>
      <c r="F889" s="61"/>
      <c r="G889" s="61"/>
      <c r="H889" s="61"/>
      <c r="N889" s="61"/>
    </row>
    <row r="890" spans="3:14" ht="15.75" customHeight="1" x14ac:dyDescent="0.35">
      <c r="C890" s="67"/>
      <c r="D890" s="61"/>
      <c r="E890" s="61"/>
      <c r="F890" s="61"/>
      <c r="G890" s="61"/>
      <c r="H890" s="61"/>
      <c r="N890" s="61"/>
    </row>
    <row r="891" spans="3:14" ht="15.75" customHeight="1" x14ac:dyDescent="0.35">
      <c r="C891" s="67"/>
      <c r="D891" s="61"/>
      <c r="E891" s="61"/>
      <c r="F891" s="61"/>
      <c r="G891" s="61"/>
      <c r="H891" s="61"/>
      <c r="N891" s="61"/>
    </row>
    <row r="892" spans="3:14" ht="15.75" customHeight="1" x14ac:dyDescent="0.35">
      <c r="C892" s="67"/>
      <c r="D892" s="61"/>
      <c r="E892" s="61"/>
      <c r="F892" s="61"/>
      <c r="G892" s="61"/>
      <c r="H892" s="61"/>
      <c r="N892" s="61"/>
    </row>
    <row r="893" spans="3:14" ht="15.75" customHeight="1" x14ac:dyDescent="0.35">
      <c r="C893" s="67"/>
      <c r="D893" s="61"/>
      <c r="E893" s="61"/>
      <c r="F893" s="61"/>
      <c r="G893" s="61"/>
      <c r="H893" s="61"/>
      <c r="N893" s="61"/>
    </row>
    <row r="894" spans="3:14" ht="15.75" customHeight="1" x14ac:dyDescent="0.35">
      <c r="C894" s="67"/>
      <c r="D894" s="61"/>
      <c r="E894" s="61"/>
      <c r="F894" s="61"/>
      <c r="G894" s="61"/>
      <c r="H894" s="61"/>
      <c r="N894" s="61"/>
    </row>
    <row r="895" spans="3:14" ht="15.75" customHeight="1" x14ac:dyDescent="0.35">
      <c r="C895" s="67"/>
      <c r="D895" s="61"/>
      <c r="E895" s="61"/>
      <c r="F895" s="61"/>
      <c r="G895" s="61"/>
      <c r="H895" s="61"/>
      <c r="N895" s="61"/>
    </row>
    <row r="896" spans="3:14" ht="15.75" customHeight="1" x14ac:dyDescent="0.35">
      <c r="C896" s="67"/>
      <c r="D896" s="61"/>
      <c r="E896" s="61"/>
      <c r="F896" s="61"/>
      <c r="G896" s="61"/>
      <c r="H896" s="61"/>
      <c r="N896" s="61"/>
    </row>
    <row r="897" spans="3:14" ht="15.75" customHeight="1" x14ac:dyDescent="0.35">
      <c r="C897" s="67"/>
      <c r="D897" s="61"/>
      <c r="E897" s="61"/>
      <c r="F897" s="61"/>
      <c r="G897" s="61"/>
      <c r="H897" s="61"/>
      <c r="N897" s="61"/>
    </row>
    <row r="898" spans="3:14" ht="15.75" customHeight="1" x14ac:dyDescent="0.35">
      <c r="C898" s="67"/>
      <c r="D898" s="61"/>
      <c r="E898" s="61"/>
      <c r="F898" s="61"/>
      <c r="G898" s="61"/>
      <c r="H898" s="61"/>
      <c r="N898" s="61"/>
    </row>
    <row r="899" spans="3:14" ht="15.75" customHeight="1" x14ac:dyDescent="0.35">
      <c r="C899" s="67"/>
      <c r="D899" s="61"/>
      <c r="E899" s="61"/>
      <c r="F899" s="61"/>
      <c r="G899" s="61"/>
      <c r="H899" s="61"/>
      <c r="N899" s="61"/>
    </row>
    <row r="900" spans="3:14" ht="15.75" customHeight="1" x14ac:dyDescent="0.35">
      <c r="C900" s="67"/>
      <c r="D900" s="61"/>
      <c r="E900" s="61"/>
      <c r="F900" s="61"/>
      <c r="G900" s="61"/>
      <c r="H900" s="61"/>
      <c r="N900" s="61"/>
    </row>
    <row r="901" spans="3:14" ht="15.75" customHeight="1" x14ac:dyDescent="0.35">
      <c r="C901" s="67"/>
      <c r="D901" s="61"/>
      <c r="E901" s="61"/>
      <c r="F901" s="61"/>
      <c r="G901" s="61"/>
      <c r="H901" s="61"/>
      <c r="N901" s="61"/>
    </row>
    <row r="902" spans="3:14" ht="15.75" customHeight="1" x14ac:dyDescent="0.35">
      <c r="C902" s="67"/>
      <c r="D902" s="61"/>
      <c r="E902" s="61"/>
      <c r="F902" s="61"/>
      <c r="G902" s="61"/>
      <c r="H902" s="61"/>
      <c r="N902" s="61"/>
    </row>
    <row r="903" spans="3:14" ht="15.75" customHeight="1" x14ac:dyDescent="0.35">
      <c r="C903" s="67"/>
      <c r="D903" s="61"/>
      <c r="E903" s="61"/>
      <c r="F903" s="61"/>
      <c r="G903" s="61"/>
      <c r="H903" s="61"/>
      <c r="N903" s="61"/>
    </row>
    <row r="904" spans="3:14" ht="15.75" customHeight="1" x14ac:dyDescent="0.35">
      <c r="C904" s="67"/>
      <c r="D904" s="61"/>
      <c r="E904" s="61"/>
      <c r="F904" s="61"/>
      <c r="G904" s="61"/>
      <c r="H904" s="61"/>
      <c r="N904" s="61"/>
    </row>
    <row r="905" spans="3:14" ht="15.75" customHeight="1" x14ac:dyDescent="0.35">
      <c r="C905" s="67"/>
      <c r="D905" s="61"/>
      <c r="E905" s="61"/>
      <c r="F905" s="61"/>
      <c r="G905" s="61"/>
      <c r="H905" s="61"/>
      <c r="N905" s="61"/>
    </row>
    <row r="906" spans="3:14" ht="15.75" customHeight="1" x14ac:dyDescent="0.35">
      <c r="C906" s="67"/>
      <c r="D906" s="61"/>
      <c r="E906" s="61"/>
      <c r="F906" s="61"/>
      <c r="G906" s="61"/>
      <c r="H906" s="61"/>
      <c r="N906" s="61"/>
    </row>
    <row r="907" spans="3:14" ht="15.75" customHeight="1" x14ac:dyDescent="0.35">
      <c r="C907" s="67"/>
      <c r="D907" s="61"/>
      <c r="E907" s="61"/>
      <c r="F907" s="61"/>
      <c r="G907" s="61"/>
      <c r="H907" s="61"/>
      <c r="N907" s="61"/>
    </row>
    <row r="908" spans="3:14" ht="15.75" customHeight="1" x14ac:dyDescent="0.35">
      <c r="C908" s="67"/>
      <c r="D908" s="61"/>
      <c r="E908" s="61"/>
      <c r="F908" s="61"/>
      <c r="G908" s="61"/>
      <c r="H908" s="61"/>
      <c r="N908" s="61"/>
    </row>
    <row r="909" spans="3:14" ht="15.75" customHeight="1" x14ac:dyDescent="0.35">
      <c r="C909" s="67"/>
      <c r="D909" s="61"/>
      <c r="E909" s="61"/>
      <c r="F909" s="61"/>
      <c r="G909" s="61"/>
      <c r="H909" s="61"/>
      <c r="N909" s="61"/>
    </row>
    <row r="910" spans="3:14" ht="15.75" customHeight="1" x14ac:dyDescent="0.35">
      <c r="C910" s="67"/>
      <c r="D910" s="61"/>
      <c r="E910" s="61"/>
      <c r="F910" s="61"/>
      <c r="G910" s="61"/>
      <c r="H910" s="61"/>
      <c r="N910" s="61"/>
    </row>
    <row r="911" spans="3:14" ht="15.75" customHeight="1" x14ac:dyDescent="0.35">
      <c r="C911" s="67"/>
      <c r="D911" s="61"/>
      <c r="E911" s="61"/>
      <c r="F911" s="61"/>
      <c r="G911" s="61"/>
      <c r="H911" s="61"/>
      <c r="N911" s="61"/>
    </row>
    <row r="912" spans="3:14" ht="15.75" customHeight="1" x14ac:dyDescent="0.35">
      <c r="C912" s="67"/>
      <c r="D912" s="61"/>
      <c r="E912" s="61"/>
      <c r="F912" s="61"/>
      <c r="G912" s="61"/>
      <c r="H912" s="61"/>
      <c r="N912" s="61"/>
    </row>
    <row r="913" spans="3:14" ht="15.75" customHeight="1" x14ac:dyDescent="0.35">
      <c r="C913" s="67"/>
      <c r="D913" s="61"/>
      <c r="E913" s="61"/>
      <c r="F913" s="61"/>
      <c r="G913" s="61"/>
      <c r="H913" s="61"/>
      <c r="N913" s="61"/>
    </row>
    <row r="914" spans="3:14" ht="15.75" customHeight="1" x14ac:dyDescent="0.35">
      <c r="C914" s="67"/>
      <c r="D914" s="61"/>
      <c r="E914" s="61"/>
      <c r="F914" s="61"/>
      <c r="G914" s="61"/>
      <c r="H914" s="61"/>
      <c r="N914" s="61"/>
    </row>
    <row r="915" spans="3:14" ht="15.75" customHeight="1" x14ac:dyDescent="0.35">
      <c r="C915" s="67"/>
      <c r="D915" s="61"/>
      <c r="E915" s="61"/>
      <c r="F915" s="61"/>
      <c r="G915" s="61"/>
      <c r="H915" s="61"/>
      <c r="N915" s="61"/>
    </row>
    <row r="916" spans="3:14" ht="15.75" customHeight="1" x14ac:dyDescent="0.35">
      <c r="C916" s="67"/>
      <c r="D916" s="61"/>
      <c r="E916" s="61"/>
      <c r="F916" s="61"/>
      <c r="G916" s="61"/>
      <c r="H916" s="61"/>
      <c r="N916" s="61"/>
    </row>
    <row r="917" spans="3:14" ht="15.75" customHeight="1" x14ac:dyDescent="0.35">
      <c r="C917" s="67"/>
      <c r="D917" s="61"/>
      <c r="E917" s="61"/>
      <c r="F917" s="61"/>
      <c r="G917" s="61"/>
      <c r="H917" s="61"/>
      <c r="N917" s="61"/>
    </row>
    <row r="918" spans="3:14" ht="15.75" customHeight="1" x14ac:dyDescent="0.35">
      <c r="C918" s="67"/>
      <c r="D918" s="61"/>
      <c r="E918" s="61"/>
      <c r="F918" s="61"/>
      <c r="G918" s="61"/>
      <c r="H918" s="61"/>
      <c r="N918" s="61"/>
    </row>
    <row r="919" spans="3:14" ht="15.75" customHeight="1" x14ac:dyDescent="0.35">
      <c r="C919" s="67"/>
      <c r="D919" s="61"/>
      <c r="E919" s="61"/>
      <c r="F919" s="61"/>
      <c r="G919" s="61"/>
      <c r="H919" s="61"/>
      <c r="N919" s="61"/>
    </row>
    <row r="920" spans="3:14" ht="15.75" customHeight="1" x14ac:dyDescent="0.35">
      <c r="C920" s="67"/>
      <c r="D920" s="61"/>
      <c r="E920" s="61"/>
      <c r="F920" s="61"/>
      <c r="G920" s="61"/>
      <c r="H920" s="61"/>
      <c r="N920" s="61"/>
    </row>
    <row r="921" spans="3:14" ht="15.75" customHeight="1" x14ac:dyDescent="0.35">
      <c r="C921" s="67"/>
      <c r="D921" s="61"/>
      <c r="E921" s="61"/>
      <c r="F921" s="61"/>
      <c r="G921" s="61"/>
      <c r="H921" s="61"/>
      <c r="N921" s="61"/>
    </row>
    <row r="922" spans="3:14" ht="15.75" customHeight="1" x14ac:dyDescent="0.35">
      <c r="C922" s="67"/>
      <c r="D922" s="61"/>
      <c r="E922" s="61"/>
      <c r="F922" s="61"/>
      <c r="G922" s="61"/>
      <c r="H922" s="61"/>
      <c r="N922" s="61"/>
    </row>
    <row r="923" spans="3:14" ht="15.75" customHeight="1" x14ac:dyDescent="0.35">
      <c r="C923" s="67"/>
      <c r="D923" s="61"/>
      <c r="E923" s="61"/>
      <c r="F923" s="61"/>
      <c r="G923" s="61"/>
      <c r="H923" s="61"/>
      <c r="N923" s="61"/>
    </row>
    <row r="924" spans="3:14" ht="15.75" customHeight="1" x14ac:dyDescent="0.35">
      <c r="C924" s="67"/>
      <c r="D924" s="61"/>
      <c r="E924" s="61"/>
      <c r="F924" s="61"/>
      <c r="G924" s="61"/>
      <c r="H924" s="61"/>
      <c r="N924" s="61"/>
    </row>
    <row r="925" spans="3:14" ht="15.75" customHeight="1" x14ac:dyDescent="0.35">
      <c r="C925" s="67"/>
      <c r="D925" s="61"/>
      <c r="E925" s="61"/>
      <c r="F925" s="61"/>
      <c r="G925" s="61"/>
      <c r="H925" s="61"/>
      <c r="N925" s="61"/>
    </row>
    <row r="926" spans="3:14" ht="15.75" customHeight="1" x14ac:dyDescent="0.35">
      <c r="C926" s="67"/>
      <c r="D926" s="61"/>
      <c r="E926" s="61"/>
      <c r="F926" s="61"/>
      <c r="G926" s="61"/>
      <c r="H926" s="61"/>
      <c r="N926" s="61"/>
    </row>
    <row r="927" spans="3:14" ht="15.75" customHeight="1" x14ac:dyDescent="0.35">
      <c r="C927" s="67"/>
      <c r="D927" s="61"/>
      <c r="E927" s="61"/>
      <c r="F927" s="61"/>
      <c r="G927" s="61"/>
      <c r="H927" s="61"/>
      <c r="N927" s="61"/>
    </row>
    <row r="928" spans="3:14" ht="15.75" customHeight="1" x14ac:dyDescent="0.35">
      <c r="C928" s="67"/>
      <c r="D928" s="61"/>
      <c r="E928" s="61"/>
      <c r="F928" s="61"/>
      <c r="G928" s="61"/>
      <c r="H928" s="61"/>
      <c r="N928" s="61"/>
    </row>
    <row r="929" spans="3:14" ht="15.75" customHeight="1" x14ac:dyDescent="0.35">
      <c r="C929" s="67"/>
      <c r="D929" s="61"/>
      <c r="E929" s="61"/>
      <c r="F929" s="61"/>
      <c r="G929" s="61"/>
      <c r="H929" s="61"/>
      <c r="N929" s="61"/>
    </row>
    <row r="930" spans="3:14" ht="15.75" customHeight="1" x14ac:dyDescent="0.35">
      <c r="C930" s="67"/>
      <c r="D930" s="61"/>
      <c r="E930" s="61"/>
      <c r="F930" s="61"/>
      <c r="G930" s="61"/>
      <c r="H930" s="61"/>
      <c r="N930" s="61"/>
    </row>
    <row r="931" spans="3:14" ht="15.75" customHeight="1" x14ac:dyDescent="0.35">
      <c r="C931" s="67"/>
      <c r="D931" s="61"/>
      <c r="E931" s="61"/>
      <c r="F931" s="61"/>
      <c r="G931" s="61"/>
      <c r="H931" s="61"/>
      <c r="N931" s="61"/>
    </row>
    <row r="932" spans="3:14" ht="15.75" customHeight="1" x14ac:dyDescent="0.35">
      <c r="C932" s="67"/>
      <c r="D932" s="61"/>
      <c r="E932" s="61"/>
      <c r="F932" s="61"/>
      <c r="G932" s="61"/>
      <c r="H932" s="61"/>
      <c r="N932" s="61"/>
    </row>
    <row r="933" spans="3:14" ht="15.75" customHeight="1" x14ac:dyDescent="0.35">
      <c r="C933" s="67"/>
      <c r="D933" s="61"/>
      <c r="E933" s="61"/>
      <c r="F933" s="61"/>
      <c r="G933" s="61"/>
      <c r="H933" s="61"/>
      <c r="N933" s="61"/>
    </row>
    <row r="934" spans="3:14" ht="15.75" customHeight="1" x14ac:dyDescent="0.35">
      <c r="C934" s="67"/>
      <c r="D934" s="61"/>
      <c r="E934" s="61"/>
      <c r="F934" s="61"/>
      <c r="G934" s="61"/>
      <c r="H934" s="61"/>
      <c r="N934" s="61"/>
    </row>
    <row r="935" spans="3:14" ht="15.75" customHeight="1" x14ac:dyDescent="0.35">
      <c r="C935" s="67"/>
      <c r="D935" s="61"/>
      <c r="E935" s="61"/>
      <c r="F935" s="61"/>
      <c r="G935" s="61"/>
      <c r="H935" s="61"/>
      <c r="N935" s="61"/>
    </row>
    <row r="936" spans="3:14" ht="15.75" customHeight="1" x14ac:dyDescent="0.35">
      <c r="C936" s="67"/>
      <c r="D936" s="61"/>
      <c r="E936" s="61"/>
      <c r="F936" s="61"/>
      <c r="G936" s="61"/>
      <c r="H936" s="61"/>
      <c r="N936" s="61"/>
    </row>
    <row r="937" spans="3:14" ht="15.75" customHeight="1" x14ac:dyDescent="0.35">
      <c r="C937" s="67"/>
      <c r="D937" s="61"/>
      <c r="E937" s="61"/>
      <c r="F937" s="61"/>
      <c r="G937" s="61"/>
      <c r="H937" s="61"/>
      <c r="N937" s="61"/>
    </row>
    <row r="938" spans="3:14" ht="15.75" customHeight="1" x14ac:dyDescent="0.35">
      <c r="C938" s="67"/>
      <c r="D938" s="61"/>
      <c r="E938" s="61"/>
      <c r="F938" s="61"/>
      <c r="G938" s="61"/>
      <c r="H938" s="61"/>
      <c r="N938" s="61"/>
    </row>
    <row r="939" spans="3:14" ht="15.75" customHeight="1" x14ac:dyDescent="0.35">
      <c r="C939" s="67"/>
      <c r="D939" s="61"/>
      <c r="E939" s="61"/>
      <c r="F939" s="61"/>
      <c r="G939" s="61"/>
      <c r="H939" s="61"/>
      <c r="N939" s="61"/>
    </row>
    <row r="940" spans="3:14" ht="15.75" customHeight="1" x14ac:dyDescent="0.35">
      <c r="C940" s="67"/>
      <c r="D940" s="61"/>
      <c r="E940" s="61"/>
      <c r="F940" s="61"/>
      <c r="G940" s="61"/>
      <c r="H940" s="61"/>
      <c r="N940" s="61"/>
    </row>
    <row r="941" spans="3:14" ht="15.75" customHeight="1" x14ac:dyDescent="0.35">
      <c r="C941" s="67"/>
      <c r="D941" s="61"/>
      <c r="E941" s="61"/>
      <c r="F941" s="61"/>
      <c r="G941" s="61"/>
      <c r="H941" s="61"/>
      <c r="N941" s="61"/>
    </row>
    <row r="942" spans="3:14" ht="15.75" customHeight="1" x14ac:dyDescent="0.35">
      <c r="C942" s="67"/>
      <c r="D942" s="61"/>
      <c r="E942" s="61"/>
      <c r="F942" s="61"/>
      <c r="G942" s="61"/>
      <c r="H942" s="61"/>
      <c r="N942" s="61"/>
    </row>
    <row r="943" spans="3:14" ht="15.75" customHeight="1" x14ac:dyDescent="0.35">
      <c r="C943" s="67"/>
      <c r="D943" s="61"/>
      <c r="E943" s="61"/>
      <c r="F943" s="61"/>
      <c r="G943" s="61"/>
      <c r="H943" s="61"/>
      <c r="N943" s="61"/>
    </row>
    <row r="944" spans="3:14" ht="15.75" customHeight="1" x14ac:dyDescent="0.35">
      <c r="C944" s="67"/>
      <c r="D944" s="61"/>
      <c r="E944" s="61"/>
      <c r="F944" s="61"/>
      <c r="G944" s="61"/>
      <c r="H944" s="61"/>
      <c r="N944" s="61"/>
    </row>
    <row r="945" spans="3:14" ht="15.75" customHeight="1" x14ac:dyDescent="0.35">
      <c r="C945" s="67"/>
      <c r="D945" s="61"/>
      <c r="E945" s="61"/>
      <c r="F945" s="61"/>
      <c r="G945" s="61"/>
      <c r="H945" s="61"/>
      <c r="N945" s="61"/>
    </row>
    <row r="946" spans="3:14" ht="15.75" customHeight="1" x14ac:dyDescent="0.35">
      <c r="C946" s="67"/>
      <c r="D946" s="61"/>
      <c r="E946" s="61"/>
      <c r="F946" s="61"/>
      <c r="G946" s="61"/>
      <c r="H946" s="61"/>
      <c r="N946" s="61"/>
    </row>
    <row r="947" spans="3:14" ht="15.75" customHeight="1" x14ac:dyDescent="0.35">
      <c r="C947" s="67"/>
      <c r="D947" s="61"/>
      <c r="E947" s="61"/>
      <c r="F947" s="61"/>
      <c r="G947" s="61"/>
      <c r="H947" s="61"/>
      <c r="N947" s="61"/>
    </row>
    <row r="948" spans="3:14" ht="15.75" customHeight="1" x14ac:dyDescent="0.35">
      <c r="C948" s="67"/>
      <c r="D948" s="61"/>
      <c r="E948" s="61"/>
      <c r="F948" s="61"/>
      <c r="G948" s="61"/>
      <c r="H948" s="61"/>
      <c r="N948" s="61"/>
    </row>
    <row r="949" spans="3:14" ht="15.75" customHeight="1" x14ac:dyDescent="0.35">
      <c r="C949" s="67"/>
      <c r="D949" s="61"/>
      <c r="E949" s="61"/>
      <c r="F949" s="61"/>
      <c r="G949" s="61"/>
      <c r="H949" s="61"/>
      <c r="N949" s="61"/>
    </row>
    <row r="950" spans="3:14" ht="15.75" customHeight="1" x14ac:dyDescent="0.35">
      <c r="C950" s="67"/>
      <c r="D950" s="61"/>
      <c r="E950" s="61"/>
      <c r="F950" s="61"/>
      <c r="G950" s="61"/>
      <c r="H950" s="61"/>
      <c r="N950" s="61"/>
    </row>
    <row r="951" spans="3:14" ht="15.75" customHeight="1" x14ac:dyDescent="0.35">
      <c r="C951" s="67"/>
      <c r="D951" s="61"/>
      <c r="E951" s="61"/>
      <c r="F951" s="61"/>
      <c r="G951" s="61"/>
      <c r="H951" s="61"/>
      <c r="N951" s="61"/>
    </row>
    <row r="952" spans="3:14" ht="15.75" customHeight="1" x14ac:dyDescent="0.35">
      <c r="C952" s="67"/>
      <c r="D952" s="61"/>
      <c r="E952" s="61"/>
      <c r="F952" s="61"/>
      <c r="G952" s="61"/>
      <c r="H952" s="61"/>
      <c r="N952" s="61"/>
    </row>
    <row r="953" spans="3:14" ht="15.75" customHeight="1" x14ac:dyDescent="0.35">
      <c r="C953" s="67"/>
      <c r="D953" s="61"/>
      <c r="E953" s="61"/>
      <c r="F953" s="61"/>
      <c r="G953" s="61"/>
      <c r="H953" s="61"/>
      <c r="N953" s="61"/>
    </row>
    <row r="954" spans="3:14" ht="15.75" customHeight="1" x14ac:dyDescent="0.35">
      <c r="C954" s="67"/>
      <c r="D954" s="61"/>
      <c r="E954" s="61"/>
      <c r="F954" s="61"/>
      <c r="G954" s="61"/>
      <c r="H954" s="61"/>
      <c r="N954" s="61"/>
    </row>
    <row r="955" spans="3:14" ht="15.75" customHeight="1" x14ac:dyDescent="0.35">
      <c r="C955" s="67"/>
      <c r="D955" s="61"/>
      <c r="E955" s="61"/>
      <c r="F955" s="61"/>
      <c r="G955" s="61"/>
      <c r="H955" s="61"/>
      <c r="N955" s="61"/>
    </row>
    <row r="956" spans="3:14" ht="15.75" customHeight="1" x14ac:dyDescent="0.35">
      <c r="C956" s="67"/>
      <c r="D956" s="61"/>
      <c r="E956" s="61"/>
      <c r="F956" s="61"/>
      <c r="G956" s="61"/>
      <c r="H956" s="61"/>
      <c r="N956" s="61"/>
    </row>
    <row r="957" spans="3:14" ht="15.75" customHeight="1" x14ac:dyDescent="0.35">
      <c r="C957" s="67"/>
      <c r="D957" s="61"/>
      <c r="E957" s="61"/>
      <c r="F957" s="61"/>
      <c r="G957" s="61"/>
      <c r="H957" s="61"/>
      <c r="N957" s="61"/>
    </row>
    <row r="958" spans="3:14" ht="15.75" customHeight="1" x14ac:dyDescent="0.35">
      <c r="C958" s="67"/>
      <c r="D958" s="61"/>
      <c r="E958" s="61"/>
      <c r="F958" s="61"/>
      <c r="G958" s="61"/>
      <c r="H958" s="61"/>
      <c r="N958" s="61"/>
    </row>
    <row r="959" spans="3:14" ht="15.75" customHeight="1" x14ac:dyDescent="0.35">
      <c r="C959" s="67"/>
      <c r="D959" s="61"/>
      <c r="E959" s="61"/>
      <c r="F959" s="61"/>
      <c r="G959" s="61"/>
      <c r="H959" s="61"/>
      <c r="N959" s="61"/>
    </row>
    <row r="960" spans="3:14" ht="15.75" customHeight="1" x14ac:dyDescent="0.35">
      <c r="C960" s="67"/>
      <c r="D960" s="61"/>
      <c r="E960" s="61"/>
      <c r="F960" s="61"/>
      <c r="G960" s="61"/>
      <c r="H960" s="61"/>
      <c r="N960" s="61"/>
    </row>
    <row r="961" spans="3:14" ht="15.75" customHeight="1" x14ac:dyDescent="0.35">
      <c r="C961" s="67"/>
      <c r="D961" s="61"/>
      <c r="E961" s="61"/>
      <c r="F961" s="61"/>
      <c r="G961" s="61"/>
      <c r="H961" s="61"/>
      <c r="N961" s="61"/>
    </row>
    <row r="962" spans="3:14" ht="15.75" customHeight="1" x14ac:dyDescent="0.35">
      <c r="C962" s="67"/>
      <c r="D962" s="61"/>
      <c r="E962" s="61"/>
      <c r="F962" s="61"/>
      <c r="G962" s="61"/>
      <c r="H962" s="61"/>
      <c r="N962" s="61"/>
    </row>
    <row r="963" spans="3:14" ht="15.75" customHeight="1" x14ac:dyDescent="0.35">
      <c r="C963" s="67"/>
      <c r="D963" s="61"/>
      <c r="E963" s="61"/>
      <c r="F963" s="61"/>
      <c r="G963" s="61"/>
      <c r="H963" s="61"/>
      <c r="N963" s="61"/>
    </row>
    <row r="964" spans="3:14" ht="15.75" customHeight="1" x14ac:dyDescent="0.35">
      <c r="C964" s="67"/>
      <c r="D964" s="61"/>
      <c r="E964" s="61"/>
      <c r="F964" s="61"/>
      <c r="G964" s="61"/>
      <c r="H964" s="61"/>
      <c r="N964" s="61"/>
    </row>
    <row r="965" spans="3:14" ht="15.75" customHeight="1" x14ac:dyDescent="0.35">
      <c r="C965" s="67"/>
      <c r="D965" s="61"/>
      <c r="E965" s="61"/>
      <c r="F965" s="61"/>
      <c r="G965" s="61"/>
      <c r="H965" s="61"/>
      <c r="N965" s="61"/>
    </row>
    <row r="966" spans="3:14" ht="15.75" customHeight="1" x14ac:dyDescent="0.35">
      <c r="C966" s="67"/>
      <c r="D966" s="61"/>
      <c r="E966" s="61"/>
      <c r="F966" s="61"/>
      <c r="G966" s="61"/>
      <c r="H966" s="61"/>
      <c r="N966" s="61"/>
    </row>
    <row r="967" spans="3:14" ht="15.75" customHeight="1" x14ac:dyDescent="0.35">
      <c r="C967" s="67"/>
      <c r="D967" s="61"/>
      <c r="E967" s="61"/>
      <c r="F967" s="61"/>
      <c r="G967" s="61"/>
      <c r="H967" s="61"/>
      <c r="N967" s="61"/>
    </row>
    <row r="968" spans="3:14" ht="15.75" customHeight="1" x14ac:dyDescent="0.35">
      <c r="C968" s="67"/>
      <c r="D968" s="61"/>
      <c r="E968" s="61"/>
      <c r="F968" s="61"/>
      <c r="G968" s="61"/>
      <c r="H968" s="61"/>
      <c r="N968" s="61"/>
    </row>
    <row r="969" spans="3:14" ht="15.75" customHeight="1" x14ac:dyDescent="0.35">
      <c r="C969" s="67"/>
      <c r="D969" s="61"/>
      <c r="E969" s="61"/>
      <c r="F969" s="61"/>
      <c r="G969" s="61"/>
      <c r="H969" s="61"/>
      <c r="N969" s="61"/>
    </row>
    <row r="970" spans="3:14" ht="15.75" customHeight="1" x14ac:dyDescent="0.35">
      <c r="C970" s="67"/>
      <c r="D970" s="61"/>
      <c r="E970" s="61"/>
      <c r="F970" s="61"/>
      <c r="G970" s="61"/>
      <c r="H970" s="61"/>
      <c r="N970" s="61"/>
    </row>
    <row r="971" spans="3:14" ht="15.75" customHeight="1" x14ac:dyDescent="0.35">
      <c r="C971" s="67"/>
      <c r="D971" s="61"/>
      <c r="E971" s="61"/>
      <c r="F971" s="61"/>
      <c r="G971" s="61"/>
      <c r="H971" s="61"/>
      <c r="N971" s="61"/>
    </row>
    <row r="972" spans="3:14" ht="15.75" customHeight="1" x14ac:dyDescent="0.35">
      <c r="C972" s="67"/>
      <c r="D972" s="61"/>
      <c r="E972" s="61"/>
      <c r="F972" s="61"/>
      <c r="G972" s="61"/>
      <c r="H972" s="61"/>
      <c r="N972" s="61"/>
    </row>
    <row r="973" spans="3:14" ht="15.75" customHeight="1" x14ac:dyDescent="0.35">
      <c r="C973" s="67"/>
      <c r="D973" s="61"/>
      <c r="E973" s="61"/>
      <c r="F973" s="61"/>
      <c r="G973" s="61"/>
      <c r="H973" s="61"/>
      <c r="N973" s="61"/>
    </row>
    <row r="974" spans="3:14" ht="15.75" customHeight="1" x14ac:dyDescent="0.35">
      <c r="C974" s="67"/>
      <c r="D974" s="61"/>
      <c r="E974" s="61"/>
      <c r="F974" s="61"/>
      <c r="G974" s="61"/>
      <c r="H974" s="61"/>
      <c r="N974" s="61"/>
    </row>
    <row r="975" spans="3:14" ht="15.75" customHeight="1" x14ac:dyDescent="0.35">
      <c r="C975" s="67"/>
      <c r="D975" s="61"/>
      <c r="E975" s="61"/>
      <c r="F975" s="61"/>
      <c r="G975" s="61"/>
      <c r="H975" s="61"/>
      <c r="N975" s="61"/>
    </row>
    <row r="976" spans="3:14" ht="15.75" customHeight="1" x14ac:dyDescent="0.35">
      <c r="C976" s="67"/>
      <c r="D976" s="61"/>
      <c r="E976" s="61"/>
      <c r="F976" s="61"/>
      <c r="G976" s="61"/>
      <c r="H976" s="61"/>
      <c r="N976" s="61"/>
    </row>
    <row r="977" spans="3:14" ht="15.75" customHeight="1" x14ac:dyDescent="0.35">
      <c r="C977" s="67"/>
      <c r="D977" s="61"/>
      <c r="E977" s="61"/>
      <c r="F977" s="61"/>
      <c r="G977" s="61"/>
      <c r="H977" s="61"/>
      <c r="N977" s="61"/>
    </row>
    <row r="978" spans="3:14" ht="15.75" customHeight="1" x14ac:dyDescent="0.35">
      <c r="C978" s="67"/>
      <c r="D978" s="61"/>
      <c r="E978" s="61"/>
      <c r="F978" s="61"/>
      <c r="G978" s="61"/>
      <c r="H978" s="61"/>
      <c r="N978" s="61"/>
    </row>
    <row r="979" spans="3:14" ht="15.75" customHeight="1" x14ac:dyDescent="0.35">
      <c r="C979" s="67"/>
      <c r="D979" s="61"/>
      <c r="E979" s="61"/>
      <c r="F979" s="61"/>
      <c r="G979" s="61"/>
      <c r="H979" s="61"/>
      <c r="N979" s="61"/>
    </row>
    <row r="980" spans="3:14" ht="15.75" customHeight="1" x14ac:dyDescent="0.35">
      <c r="C980" s="67"/>
      <c r="D980" s="61"/>
      <c r="E980" s="61"/>
      <c r="F980" s="61"/>
      <c r="G980" s="61"/>
      <c r="H980" s="61"/>
      <c r="N980" s="61"/>
    </row>
    <row r="981" spans="3:14" ht="15.75" customHeight="1" x14ac:dyDescent="0.35">
      <c r="C981" s="67"/>
      <c r="D981" s="61"/>
      <c r="E981" s="61"/>
      <c r="F981" s="61"/>
      <c r="G981" s="61"/>
      <c r="H981" s="61"/>
      <c r="N981" s="61"/>
    </row>
    <row r="982" spans="3:14" ht="15.75" customHeight="1" x14ac:dyDescent="0.35">
      <c r="C982" s="67"/>
      <c r="D982" s="61"/>
      <c r="E982" s="61"/>
      <c r="F982" s="61"/>
      <c r="G982" s="61"/>
      <c r="H982" s="61"/>
      <c r="N982" s="61"/>
    </row>
    <row r="983" spans="3:14" ht="15.75" customHeight="1" x14ac:dyDescent="0.35">
      <c r="C983" s="67"/>
      <c r="D983" s="61"/>
      <c r="E983" s="61"/>
      <c r="F983" s="61"/>
      <c r="G983" s="61"/>
      <c r="H983" s="61"/>
      <c r="N983" s="61"/>
    </row>
    <row r="984" spans="3:14" ht="15.75" customHeight="1" x14ac:dyDescent="0.35">
      <c r="C984" s="67"/>
      <c r="D984" s="61"/>
      <c r="E984" s="61"/>
      <c r="F984" s="61"/>
      <c r="G984" s="61"/>
      <c r="H984" s="61"/>
      <c r="N984" s="61"/>
    </row>
    <row r="985" spans="3:14" ht="15.75" customHeight="1" x14ac:dyDescent="0.35">
      <c r="C985" s="67"/>
      <c r="D985" s="61"/>
      <c r="E985" s="61"/>
      <c r="F985" s="61"/>
      <c r="G985" s="61"/>
      <c r="H985" s="61"/>
      <c r="N985" s="61"/>
    </row>
    <row r="986" spans="3:14" ht="15.75" customHeight="1" x14ac:dyDescent="0.35">
      <c r="C986" s="67"/>
      <c r="D986" s="61"/>
      <c r="E986" s="61"/>
      <c r="F986" s="61"/>
      <c r="G986" s="61"/>
      <c r="H986" s="61"/>
      <c r="N986" s="61"/>
    </row>
    <row r="987" spans="3:14" ht="15.75" customHeight="1" x14ac:dyDescent="0.35">
      <c r="C987" s="67"/>
      <c r="D987" s="61"/>
      <c r="E987" s="61"/>
      <c r="F987" s="61"/>
      <c r="G987" s="61"/>
      <c r="H987" s="61"/>
      <c r="N987" s="61"/>
    </row>
    <row r="988" spans="3:14" ht="15.75" customHeight="1" x14ac:dyDescent="0.35">
      <c r="C988" s="67"/>
      <c r="D988" s="61"/>
      <c r="E988" s="61"/>
      <c r="F988" s="61"/>
      <c r="G988" s="61"/>
      <c r="H988" s="61"/>
      <c r="N988" s="61"/>
    </row>
    <row r="989" spans="3:14" ht="15.75" customHeight="1" x14ac:dyDescent="0.35">
      <c r="C989" s="67"/>
      <c r="D989" s="61"/>
      <c r="E989" s="61"/>
      <c r="F989" s="61"/>
      <c r="G989" s="61"/>
      <c r="H989" s="61"/>
      <c r="N989" s="61"/>
    </row>
    <row r="990" spans="3:14" ht="15.75" customHeight="1" x14ac:dyDescent="0.35">
      <c r="C990" s="67"/>
      <c r="D990" s="61"/>
      <c r="E990" s="61"/>
      <c r="F990" s="61"/>
      <c r="G990" s="61"/>
      <c r="H990" s="61"/>
      <c r="N990" s="61"/>
    </row>
    <row r="991" spans="3:14" ht="15.75" customHeight="1" x14ac:dyDescent="0.35">
      <c r="C991" s="67"/>
      <c r="D991" s="61"/>
      <c r="E991" s="61"/>
      <c r="F991" s="61"/>
      <c r="G991" s="61"/>
      <c r="H991" s="61"/>
      <c r="N991" s="61"/>
    </row>
    <row r="992" spans="3:14" ht="15.75" customHeight="1" x14ac:dyDescent="0.35">
      <c r="C992" s="67"/>
      <c r="D992" s="61"/>
      <c r="E992" s="61"/>
      <c r="F992" s="61"/>
      <c r="G992" s="61"/>
      <c r="H992" s="61"/>
      <c r="N992" s="61"/>
    </row>
    <row r="993" spans="3:14" ht="15.75" customHeight="1" x14ac:dyDescent="0.35">
      <c r="C993" s="67"/>
      <c r="D993" s="61"/>
      <c r="E993" s="61"/>
      <c r="F993" s="61"/>
      <c r="G993" s="61"/>
      <c r="H993" s="61"/>
      <c r="N993" s="61"/>
    </row>
    <row r="994" spans="3:14" ht="15.75" customHeight="1" x14ac:dyDescent="0.35">
      <c r="C994" s="67"/>
      <c r="D994" s="61"/>
      <c r="E994" s="61"/>
      <c r="F994" s="61"/>
      <c r="G994" s="61"/>
      <c r="H994" s="61"/>
      <c r="N994" s="61"/>
    </row>
    <row r="995" spans="3:14" ht="15.75" customHeight="1" x14ac:dyDescent="0.35">
      <c r="C995" s="67"/>
      <c r="D995" s="61"/>
      <c r="E995" s="61"/>
      <c r="F995" s="61"/>
      <c r="G995" s="61"/>
      <c r="H995" s="61"/>
      <c r="N995" s="61"/>
    </row>
    <row r="996" spans="3:14" ht="15.75" customHeight="1" x14ac:dyDescent="0.35">
      <c r="C996" s="67"/>
      <c r="D996" s="61"/>
      <c r="E996" s="61"/>
      <c r="F996" s="61"/>
      <c r="G996" s="61"/>
      <c r="H996" s="61"/>
      <c r="N996" s="61"/>
    </row>
    <row r="997" spans="3:14" ht="15.75" customHeight="1" x14ac:dyDescent="0.35">
      <c r="C997" s="67"/>
      <c r="D997" s="61"/>
      <c r="E997" s="61"/>
      <c r="F997" s="61"/>
      <c r="G997" s="61"/>
      <c r="H997" s="61"/>
      <c r="N997" s="61"/>
    </row>
    <row r="998" spans="3:14" ht="15.75" customHeight="1" x14ac:dyDescent="0.35">
      <c r="C998" s="67"/>
      <c r="D998" s="61"/>
      <c r="E998" s="61"/>
      <c r="F998" s="61"/>
      <c r="G998" s="61"/>
      <c r="H998" s="61"/>
      <c r="N998" s="61"/>
    </row>
    <row r="999" spans="3:14" ht="15.75" customHeight="1" x14ac:dyDescent="0.35">
      <c r="C999" s="67"/>
      <c r="D999" s="61"/>
      <c r="E999" s="61"/>
      <c r="F999" s="61"/>
      <c r="G999" s="61"/>
      <c r="H999" s="61"/>
      <c r="N999" s="61"/>
    </row>
    <row r="1000" spans="3:14" ht="15.75" customHeight="1" x14ac:dyDescent="0.35">
      <c r="C1000" s="67"/>
      <c r="D1000" s="61"/>
      <c r="E1000" s="61"/>
      <c r="F1000" s="61"/>
      <c r="G1000" s="61"/>
      <c r="H1000" s="61"/>
      <c r="N1000" s="61"/>
    </row>
    <row r="1001" spans="3:14" ht="15.75" customHeight="1" x14ac:dyDescent="0.35">
      <c r="C1001" s="67"/>
      <c r="D1001" s="61"/>
      <c r="E1001" s="61"/>
      <c r="F1001" s="61"/>
      <c r="G1001" s="61"/>
      <c r="H1001" s="61"/>
      <c r="N1001" s="61"/>
    </row>
    <row r="1002" spans="3:14" ht="15.75" customHeight="1" x14ac:dyDescent="0.35">
      <c r="C1002" s="67"/>
      <c r="D1002" s="61"/>
      <c r="E1002" s="61"/>
      <c r="F1002" s="61"/>
      <c r="G1002" s="61"/>
      <c r="H1002" s="61"/>
      <c r="N1002" s="61"/>
    </row>
    <row r="1003" spans="3:14" ht="15.75" customHeight="1" x14ac:dyDescent="0.35">
      <c r="C1003" s="67"/>
      <c r="D1003" s="61"/>
      <c r="E1003" s="61"/>
      <c r="F1003" s="61"/>
      <c r="G1003" s="61"/>
      <c r="H1003" s="61"/>
      <c r="N1003" s="61"/>
    </row>
    <row r="1004" spans="3:14" ht="15.75" customHeight="1" x14ac:dyDescent="0.35">
      <c r="C1004" s="67"/>
      <c r="D1004" s="61"/>
      <c r="E1004" s="61"/>
      <c r="F1004" s="61"/>
      <c r="G1004" s="61"/>
      <c r="H1004" s="61"/>
      <c r="N1004" s="61"/>
    </row>
  </sheetData>
  <mergeCells count="7">
    <mergeCell ref="J1:J2"/>
    <mergeCell ref="I1:I2"/>
    <mergeCell ref="A29:B29"/>
    <mergeCell ref="A1:A2"/>
    <mergeCell ref="B1:B2"/>
    <mergeCell ref="C1:C2"/>
    <mergeCell ref="D1:H1"/>
  </mergeCells>
  <phoneticPr fontId="24" type="noConversion"/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D3060-1A7B-44C2-B14F-2221840B429D}">
  <sheetPr>
    <outlinePr summaryBelow="0" summaryRight="0"/>
  </sheetPr>
  <dimension ref="A1:P77"/>
  <sheetViews>
    <sheetView workbookViewId="0">
      <pane xSplit="9" ySplit="1" topLeftCell="J60" activePane="bottomRight" state="frozen"/>
      <selection pane="topRight" activeCell="I1" sqref="I1"/>
      <selection pane="bottomLeft" activeCell="A3" sqref="A3"/>
      <selection pane="bottomRight" activeCell="I2" sqref="I2:I77"/>
    </sheetView>
  </sheetViews>
  <sheetFormatPr defaultColWidth="4.08203125" defaultRowHeight="15.75" customHeight="1" x14ac:dyDescent="0.3"/>
  <cols>
    <col min="1" max="1" width="3.58203125" style="81" customWidth="1"/>
    <col min="2" max="2" width="6.83203125" style="81" customWidth="1"/>
    <col min="3" max="3" width="8.5" style="81" bestFit="1" customWidth="1"/>
    <col min="4" max="4" width="6.25" style="81" bestFit="1" customWidth="1"/>
    <col min="5" max="5" width="11.83203125" style="76" customWidth="1"/>
    <col min="6" max="6" width="14.08203125" style="76" bestFit="1" customWidth="1"/>
    <col min="7" max="7" width="11.83203125" style="76" customWidth="1"/>
    <col min="8" max="8" width="11.08203125" style="76" bestFit="1" customWidth="1"/>
    <col min="9" max="9" width="9.08203125" style="84" bestFit="1" customWidth="1"/>
    <col min="10" max="10" width="9.33203125" style="76" bestFit="1" customWidth="1"/>
    <col min="11" max="11" width="11.08203125" style="76" bestFit="1" customWidth="1"/>
    <col min="12" max="12" width="11.83203125" style="90" bestFit="1" customWidth="1"/>
    <col min="13" max="13" width="11.08203125" style="76" bestFit="1" customWidth="1"/>
    <col min="14" max="14" width="8" style="76" bestFit="1" customWidth="1"/>
    <col min="15" max="15" width="10.83203125" style="90" bestFit="1" customWidth="1"/>
    <col min="16" max="16" width="11.83203125" style="90" bestFit="1" customWidth="1"/>
    <col min="17" max="16384" width="4.08203125" style="76"/>
  </cols>
  <sheetData>
    <row r="1" spans="1:16" s="87" customFormat="1" ht="42" x14ac:dyDescent="0.3">
      <c r="A1" s="82" t="s">
        <v>132</v>
      </c>
      <c r="B1" s="82" t="s">
        <v>66</v>
      </c>
      <c r="C1" s="82" t="s">
        <v>67</v>
      </c>
      <c r="D1" s="82" t="s">
        <v>35</v>
      </c>
      <c r="E1" s="82" t="s">
        <v>111</v>
      </c>
      <c r="F1" s="82" t="s">
        <v>110</v>
      </c>
      <c r="G1" s="82" t="s">
        <v>131</v>
      </c>
      <c r="H1" s="82" t="s">
        <v>68</v>
      </c>
      <c r="I1" s="82" t="s">
        <v>69</v>
      </c>
      <c r="J1" s="82" t="s">
        <v>70</v>
      </c>
      <c r="K1" s="82" t="s">
        <v>71</v>
      </c>
      <c r="L1" s="89" t="s">
        <v>72</v>
      </c>
      <c r="M1" s="82" t="s">
        <v>73</v>
      </c>
      <c r="N1" s="82" t="s">
        <v>74</v>
      </c>
      <c r="O1" s="89" t="s">
        <v>75</v>
      </c>
      <c r="P1" s="89" t="s">
        <v>76</v>
      </c>
    </row>
    <row r="2" spans="1:16" ht="14" x14ac:dyDescent="0.3">
      <c r="A2" s="86">
        <v>1</v>
      </c>
      <c r="B2" s="86">
        <v>201</v>
      </c>
      <c r="C2" s="86" t="s">
        <v>86</v>
      </c>
      <c r="D2" s="86" t="s">
        <v>77</v>
      </c>
      <c r="E2" s="85">
        <v>195.17</v>
      </c>
      <c r="F2" s="85">
        <v>2100.79</v>
      </c>
      <c r="G2" s="85">
        <f>F2*1.1</f>
        <v>2310.8690000000001</v>
      </c>
      <c r="H2" s="77">
        <v>4066</v>
      </c>
      <c r="I2" s="88" t="s">
        <v>78</v>
      </c>
      <c r="J2" s="77"/>
      <c r="K2" s="77"/>
      <c r="L2" s="85"/>
      <c r="M2" s="77"/>
      <c r="N2" s="77"/>
      <c r="O2" s="85"/>
      <c r="P2" s="85"/>
    </row>
    <row r="3" spans="1:16" ht="14" x14ac:dyDescent="0.3">
      <c r="A3" s="86">
        <v>2</v>
      </c>
      <c r="B3" s="86">
        <v>202</v>
      </c>
      <c r="C3" s="86" t="s">
        <v>86</v>
      </c>
      <c r="D3" s="86" t="s">
        <v>77</v>
      </c>
      <c r="E3" s="85">
        <v>195.17</v>
      </c>
      <c r="F3" s="85">
        <v>2100.79</v>
      </c>
      <c r="G3" s="85">
        <f t="shared" ref="G3:G66" si="0">F3*1.1</f>
        <v>2310.8690000000001</v>
      </c>
      <c r="H3" s="77">
        <v>4643</v>
      </c>
      <c r="I3" s="88" t="s">
        <v>78</v>
      </c>
      <c r="J3" s="77"/>
      <c r="K3" s="77"/>
      <c r="L3" s="85"/>
      <c r="M3" s="77"/>
      <c r="N3" s="77"/>
      <c r="O3" s="85"/>
      <c r="P3" s="85"/>
    </row>
    <row r="4" spans="1:16" ht="14" x14ac:dyDescent="0.3">
      <c r="A4" s="86">
        <v>3</v>
      </c>
      <c r="B4" s="86">
        <v>203</v>
      </c>
      <c r="C4" s="86" t="s">
        <v>86</v>
      </c>
      <c r="D4" s="86" t="s">
        <v>79</v>
      </c>
      <c r="E4" s="85">
        <v>160.79</v>
      </c>
      <c r="F4" s="85">
        <v>1730.73</v>
      </c>
      <c r="G4" s="85">
        <f t="shared" si="0"/>
        <v>1903.8030000000001</v>
      </c>
      <c r="H4" s="77">
        <v>2953</v>
      </c>
      <c r="I4" s="88" t="s">
        <v>78</v>
      </c>
      <c r="J4" s="77"/>
      <c r="K4" s="77"/>
      <c r="L4" s="85"/>
      <c r="M4" s="77"/>
      <c r="N4" s="77"/>
      <c r="O4" s="85"/>
      <c r="P4" s="85"/>
    </row>
    <row r="5" spans="1:16" ht="14" x14ac:dyDescent="0.3">
      <c r="A5" s="86">
        <v>4</v>
      </c>
      <c r="B5" s="86">
        <v>204</v>
      </c>
      <c r="C5" s="86" t="s">
        <v>86</v>
      </c>
      <c r="D5" s="86" t="s">
        <v>79</v>
      </c>
      <c r="E5" s="85">
        <v>160.79</v>
      </c>
      <c r="F5" s="85">
        <v>1730.73</v>
      </c>
      <c r="G5" s="85">
        <f t="shared" si="0"/>
        <v>1903.8030000000001</v>
      </c>
      <c r="H5" s="77">
        <v>2953</v>
      </c>
      <c r="I5" s="88" t="s">
        <v>78</v>
      </c>
      <c r="J5" s="77"/>
      <c r="K5" s="77"/>
      <c r="L5" s="85"/>
      <c r="M5" s="77"/>
      <c r="N5" s="77"/>
      <c r="O5" s="85"/>
      <c r="P5" s="85"/>
    </row>
    <row r="6" spans="1:16" ht="14" x14ac:dyDescent="0.3">
      <c r="A6" s="86">
        <v>5</v>
      </c>
      <c r="B6" s="86">
        <v>301</v>
      </c>
      <c r="C6" s="86" t="s">
        <v>87</v>
      </c>
      <c r="D6" s="86" t="s">
        <v>77</v>
      </c>
      <c r="E6" s="85">
        <v>195.17</v>
      </c>
      <c r="F6" s="85">
        <v>2100.79</v>
      </c>
      <c r="G6" s="85">
        <f t="shared" si="0"/>
        <v>2310.8690000000001</v>
      </c>
      <c r="H6" s="77">
        <v>3563</v>
      </c>
      <c r="I6" s="88" t="s">
        <v>78</v>
      </c>
      <c r="J6" s="77"/>
      <c r="K6" s="77"/>
      <c r="L6" s="85"/>
      <c r="M6" s="77"/>
      <c r="N6" s="77"/>
      <c r="O6" s="85"/>
      <c r="P6" s="85"/>
    </row>
    <row r="7" spans="1:16" ht="14" x14ac:dyDescent="0.3">
      <c r="A7" s="86">
        <v>6</v>
      </c>
      <c r="B7" s="86">
        <v>302</v>
      </c>
      <c r="C7" s="86" t="s">
        <v>87</v>
      </c>
      <c r="D7" s="86" t="s">
        <v>77</v>
      </c>
      <c r="E7" s="85">
        <v>195.17</v>
      </c>
      <c r="F7" s="85">
        <v>2100.79</v>
      </c>
      <c r="G7" s="85">
        <f t="shared" si="0"/>
        <v>2310.8690000000001</v>
      </c>
      <c r="H7" s="77">
        <v>3563</v>
      </c>
      <c r="I7" s="88" t="s">
        <v>78</v>
      </c>
      <c r="J7" s="77"/>
      <c r="K7" s="77"/>
      <c r="L7" s="85"/>
      <c r="M7" s="77"/>
      <c r="N7" s="77"/>
      <c r="O7" s="85"/>
      <c r="P7" s="85"/>
    </row>
    <row r="8" spans="1:16" ht="14" x14ac:dyDescent="0.3">
      <c r="A8" s="86">
        <v>7</v>
      </c>
      <c r="B8" s="86">
        <v>303</v>
      </c>
      <c r="C8" s="86" t="s">
        <v>87</v>
      </c>
      <c r="D8" s="86" t="s">
        <v>79</v>
      </c>
      <c r="E8" s="85">
        <v>160.79</v>
      </c>
      <c r="F8" s="85">
        <v>1730.73</v>
      </c>
      <c r="G8" s="85">
        <f t="shared" si="0"/>
        <v>1903.8030000000001</v>
      </c>
      <c r="H8" s="77">
        <v>2953</v>
      </c>
      <c r="I8" s="88" t="s">
        <v>78</v>
      </c>
      <c r="J8" s="77"/>
      <c r="K8" s="77"/>
      <c r="L8" s="85"/>
      <c r="M8" s="77"/>
      <c r="N8" s="77"/>
      <c r="O8" s="85"/>
      <c r="P8" s="85"/>
    </row>
    <row r="9" spans="1:16" ht="14" x14ac:dyDescent="0.3">
      <c r="A9" s="86">
        <v>8</v>
      </c>
      <c r="B9" s="86">
        <v>304</v>
      </c>
      <c r="C9" s="86" t="s">
        <v>87</v>
      </c>
      <c r="D9" s="86" t="s">
        <v>79</v>
      </c>
      <c r="E9" s="85">
        <v>160.79</v>
      </c>
      <c r="F9" s="85">
        <v>1730.73</v>
      </c>
      <c r="G9" s="85">
        <f t="shared" si="0"/>
        <v>1903.8030000000001</v>
      </c>
      <c r="H9" s="77">
        <v>2953</v>
      </c>
      <c r="I9" s="88" t="s">
        <v>78</v>
      </c>
      <c r="J9" s="77"/>
      <c r="K9" s="77"/>
      <c r="L9" s="85"/>
      <c r="M9" s="77"/>
      <c r="N9" s="77"/>
      <c r="O9" s="85"/>
      <c r="P9" s="85"/>
    </row>
    <row r="10" spans="1:16" ht="17.25" customHeight="1" x14ac:dyDescent="0.3">
      <c r="A10" s="86">
        <v>9</v>
      </c>
      <c r="B10" s="86">
        <v>401</v>
      </c>
      <c r="C10" s="86" t="s">
        <v>88</v>
      </c>
      <c r="D10" s="86" t="s">
        <v>77</v>
      </c>
      <c r="E10" s="85">
        <v>195.17</v>
      </c>
      <c r="F10" s="85">
        <v>2100.79</v>
      </c>
      <c r="G10" s="85">
        <f t="shared" si="0"/>
        <v>2310.8690000000001</v>
      </c>
      <c r="H10" s="77">
        <v>3563</v>
      </c>
      <c r="I10" s="88" t="s">
        <v>112</v>
      </c>
      <c r="J10" s="78">
        <v>45385</v>
      </c>
      <c r="K10" s="79">
        <f>L10/F10</f>
        <v>16960.286368461388</v>
      </c>
      <c r="L10" s="85">
        <v>35630000</v>
      </c>
      <c r="M10" s="77" t="s">
        <v>113</v>
      </c>
      <c r="N10" s="77" t="s">
        <v>114</v>
      </c>
      <c r="O10" s="85">
        <f>1784000+1784000</f>
        <v>3568000</v>
      </c>
      <c r="P10" s="85">
        <f>L10-O10</f>
        <v>32062000</v>
      </c>
    </row>
    <row r="11" spans="1:16" ht="14" x14ac:dyDescent="0.3">
      <c r="A11" s="86">
        <v>10</v>
      </c>
      <c r="B11" s="86">
        <v>402</v>
      </c>
      <c r="C11" s="86" t="s">
        <v>88</v>
      </c>
      <c r="D11" s="86" t="s">
        <v>77</v>
      </c>
      <c r="E11" s="85">
        <v>195.17</v>
      </c>
      <c r="F11" s="85">
        <v>2100.79</v>
      </c>
      <c r="G11" s="85">
        <f t="shared" si="0"/>
        <v>2310.8690000000001</v>
      </c>
      <c r="H11" s="77">
        <v>3563</v>
      </c>
      <c r="I11" s="88" t="s">
        <v>78</v>
      </c>
      <c r="J11" s="77"/>
      <c r="K11" s="77"/>
      <c r="L11" s="85"/>
      <c r="M11" s="77"/>
      <c r="N11" s="77"/>
      <c r="O11" s="85"/>
      <c r="P11" s="85"/>
    </row>
    <row r="12" spans="1:16" ht="14" x14ac:dyDescent="0.3">
      <c r="A12" s="86">
        <v>11</v>
      </c>
      <c r="B12" s="86">
        <v>403</v>
      </c>
      <c r="C12" s="86" t="s">
        <v>88</v>
      </c>
      <c r="D12" s="86" t="s">
        <v>79</v>
      </c>
      <c r="E12" s="85">
        <v>160.79</v>
      </c>
      <c r="F12" s="85">
        <v>1730.73</v>
      </c>
      <c r="G12" s="85">
        <f t="shared" si="0"/>
        <v>1903.8030000000001</v>
      </c>
      <c r="H12" s="77">
        <v>2953</v>
      </c>
      <c r="I12" s="88" t="s">
        <v>78</v>
      </c>
      <c r="J12" s="77"/>
      <c r="K12" s="77"/>
      <c r="L12" s="85"/>
      <c r="M12" s="77"/>
      <c r="N12" s="77"/>
      <c r="O12" s="85"/>
      <c r="P12" s="85"/>
    </row>
    <row r="13" spans="1:16" ht="16.5" customHeight="1" x14ac:dyDescent="0.3">
      <c r="A13" s="86">
        <v>12</v>
      </c>
      <c r="B13" s="86">
        <v>404</v>
      </c>
      <c r="C13" s="86" t="s">
        <v>88</v>
      </c>
      <c r="D13" s="86" t="s">
        <v>79</v>
      </c>
      <c r="E13" s="85">
        <v>160.79</v>
      </c>
      <c r="F13" s="85">
        <v>1730.73</v>
      </c>
      <c r="G13" s="85">
        <f t="shared" si="0"/>
        <v>1903.8030000000001</v>
      </c>
      <c r="H13" s="77">
        <v>2953</v>
      </c>
      <c r="I13" s="88" t="s">
        <v>112</v>
      </c>
      <c r="J13" s="78">
        <v>45113</v>
      </c>
      <c r="K13" s="79">
        <f>L13/F13</f>
        <v>16963.940071530509</v>
      </c>
      <c r="L13" s="85">
        <v>29360000</v>
      </c>
      <c r="M13" s="77" t="s">
        <v>113</v>
      </c>
      <c r="N13" s="77" t="s">
        <v>114</v>
      </c>
      <c r="O13" s="85">
        <f>50000+50000+800000+700000+1500000</f>
        <v>3100000</v>
      </c>
      <c r="P13" s="85">
        <f>L13-O13</f>
        <v>26260000</v>
      </c>
    </row>
    <row r="14" spans="1:16" ht="14" x14ac:dyDescent="0.3">
      <c r="A14" s="86">
        <v>13</v>
      </c>
      <c r="B14" s="86">
        <v>501</v>
      </c>
      <c r="C14" s="86" t="s">
        <v>89</v>
      </c>
      <c r="D14" s="86" t="s">
        <v>77</v>
      </c>
      <c r="E14" s="85">
        <v>195.17</v>
      </c>
      <c r="F14" s="85">
        <v>2100.79</v>
      </c>
      <c r="G14" s="85">
        <f t="shared" si="0"/>
        <v>2310.8690000000001</v>
      </c>
      <c r="H14" s="77">
        <v>3563</v>
      </c>
      <c r="I14" s="88" t="s">
        <v>78</v>
      </c>
      <c r="J14" s="77"/>
      <c r="K14" s="77"/>
      <c r="L14" s="85"/>
      <c r="M14" s="77"/>
      <c r="N14" s="77"/>
      <c r="O14" s="85"/>
      <c r="P14" s="85"/>
    </row>
    <row r="15" spans="1:16" ht="14" x14ac:dyDescent="0.3">
      <c r="A15" s="86">
        <v>14</v>
      </c>
      <c r="B15" s="86">
        <v>502</v>
      </c>
      <c r="C15" s="86" t="s">
        <v>89</v>
      </c>
      <c r="D15" s="86" t="s">
        <v>77</v>
      </c>
      <c r="E15" s="85">
        <v>195.17</v>
      </c>
      <c r="F15" s="85">
        <v>2100.79</v>
      </c>
      <c r="G15" s="85">
        <f t="shared" si="0"/>
        <v>2310.8690000000001</v>
      </c>
      <c r="H15" s="77">
        <v>3563</v>
      </c>
      <c r="I15" s="88" t="s">
        <v>78</v>
      </c>
      <c r="J15" s="77"/>
      <c r="K15" s="77"/>
      <c r="L15" s="85"/>
      <c r="M15" s="77"/>
      <c r="N15" s="77"/>
      <c r="O15" s="85"/>
      <c r="P15" s="85"/>
    </row>
    <row r="16" spans="1:16" ht="14" x14ac:dyDescent="0.3">
      <c r="A16" s="86">
        <v>15</v>
      </c>
      <c r="B16" s="86">
        <v>503</v>
      </c>
      <c r="C16" s="86" t="s">
        <v>89</v>
      </c>
      <c r="D16" s="86" t="s">
        <v>79</v>
      </c>
      <c r="E16" s="85">
        <v>160.79</v>
      </c>
      <c r="F16" s="85">
        <v>1730.73</v>
      </c>
      <c r="G16" s="85">
        <f t="shared" si="0"/>
        <v>1903.8030000000001</v>
      </c>
      <c r="H16" s="77">
        <v>2953</v>
      </c>
      <c r="I16" s="88" t="s">
        <v>78</v>
      </c>
      <c r="J16" s="77"/>
      <c r="K16" s="77"/>
      <c r="L16" s="85"/>
      <c r="M16" s="77"/>
      <c r="N16" s="77"/>
      <c r="O16" s="85"/>
      <c r="P16" s="85"/>
    </row>
    <row r="17" spans="1:16" ht="14" x14ac:dyDescent="0.3">
      <c r="A17" s="86">
        <v>16</v>
      </c>
      <c r="B17" s="86">
        <v>504</v>
      </c>
      <c r="C17" s="86" t="s">
        <v>89</v>
      </c>
      <c r="D17" s="86" t="s">
        <v>79</v>
      </c>
      <c r="E17" s="85">
        <v>160.79</v>
      </c>
      <c r="F17" s="85">
        <v>1730.73</v>
      </c>
      <c r="G17" s="85">
        <f t="shared" si="0"/>
        <v>1903.8030000000001</v>
      </c>
      <c r="H17" s="77">
        <v>2953</v>
      </c>
      <c r="I17" s="88" t="s">
        <v>78</v>
      </c>
      <c r="J17" s="77"/>
      <c r="K17" s="77"/>
      <c r="L17" s="85"/>
      <c r="M17" s="77"/>
      <c r="N17" s="77"/>
      <c r="O17" s="85"/>
      <c r="P17" s="85"/>
    </row>
    <row r="18" spans="1:16" ht="14" x14ac:dyDescent="0.3">
      <c r="A18" s="86">
        <v>17</v>
      </c>
      <c r="B18" s="86">
        <v>601</v>
      </c>
      <c r="C18" s="86" t="s">
        <v>90</v>
      </c>
      <c r="D18" s="86" t="s">
        <v>77</v>
      </c>
      <c r="E18" s="85">
        <v>195.17</v>
      </c>
      <c r="F18" s="85">
        <v>2100.79</v>
      </c>
      <c r="G18" s="85">
        <f t="shared" si="0"/>
        <v>2310.8690000000001</v>
      </c>
      <c r="H18" s="77">
        <v>3563</v>
      </c>
      <c r="I18" s="88" t="s">
        <v>78</v>
      </c>
      <c r="J18" s="77"/>
      <c r="K18" s="77"/>
      <c r="L18" s="85"/>
      <c r="M18" s="77"/>
      <c r="N18" s="77"/>
      <c r="O18" s="85"/>
      <c r="P18" s="85"/>
    </row>
    <row r="19" spans="1:16" ht="14" x14ac:dyDescent="0.3">
      <c r="A19" s="86">
        <v>18</v>
      </c>
      <c r="B19" s="86">
        <v>602</v>
      </c>
      <c r="C19" s="86" t="s">
        <v>90</v>
      </c>
      <c r="D19" s="86" t="s">
        <v>77</v>
      </c>
      <c r="E19" s="85">
        <v>195.17</v>
      </c>
      <c r="F19" s="85">
        <v>2100.79</v>
      </c>
      <c r="G19" s="85">
        <f t="shared" si="0"/>
        <v>2310.8690000000001</v>
      </c>
      <c r="H19" s="77">
        <v>3563</v>
      </c>
      <c r="I19" s="88" t="s">
        <v>78</v>
      </c>
      <c r="J19" s="77"/>
      <c r="K19" s="77"/>
      <c r="L19" s="85"/>
      <c r="M19" s="77"/>
      <c r="N19" s="77"/>
      <c r="O19" s="85"/>
      <c r="P19" s="85"/>
    </row>
    <row r="20" spans="1:16" ht="14" x14ac:dyDescent="0.3">
      <c r="A20" s="86">
        <v>19</v>
      </c>
      <c r="B20" s="86">
        <v>603</v>
      </c>
      <c r="C20" s="86" t="s">
        <v>90</v>
      </c>
      <c r="D20" s="86" t="s">
        <v>79</v>
      </c>
      <c r="E20" s="85">
        <v>160.79</v>
      </c>
      <c r="F20" s="85">
        <v>1730.73</v>
      </c>
      <c r="G20" s="85">
        <f t="shared" si="0"/>
        <v>1903.8030000000001</v>
      </c>
      <c r="H20" s="77">
        <v>2953</v>
      </c>
      <c r="I20" s="88" t="s">
        <v>78</v>
      </c>
      <c r="J20" s="77"/>
      <c r="K20" s="77"/>
      <c r="L20" s="85"/>
      <c r="M20" s="77"/>
      <c r="N20" s="77"/>
      <c r="O20" s="85"/>
      <c r="P20" s="85"/>
    </row>
    <row r="21" spans="1:16" ht="14" x14ac:dyDescent="0.3">
      <c r="A21" s="86">
        <v>20</v>
      </c>
      <c r="B21" s="86">
        <v>604</v>
      </c>
      <c r="C21" s="86" t="s">
        <v>90</v>
      </c>
      <c r="D21" s="86" t="s">
        <v>79</v>
      </c>
      <c r="E21" s="85">
        <v>160.79</v>
      </c>
      <c r="F21" s="85">
        <v>1730.73</v>
      </c>
      <c r="G21" s="85">
        <f t="shared" si="0"/>
        <v>1903.8030000000001</v>
      </c>
      <c r="H21" s="77">
        <v>2953</v>
      </c>
      <c r="I21" s="88" t="s">
        <v>78</v>
      </c>
      <c r="J21" s="77"/>
      <c r="K21" s="77"/>
      <c r="L21" s="85"/>
      <c r="M21" s="77"/>
      <c r="N21" s="77"/>
      <c r="O21" s="85"/>
      <c r="P21" s="85"/>
    </row>
    <row r="22" spans="1:16" ht="14" x14ac:dyDescent="0.3">
      <c r="A22" s="86">
        <v>21</v>
      </c>
      <c r="B22" s="86">
        <v>701</v>
      </c>
      <c r="C22" s="86" t="s">
        <v>91</v>
      </c>
      <c r="D22" s="86" t="s">
        <v>77</v>
      </c>
      <c r="E22" s="85">
        <v>195.17</v>
      </c>
      <c r="F22" s="85">
        <v>2100.79</v>
      </c>
      <c r="G22" s="85">
        <f t="shared" si="0"/>
        <v>2310.8690000000001</v>
      </c>
      <c r="H22" s="77">
        <v>3563</v>
      </c>
      <c r="I22" s="88" t="s">
        <v>78</v>
      </c>
      <c r="J22" s="77"/>
      <c r="K22" s="77"/>
      <c r="L22" s="85"/>
      <c r="M22" s="77"/>
      <c r="N22" s="77"/>
      <c r="O22" s="85"/>
      <c r="P22" s="85"/>
    </row>
    <row r="23" spans="1:16" ht="14" x14ac:dyDescent="0.3">
      <c r="A23" s="86">
        <v>22</v>
      </c>
      <c r="B23" s="86">
        <v>702</v>
      </c>
      <c r="C23" s="86" t="s">
        <v>91</v>
      </c>
      <c r="D23" s="86" t="s">
        <v>77</v>
      </c>
      <c r="E23" s="85">
        <v>195.17</v>
      </c>
      <c r="F23" s="85">
        <v>2100.79</v>
      </c>
      <c r="G23" s="85">
        <f t="shared" si="0"/>
        <v>2310.8690000000001</v>
      </c>
      <c r="H23" s="77">
        <v>3563</v>
      </c>
      <c r="I23" s="88" t="s">
        <v>78</v>
      </c>
      <c r="J23" s="77"/>
      <c r="K23" s="77"/>
      <c r="L23" s="85"/>
      <c r="M23" s="77"/>
      <c r="N23" s="77"/>
      <c r="O23" s="85"/>
      <c r="P23" s="85"/>
    </row>
    <row r="24" spans="1:16" ht="14" x14ac:dyDescent="0.3">
      <c r="A24" s="86">
        <v>23</v>
      </c>
      <c r="B24" s="86">
        <v>703</v>
      </c>
      <c r="C24" s="86" t="s">
        <v>91</v>
      </c>
      <c r="D24" s="86" t="s">
        <v>79</v>
      </c>
      <c r="E24" s="85">
        <v>160.79</v>
      </c>
      <c r="F24" s="85">
        <v>1730.73</v>
      </c>
      <c r="G24" s="85">
        <f t="shared" si="0"/>
        <v>1903.8030000000001</v>
      </c>
      <c r="H24" s="77">
        <v>2953</v>
      </c>
      <c r="I24" s="88" t="s">
        <v>78</v>
      </c>
      <c r="J24" s="77"/>
      <c r="K24" s="77"/>
      <c r="L24" s="85"/>
      <c r="M24" s="77"/>
      <c r="N24" s="77"/>
      <c r="O24" s="85"/>
      <c r="P24" s="85"/>
    </row>
    <row r="25" spans="1:16" ht="14" x14ac:dyDescent="0.3">
      <c r="A25" s="86">
        <v>24</v>
      </c>
      <c r="B25" s="86">
        <v>704</v>
      </c>
      <c r="C25" s="86" t="s">
        <v>91</v>
      </c>
      <c r="D25" s="86" t="s">
        <v>79</v>
      </c>
      <c r="E25" s="85">
        <v>160.79</v>
      </c>
      <c r="F25" s="85">
        <v>1730.73</v>
      </c>
      <c r="G25" s="85">
        <f t="shared" si="0"/>
        <v>1903.8030000000001</v>
      </c>
      <c r="H25" s="77">
        <v>2953</v>
      </c>
      <c r="I25" s="88" t="s">
        <v>78</v>
      </c>
      <c r="J25" s="77"/>
      <c r="K25" s="77"/>
      <c r="L25" s="85"/>
      <c r="M25" s="77"/>
      <c r="N25" s="77"/>
      <c r="O25" s="85"/>
      <c r="P25" s="85"/>
    </row>
    <row r="26" spans="1:16" ht="14" x14ac:dyDescent="0.3">
      <c r="A26" s="86">
        <v>25</v>
      </c>
      <c r="B26" s="86">
        <v>801</v>
      </c>
      <c r="C26" s="86" t="s">
        <v>92</v>
      </c>
      <c r="D26" s="86" t="s">
        <v>77</v>
      </c>
      <c r="E26" s="85">
        <v>195.17</v>
      </c>
      <c r="F26" s="85">
        <v>2100.79</v>
      </c>
      <c r="G26" s="85">
        <f t="shared" si="0"/>
        <v>2310.8690000000001</v>
      </c>
      <c r="H26" s="77">
        <v>3563</v>
      </c>
      <c r="I26" s="88" t="s">
        <v>78</v>
      </c>
      <c r="J26" s="77"/>
      <c r="K26" s="77"/>
      <c r="L26" s="85"/>
      <c r="M26" s="77"/>
      <c r="N26" s="77"/>
      <c r="O26" s="85"/>
      <c r="P26" s="85"/>
    </row>
    <row r="27" spans="1:16" ht="14" x14ac:dyDescent="0.3">
      <c r="A27" s="86">
        <v>26</v>
      </c>
      <c r="B27" s="86">
        <v>802</v>
      </c>
      <c r="C27" s="86" t="s">
        <v>92</v>
      </c>
      <c r="D27" s="86" t="s">
        <v>77</v>
      </c>
      <c r="E27" s="85">
        <v>195.17</v>
      </c>
      <c r="F27" s="85">
        <v>2100.79</v>
      </c>
      <c r="G27" s="85">
        <f t="shared" si="0"/>
        <v>2310.8690000000001</v>
      </c>
      <c r="H27" s="77">
        <v>3563</v>
      </c>
      <c r="I27" s="88" t="s">
        <v>78</v>
      </c>
      <c r="J27" s="77"/>
      <c r="K27" s="77"/>
      <c r="L27" s="85"/>
      <c r="M27" s="77"/>
      <c r="N27" s="77"/>
      <c r="O27" s="85"/>
      <c r="P27" s="85"/>
    </row>
    <row r="28" spans="1:16" ht="14" x14ac:dyDescent="0.3">
      <c r="A28" s="86">
        <v>27</v>
      </c>
      <c r="B28" s="86">
        <v>803</v>
      </c>
      <c r="C28" s="86" t="s">
        <v>92</v>
      </c>
      <c r="D28" s="86" t="s">
        <v>79</v>
      </c>
      <c r="E28" s="85">
        <v>160.79</v>
      </c>
      <c r="F28" s="85">
        <v>1730.73</v>
      </c>
      <c r="G28" s="85">
        <f t="shared" si="0"/>
        <v>1903.8030000000001</v>
      </c>
      <c r="H28" s="77">
        <v>2953</v>
      </c>
      <c r="I28" s="88" t="s">
        <v>78</v>
      </c>
      <c r="J28" s="77"/>
      <c r="K28" s="77"/>
      <c r="L28" s="85"/>
      <c r="M28" s="77"/>
      <c r="N28" s="77"/>
      <c r="O28" s="85"/>
      <c r="P28" s="85"/>
    </row>
    <row r="29" spans="1:16" ht="14" x14ac:dyDescent="0.3">
      <c r="A29" s="86">
        <v>28</v>
      </c>
      <c r="B29" s="86">
        <v>804</v>
      </c>
      <c r="C29" s="86" t="s">
        <v>92</v>
      </c>
      <c r="D29" s="86" t="s">
        <v>79</v>
      </c>
      <c r="E29" s="85">
        <v>160.79</v>
      </c>
      <c r="F29" s="85">
        <v>1730.73</v>
      </c>
      <c r="G29" s="85">
        <f t="shared" si="0"/>
        <v>1903.8030000000001</v>
      </c>
      <c r="H29" s="77">
        <v>2953</v>
      </c>
      <c r="I29" s="88" t="s">
        <v>78</v>
      </c>
      <c r="J29" s="77"/>
      <c r="K29" s="77"/>
      <c r="L29" s="85"/>
      <c r="M29" s="77"/>
      <c r="N29" s="77"/>
      <c r="O29" s="85"/>
      <c r="P29" s="85"/>
    </row>
    <row r="30" spans="1:16" ht="14" x14ac:dyDescent="0.3">
      <c r="A30" s="86">
        <v>29</v>
      </c>
      <c r="B30" s="86">
        <v>901</v>
      </c>
      <c r="C30" s="86" t="s">
        <v>93</v>
      </c>
      <c r="D30" s="86" t="s">
        <v>77</v>
      </c>
      <c r="E30" s="85">
        <v>195.17</v>
      </c>
      <c r="F30" s="85">
        <v>2100.79</v>
      </c>
      <c r="G30" s="85">
        <f t="shared" si="0"/>
        <v>2310.8690000000001</v>
      </c>
      <c r="H30" s="77">
        <v>3563</v>
      </c>
      <c r="I30" s="88" t="s">
        <v>78</v>
      </c>
      <c r="J30" s="77"/>
      <c r="K30" s="77"/>
      <c r="L30" s="85"/>
      <c r="M30" s="77"/>
      <c r="N30" s="77"/>
      <c r="O30" s="85"/>
      <c r="P30" s="85"/>
    </row>
    <row r="31" spans="1:16" ht="14" x14ac:dyDescent="0.3">
      <c r="A31" s="86">
        <v>30</v>
      </c>
      <c r="B31" s="86">
        <v>902</v>
      </c>
      <c r="C31" s="86" t="s">
        <v>93</v>
      </c>
      <c r="D31" s="86" t="s">
        <v>77</v>
      </c>
      <c r="E31" s="85">
        <v>195.17</v>
      </c>
      <c r="F31" s="85">
        <v>2100.79</v>
      </c>
      <c r="G31" s="85">
        <f t="shared" si="0"/>
        <v>2310.8690000000001</v>
      </c>
      <c r="H31" s="77">
        <v>3563</v>
      </c>
      <c r="I31" s="88" t="s">
        <v>78</v>
      </c>
      <c r="J31" s="77"/>
      <c r="K31" s="77"/>
      <c r="L31" s="85"/>
      <c r="M31" s="77"/>
      <c r="N31" s="77"/>
      <c r="O31" s="85"/>
      <c r="P31" s="85"/>
    </row>
    <row r="32" spans="1:16" ht="14" x14ac:dyDescent="0.3">
      <c r="A32" s="86">
        <v>31</v>
      </c>
      <c r="B32" s="86">
        <v>903</v>
      </c>
      <c r="C32" s="86" t="s">
        <v>93</v>
      </c>
      <c r="D32" s="86" t="s">
        <v>79</v>
      </c>
      <c r="E32" s="85">
        <v>160.79</v>
      </c>
      <c r="F32" s="85">
        <v>1730.73</v>
      </c>
      <c r="G32" s="85">
        <f t="shared" si="0"/>
        <v>1903.8030000000001</v>
      </c>
      <c r="H32" s="77">
        <v>2953</v>
      </c>
      <c r="I32" s="88" t="s">
        <v>78</v>
      </c>
      <c r="J32" s="77"/>
      <c r="K32" s="77"/>
      <c r="L32" s="85"/>
      <c r="M32" s="77"/>
      <c r="N32" s="77"/>
      <c r="O32" s="85"/>
      <c r="P32" s="85"/>
    </row>
    <row r="33" spans="1:16" ht="14" x14ac:dyDescent="0.3">
      <c r="A33" s="86">
        <v>32</v>
      </c>
      <c r="B33" s="86">
        <v>904</v>
      </c>
      <c r="C33" s="86" t="s">
        <v>93</v>
      </c>
      <c r="D33" s="86" t="s">
        <v>79</v>
      </c>
      <c r="E33" s="85">
        <v>160.79</v>
      </c>
      <c r="F33" s="85">
        <v>1730.73</v>
      </c>
      <c r="G33" s="85">
        <f t="shared" si="0"/>
        <v>1903.8030000000001</v>
      </c>
      <c r="H33" s="77">
        <v>2953</v>
      </c>
      <c r="I33" s="88" t="s">
        <v>78</v>
      </c>
      <c r="J33" s="77"/>
      <c r="K33" s="77"/>
      <c r="L33" s="85"/>
      <c r="M33" s="77"/>
      <c r="N33" s="77"/>
      <c r="O33" s="85"/>
      <c r="P33" s="85"/>
    </row>
    <row r="34" spans="1:16" ht="16.5" customHeight="1" x14ac:dyDescent="0.3">
      <c r="A34" s="86">
        <v>33</v>
      </c>
      <c r="B34" s="86">
        <v>1001</v>
      </c>
      <c r="C34" s="86" t="s">
        <v>94</v>
      </c>
      <c r="D34" s="86" t="s">
        <v>77</v>
      </c>
      <c r="E34" s="85">
        <v>195.17</v>
      </c>
      <c r="F34" s="85">
        <v>2100.79</v>
      </c>
      <c r="G34" s="85">
        <f t="shared" si="0"/>
        <v>2310.8690000000001</v>
      </c>
      <c r="H34" s="77">
        <v>3563</v>
      </c>
      <c r="I34" s="88" t="s">
        <v>112</v>
      </c>
      <c r="J34" s="80">
        <v>45265</v>
      </c>
      <c r="K34" s="79">
        <f>L34/F34</f>
        <v>20945.953665049816</v>
      </c>
      <c r="L34" s="85">
        <v>44003050</v>
      </c>
      <c r="M34" s="77" t="s">
        <v>113</v>
      </c>
      <c r="N34" s="77" t="s">
        <v>114</v>
      </c>
      <c r="O34" s="85">
        <f>125000+125000+500000+500000+1000000+1000000+1000000+1000000+1000000+1000000+1000000+225000+525000</f>
        <v>9000000</v>
      </c>
      <c r="P34" s="85">
        <f>L34-O34</f>
        <v>35003050</v>
      </c>
    </row>
    <row r="35" spans="1:16" ht="14" x14ac:dyDescent="0.3">
      <c r="A35" s="86">
        <v>34</v>
      </c>
      <c r="B35" s="86">
        <v>1002</v>
      </c>
      <c r="C35" s="86" t="s">
        <v>94</v>
      </c>
      <c r="D35" s="86" t="s">
        <v>77</v>
      </c>
      <c r="E35" s="85">
        <v>195.17</v>
      </c>
      <c r="F35" s="85">
        <v>2100.79</v>
      </c>
      <c r="G35" s="85">
        <f t="shared" si="0"/>
        <v>2310.8690000000001</v>
      </c>
      <c r="H35" s="77">
        <v>3563</v>
      </c>
      <c r="I35" s="88" t="s">
        <v>78</v>
      </c>
      <c r="J35" s="77"/>
      <c r="K35" s="77"/>
      <c r="L35" s="85"/>
      <c r="M35" s="77"/>
      <c r="N35" s="77"/>
      <c r="O35" s="85"/>
      <c r="P35" s="85"/>
    </row>
    <row r="36" spans="1:16" ht="14" x14ac:dyDescent="0.3">
      <c r="A36" s="86">
        <v>35</v>
      </c>
      <c r="B36" s="86">
        <v>1003</v>
      </c>
      <c r="C36" s="86" t="s">
        <v>94</v>
      </c>
      <c r="D36" s="86" t="s">
        <v>79</v>
      </c>
      <c r="E36" s="85">
        <v>160.79</v>
      </c>
      <c r="F36" s="85">
        <v>1730.73</v>
      </c>
      <c r="G36" s="85">
        <f t="shared" si="0"/>
        <v>1903.8030000000001</v>
      </c>
      <c r="H36" s="77">
        <v>2953</v>
      </c>
      <c r="I36" s="88" t="s">
        <v>78</v>
      </c>
      <c r="J36" s="77"/>
      <c r="K36" s="77"/>
      <c r="L36" s="85"/>
      <c r="M36" s="77"/>
      <c r="N36" s="77"/>
      <c r="O36" s="85"/>
      <c r="P36" s="85"/>
    </row>
    <row r="37" spans="1:16" ht="14" x14ac:dyDescent="0.3">
      <c r="A37" s="86">
        <v>36</v>
      </c>
      <c r="B37" s="86">
        <v>1004</v>
      </c>
      <c r="C37" s="86" t="s">
        <v>94</v>
      </c>
      <c r="D37" s="86" t="s">
        <v>79</v>
      </c>
      <c r="E37" s="85">
        <v>160.79</v>
      </c>
      <c r="F37" s="85">
        <v>1730.73</v>
      </c>
      <c r="G37" s="85">
        <f t="shared" si="0"/>
        <v>1903.8030000000001</v>
      </c>
      <c r="H37" s="77">
        <v>2953</v>
      </c>
      <c r="I37" s="88" t="s">
        <v>78</v>
      </c>
      <c r="J37" s="77"/>
      <c r="K37" s="77"/>
      <c r="L37" s="85"/>
      <c r="M37" s="77"/>
      <c r="N37" s="77"/>
      <c r="O37" s="85"/>
      <c r="P37" s="85"/>
    </row>
    <row r="38" spans="1:16" ht="14" x14ac:dyDescent="0.3">
      <c r="A38" s="86">
        <v>37</v>
      </c>
      <c r="B38" s="86">
        <v>1101</v>
      </c>
      <c r="C38" s="86" t="s">
        <v>95</v>
      </c>
      <c r="D38" s="86" t="s">
        <v>77</v>
      </c>
      <c r="E38" s="85">
        <v>195.17</v>
      </c>
      <c r="F38" s="85">
        <v>2100.79</v>
      </c>
      <c r="G38" s="85">
        <f t="shared" si="0"/>
        <v>2310.8690000000001</v>
      </c>
      <c r="H38" s="77">
        <v>3563</v>
      </c>
      <c r="I38" s="88" t="s">
        <v>78</v>
      </c>
      <c r="J38" s="77"/>
      <c r="K38" s="77"/>
      <c r="L38" s="85"/>
      <c r="M38" s="77"/>
      <c r="N38" s="77"/>
      <c r="O38" s="85"/>
      <c r="P38" s="85"/>
    </row>
    <row r="39" spans="1:16" ht="14" x14ac:dyDescent="0.3">
      <c r="A39" s="86">
        <v>38</v>
      </c>
      <c r="B39" s="86">
        <v>1102</v>
      </c>
      <c r="C39" s="86" t="s">
        <v>95</v>
      </c>
      <c r="D39" s="86" t="s">
        <v>77</v>
      </c>
      <c r="E39" s="85">
        <v>195.17</v>
      </c>
      <c r="F39" s="85">
        <v>2100.79</v>
      </c>
      <c r="G39" s="85">
        <f t="shared" si="0"/>
        <v>2310.8690000000001</v>
      </c>
      <c r="H39" s="77">
        <v>3563</v>
      </c>
      <c r="I39" s="88" t="s">
        <v>78</v>
      </c>
      <c r="J39" s="77"/>
      <c r="K39" s="77"/>
      <c r="L39" s="85"/>
      <c r="M39" s="77"/>
      <c r="N39" s="77"/>
      <c r="O39" s="85"/>
      <c r="P39" s="85"/>
    </row>
    <row r="40" spans="1:16" ht="14" x14ac:dyDescent="0.3">
      <c r="A40" s="86">
        <v>39</v>
      </c>
      <c r="B40" s="86">
        <v>1103</v>
      </c>
      <c r="C40" s="86" t="s">
        <v>95</v>
      </c>
      <c r="D40" s="86" t="s">
        <v>79</v>
      </c>
      <c r="E40" s="85">
        <v>160.79</v>
      </c>
      <c r="F40" s="85">
        <v>1730.73</v>
      </c>
      <c r="G40" s="85">
        <f t="shared" si="0"/>
        <v>1903.8030000000001</v>
      </c>
      <c r="H40" s="77">
        <v>2953</v>
      </c>
      <c r="I40" s="88" t="s">
        <v>78</v>
      </c>
      <c r="J40" s="77"/>
      <c r="K40" s="77"/>
      <c r="L40" s="85"/>
      <c r="M40" s="77"/>
      <c r="N40" s="77"/>
      <c r="O40" s="85"/>
      <c r="P40" s="85"/>
    </row>
    <row r="41" spans="1:16" ht="14" x14ac:dyDescent="0.3">
      <c r="A41" s="86">
        <v>40</v>
      </c>
      <c r="B41" s="86">
        <v>1104</v>
      </c>
      <c r="C41" s="86" t="s">
        <v>95</v>
      </c>
      <c r="D41" s="86" t="s">
        <v>79</v>
      </c>
      <c r="E41" s="85">
        <v>160.79</v>
      </c>
      <c r="F41" s="85">
        <v>1730.73</v>
      </c>
      <c r="G41" s="85">
        <f t="shared" si="0"/>
        <v>1903.8030000000001</v>
      </c>
      <c r="H41" s="77">
        <v>2953</v>
      </c>
      <c r="I41" s="88" t="s">
        <v>78</v>
      </c>
      <c r="J41" s="77"/>
      <c r="K41" s="77"/>
      <c r="L41" s="85"/>
      <c r="M41" s="77"/>
      <c r="N41" s="77"/>
      <c r="O41" s="85"/>
      <c r="P41" s="85"/>
    </row>
    <row r="42" spans="1:16" ht="14" x14ac:dyDescent="0.3">
      <c r="A42" s="86">
        <v>41</v>
      </c>
      <c r="B42" s="86">
        <v>1201</v>
      </c>
      <c r="C42" s="86" t="s">
        <v>96</v>
      </c>
      <c r="D42" s="86" t="s">
        <v>77</v>
      </c>
      <c r="E42" s="85">
        <v>195.17</v>
      </c>
      <c r="F42" s="85">
        <v>2100.79</v>
      </c>
      <c r="G42" s="85">
        <f t="shared" si="0"/>
        <v>2310.8690000000001</v>
      </c>
      <c r="H42" s="77">
        <v>3563</v>
      </c>
      <c r="I42" s="88" t="s">
        <v>78</v>
      </c>
      <c r="J42" s="77"/>
      <c r="K42" s="77"/>
      <c r="L42" s="85"/>
      <c r="M42" s="77"/>
      <c r="N42" s="77"/>
      <c r="O42" s="85"/>
      <c r="P42" s="85"/>
    </row>
    <row r="43" spans="1:16" ht="14" x14ac:dyDescent="0.3">
      <c r="A43" s="86">
        <v>42</v>
      </c>
      <c r="B43" s="86">
        <v>1202</v>
      </c>
      <c r="C43" s="86" t="s">
        <v>96</v>
      </c>
      <c r="D43" s="86" t="s">
        <v>77</v>
      </c>
      <c r="E43" s="85">
        <v>195.17</v>
      </c>
      <c r="F43" s="85">
        <v>2100.79</v>
      </c>
      <c r="G43" s="85">
        <f t="shared" si="0"/>
        <v>2310.8690000000001</v>
      </c>
      <c r="H43" s="77">
        <v>3563</v>
      </c>
      <c r="I43" s="88" t="s">
        <v>78</v>
      </c>
      <c r="J43" s="77"/>
      <c r="K43" s="77"/>
      <c r="L43" s="85"/>
      <c r="M43" s="77"/>
      <c r="N43" s="77"/>
      <c r="O43" s="85"/>
      <c r="P43" s="85"/>
    </row>
    <row r="44" spans="1:16" ht="14" x14ac:dyDescent="0.3">
      <c r="A44" s="86">
        <v>43</v>
      </c>
      <c r="B44" s="86">
        <v>1203</v>
      </c>
      <c r="C44" s="86" t="s">
        <v>96</v>
      </c>
      <c r="D44" s="86" t="s">
        <v>79</v>
      </c>
      <c r="E44" s="85">
        <v>160.79</v>
      </c>
      <c r="F44" s="85">
        <v>1730.73</v>
      </c>
      <c r="G44" s="85">
        <f t="shared" si="0"/>
        <v>1903.8030000000001</v>
      </c>
      <c r="H44" s="77">
        <v>2953</v>
      </c>
      <c r="I44" s="88" t="s">
        <v>78</v>
      </c>
      <c r="J44" s="77"/>
      <c r="K44" s="77"/>
      <c r="L44" s="85"/>
      <c r="M44" s="77"/>
      <c r="N44" s="77"/>
      <c r="O44" s="85"/>
      <c r="P44" s="85"/>
    </row>
    <row r="45" spans="1:16" ht="14" x14ac:dyDescent="0.3">
      <c r="A45" s="86">
        <v>44</v>
      </c>
      <c r="B45" s="86">
        <v>1204</v>
      </c>
      <c r="C45" s="86" t="s">
        <v>96</v>
      </c>
      <c r="D45" s="86" t="s">
        <v>79</v>
      </c>
      <c r="E45" s="85">
        <v>160.79</v>
      </c>
      <c r="F45" s="85">
        <v>1730.73</v>
      </c>
      <c r="G45" s="85">
        <f t="shared" si="0"/>
        <v>1903.8030000000001</v>
      </c>
      <c r="H45" s="77">
        <v>2953</v>
      </c>
      <c r="I45" s="88" t="s">
        <v>78</v>
      </c>
      <c r="J45" s="77"/>
      <c r="K45" s="77"/>
      <c r="L45" s="85"/>
      <c r="M45" s="77"/>
      <c r="N45" s="77"/>
      <c r="O45" s="85"/>
      <c r="P45" s="85"/>
    </row>
    <row r="46" spans="1:16" ht="14" x14ac:dyDescent="0.3">
      <c r="A46" s="86">
        <v>45</v>
      </c>
      <c r="B46" s="86">
        <v>1301</v>
      </c>
      <c r="C46" s="86" t="s">
        <v>97</v>
      </c>
      <c r="D46" s="86" t="s">
        <v>77</v>
      </c>
      <c r="E46" s="85">
        <v>195.17</v>
      </c>
      <c r="F46" s="85">
        <v>2100.79</v>
      </c>
      <c r="G46" s="85">
        <f t="shared" si="0"/>
        <v>2310.8690000000001</v>
      </c>
      <c r="H46" s="77">
        <v>3563</v>
      </c>
      <c r="I46" s="88" t="s">
        <v>78</v>
      </c>
      <c r="J46" s="77"/>
      <c r="K46" s="77"/>
      <c r="L46" s="85"/>
      <c r="M46" s="77"/>
      <c r="N46" s="77"/>
      <c r="O46" s="85"/>
      <c r="P46" s="85"/>
    </row>
    <row r="47" spans="1:16" ht="14" x14ac:dyDescent="0.3">
      <c r="A47" s="86">
        <v>46</v>
      </c>
      <c r="B47" s="86">
        <v>1302</v>
      </c>
      <c r="C47" s="86" t="s">
        <v>97</v>
      </c>
      <c r="D47" s="86" t="s">
        <v>77</v>
      </c>
      <c r="E47" s="85">
        <v>195.17</v>
      </c>
      <c r="F47" s="85">
        <v>2100.79</v>
      </c>
      <c r="G47" s="85">
        <f t="shared" si="0"/>
        <v>2310.8690000000001</v>
      </c>
      <c r="H47" s="77">
        <v>3563</v>
      </c>
      <c r="I47" s="88" t="s">
        <v>78</v>
      </c>
      <c r="J47" s="77"/>
      <c r="K47" s="77"/>
      <c r="L47" s="85"/>
      <c r="M47" s="77"/>
      <c r="N47" s="77"/>
      <c r="O47" s="85"/>
      <c r="P47" s="85"/>
    </row>
    <row r="48" spans="1:16" ht="14" x14ac:dyDescent="0.3">
      <c r="A48" s="86">
        <v>47</v>
      </c>
      <c r="B48" s="86">
        <v>1303</v>
      </c>
      <c r="C48" s="86" t="s">
        <v>97</v>
      </c>
      <c r="D48" s="86" t="s">
        <v>79</v>
      </c>
      <c r="E48" s="85">
        <v>160.79</v>
      </c>
      <c r="F48" s="85">
        <v>1730.73</v>
      </c>
      <c r="G48" s="85">
        <f t="shared" si="0"/>
        <v>1903.8030000000001</v>
      </c>
      <c r="H48" s="77">
        <v>2953</v>
      </c>
      <c r="I48" s="88" t="s">
        <v>78</v>
      </c>
      <c r="J48" s="77"/>
      <c r="K48" s="77"/>
      <c r="L48" s="85"/>
      <c r="M48" s="77"/>
      <c r="N48" s="77"/>
      <c r="O48" s="85"/>
      <c r="P48" s="85"/>
    </row>
    <row r="49" spans="1:16" ht="14" x14ac:dyDescent="0.3">
      <c r="A49" s="86">
        <v>48</v>
      </c>
      <c r="B49" s="86">
        <v>1304</v>
      </c>
      <c r="C49" s="86" t="s">
        <v>97</v>
      </c>
      <c r="D49" s="86" t="s">
        <v>79</v>
      </c>
      <c r="E49" s="85">
        <v>160.79</v>
      </c>
      <c r="F49" s="85">
        <v>1730.73</v>
      </c>
      <c r="G49" s="85">
        <f t="shared" si="0"/>
        <v>1903.8030000000001</v>
      </c>
      <c r="H49" s="77">
        <v>2953</v>
      </c>
      <c r="I49" s="88" t="s">
        <v>78</v>
      </c>
      <c r="J49" s="77"/>
      <c r="K49" s="77"/>
      <c r="L49" s="85"/>
      <c r="M49" s="77"/>
      <c r="N49" s="77"/>
      <c r="O49" s="85"/>
      <c r="P49" s="85"/>
    </row>
    <row r="50" spans="1:16" ht="14" x14ac:dyDescent="0.3">
      <c r="A50" s="86">
        <v>49</v>
      </c>
      <c r="B50" s="86">
        <v>1401</v>
      </c>
      <c r="C50" s="86" t="s">
        <v>98</v>
      </c>
      <c r="D50" s="86" t="s">
        <v>77</v>
      </c>
      <c r="E50" s="85">
        <v>195.17</v>
      </c>
      <c r="F50" s="85">
        <v>2100.79</v>
      </c>
      <c r="G50" s="85">
        <f t="shared" si="0"/>
        <v>2310.8690000000001</v>
      </c>
      <c r="H50" s="77">
        <v>3563</v>
      </c>
      <c r="I50" s="88" t="s">
        <v>78</v>
      </c>
      <c r="J50" s="77"/>
      <c r="K50" s="77"/>
      <c r="L50" s="85"/>
      <c r="M50" s="77"/>
      <c r="N50" s="77"/>
      <c r="O50" s="85"/>
      <c r="P50" s="85"/>
    </row>
    <row r="51" spans="1:16" ht="14" x14ac:dyDescent="0.3">
      <c r="A51" s="86">
        <v>50</v>
      </c>
      <c r="B51" s="86">
        <v>1402</v>
      </c>
      <c r="C51" s="86" t="s">
        <v>98</v>
      </c>
      <c r="D51" s="86" t="s">
        <v>77</v>
      </c>
      <c r="E51" s="85">
        <v>195.17</v>
      </c>
      <c r="F51" s="85">
        <v>2100.79</v>
      </c>
      <c r="G51" s="85">
        <f t="shared" si="0"/>
        <v>2310.8690000000001</v>
      </c>
      <c r="H51" s="77">
        <v>3563</v>
      </c>
      <c r="I51" s="88" t="s">
        <v>78</v>
      </c>
      <c r="J51" s="77"/>
      <c r="K51" s="77"/>
      <c r="L51" s="85"/>
      <c r="M51" s="77"/>
      <c r="N51" s="77"/>
      <c r="O51" s="85"/>
      <c r="P51" s="85"/>
    </row>
    <row r="52" spans="1:16" ht="14" x14ac:dyDescent="0.3">
      <c r="A52" s="86">
        <v>51</v>
      </c>
      <c r="B52" s="86">
        <v>1403</v>
      </c>
      <c r="C52" s="86" t="s">
        <v>98</v>
      </c>
      <c r="D52" s="86" t="s">
        <v>79</v>
      </c>
      <c r="E52" s="85">
        <v>160.79</v>
      </c>
      <c r="F52" s="85">
        <v>1730.73</v>
      </c>
      <c r="G52" s="85">
        <f t="shared" si="0"/>
        <v>1903.8030000000001</v>
      </c>
      <c r="H52" s="77">
        <v>2953</v>
      </c>
      <c r="I52" s="88" t="s">
        <v>78</v>
      </c>
      <c r="J52" s="77"/>
      <c r="K52" s="77"/>
      <c r="L52" s="85"/>
      <c r="M52" s="77"/>
      <c r="N52" s="77"/>
      <c r="O52" s="85"/>
      <c r="P52" s="85"/>
    </row>
    <row r="53" spans="1:16" ht="14" x14ac:dyDescent="0.3">
      <c r="A53" s="86">
        <v>52</v>
      </c>
      <c r="B53" s="86">
        <v>1404</v>
      </c>
      <c r="C53" s="86" t="s">
        <v>98</v>
      </c>
      <c r="D53" s="86" t="s">
        <v>79</v>
      </c>
      <c r="E53" s="85">
        <v>160.79</v>
      </c>
      <c r="F53" s="85">
        <v>1730.73</v>
      </c>
      <c r="G53" s="85">
        <f t="shared" si="0"/>
        <v>1903.8030000000001</v>
      </c>
      <c r="H53" s="77">
        <v>2953</v>
      </c>
      <c r="I53" s="88" t="s">
        <v>78</v>
      </c>
      <c r="J53" s="77"/>
      <c r="K53" s="77"/>
      <c r="L53" s="85"/>
      <c r="M53" s="77"/>
      <c r="N53" s="77"/>
      <c r="O53" s="85"/>
      <c r="P53" s="85"/>
    </row>
    <row r="54" spans="1:16" ht="14" x14ac:dyDescent="0.3">
      <c r="A54" s="86">
        <v>53</v>
      </c>
      <c r="B54" s="86">
        <v>1501</v>
      </c>
      <c r="C54" s="86" t="s">
        <v>99</v>
      </c>
      <c r="D54" s="86" t="s">
        <v>77</v>
      </c>
      <c r="E54" s="85">
        <v>195.17</v>
      </c>
      <c r="F54" s="85">
        <v>2100.79</v>
      </c>
      <c r="G54" s="85">
        <f t="shared" si="0"/>
        <v>2310.8690000000001</v>
      </c>
      <c r="H54" s="77">
        <v>3563</v>
      </c>
      <c r="I54" s="88" t="s">
        <v>78</v>
      </c>
      <c r="J54" s="77"/>
      <c r="K54" s="77"/>
      <c r="L54" s="85"/>
      <c r="M54" s="77"/>
      <c r="N54" s="77"/>
      <c r="O54" s="85"/>
      <c r="P54" s="85"/>
    </row>
    <row r="55" spans="1:16" ht="14" x14ac:dyDescent="0.3">
      <c r="A55" s="86">
        <v>54</v>
      </c>
      <c r="B55" s="86">
        <v>1502</v>
      </c>
      <c r="C55" s="86" t="s">
        <v>99</v>
      </c>
      <c r="D55" s="86" t="s">
        <v>77</v>
      </c>
      <c r="E55" s="85">
        <v>195.17</v>
      </c>
      <c r="F55" s="85">
        <v>2100.79</v>
      </c>
      <c r="G55" s="85">
        <f t="shared" si="0"/>
        <v>2310.8690000000001</v>
      </c>
      <c r="H55" s="77">
        <v>3563</v>
      </c>
      <c r="I55" s="88" t="s">
        <v>78</v>
      </c>
      <c r="J55" s="77"/>
      <c r="K55" s="77"/>
      <c r="L55" s="85"/>
      <c r="M55" s="77"/>
      <c r="N55" s="77"/>
      <c r="O55" s="85"/>
      <c r="P55" s="85"/>
    </row>
    <row r="56" spans="1:16" ht="14" x14ac:dyDescent="0.3">
      <c r="A56" s="86">
        <v>55</v>
      </c>
      <c r="B56" s="86">
        <v>1503</v>
      </c>
      <c r="C56" s="86" t="s">
        <v>99</v>
      </c>
      <c r="D56" s="86" t="s">
        <v>79</v>
      </c>
      <c r="E56" s="85">
        <v>160.79</v>
      </c>
      <c r="F56" s="85">
        <v>1730.73</v>
      </c>
      <c r="G56" s="85">
        <f t="shared" si="0"/>
        <v>1903.8030000000001</v>
      </c>
      <c r="H56" s="77">
        <v>2953</v>
      </c>
      <c r="I56" s="88" t="s">
        <v>78</v>
      </c>
      <c r="J56" s="77"/>
      <c r="K56" s="77"/>
      <c r="L56" s="85"/>
      <c r="M56" s="77"/>
      <c r="N56" s="77"/>
      <c r="O56" s="85"/>
      <c r="P56" s="85"/>
    </row>
    <row r="57" spans="1:16" ht="14" x14ac:dyDescent="0.3">
      <c r="A57" s="86">
        <v>56</v>
      </c>
      <c r="B57" s="86">
        <v>1504</v>
      </c>
      <c r="C57" s="86" t="s">
        <v>99</v>
      </c>
      <c r="D57" s="86" t="s">
        <v>79</v>
      </c>
      <c r="E57" s="85">
        <v>160.79</v>
      </c>
      <c r="F57" s="85">
        <v>1730.73</v>
      </c>
      <c r="G57" s="85">
        <f t="shared" si="0"/>
        <v>1903.8030000000001</v>
      </c>
      <c r="H57" s="77">
        <v>2953</v>
      </c>
      <c r="I57" s="88" t="s">
        <v>78</v>
      </c>
      <c r="J57" s="77"/>
      <c r="K57" s="77"/>
      <c r="L57" s="85"/>
      <c r="M57" s="77"/>
      <c r="N57" s="77"/>
      <c r="O57" s="85"/>
      <c r="P57" s="85"/>
    </row>
    <row r="58" spans="1:16" ht="14" x14ac:dyDescent="0.3">
      <c r="A58" s="86">
        <v>57</v>
      </c>
      <c r="B58" s="86">
        <v>1601</v>
      </c>
      <c r="C58" s="86" t="s">
        <v>100</v>
      </c>
      <c r="D58" s="86" t="s">
        <v>77</v>
      </c>
      <c r="E58" s="85">
        <v>195.17</v>
      </c>
      <c r="F58" s="85">
        <v>2100.79</v>
      </c>
      <c r="G58" s="85">
        <f t="shared" si="0"/>
        <v>2310.8690000000001</v>
      </c>
      <c r="H58" s="77">
        <v>3563</v>
      </c>
      <c r="I58" s="88" t="s">
        <v>78</v>
      </c>
      <c r="J58" s="77"/>
      <c r="K58" s="77"/>
      <c r="L58" s="85"/>
      <c r="M58" s="77"/>
      <c r="N58" s="77"/>
      <c r="O58" s="85"/>
      <c r="P58" s="85"/>
    </row>
    <row r="59" spans="1:16" ht="14" x14ac:dyDescent="0.3">
      <c r="A59" s="86">
        <v>58</v>
      </c>
      <c r="B59" s="86">
        <v>1602</v>
      </c>
      <c r="C59" s="86" t="s">
        <v>100</v>
      </c>
      <c r="D59" s="86" t="s">
        <v>77</v>
      </c>
      <c r="E59" s="85">
        <v>195.17</v>
      </c>
      <c r="F59" s="85">
        <v>2100.79</v>
      </c>
      <c r="G59" s="85">
        <f t="shared" si="0"/>
        <v>2310.8690000000001</v>
      </c>
      <c r="H59" s="77">
        <v>3563</v>
      </c>
      <c r="I59" s="88" t="s">
        <v>78</v>
      </c>
      <c r="J59" s="77"/>
      <c r="K59" s="77"/>
      <c r="L59" s="85"/>
      <c r="M59" s="77"/>
      <c r="N59" s="77"/>
      <c r="O59" s="85"/>
      <c r="P59" s="85"/>
    </row>
    <row r="60" spans="1:16" ht="14" x14ac:dyDescent="0.3">
      <c r="A60" s="86">
        <v>59</v>
      </c>
      <c r="B60" s="86">
        <v>1603</v>
      </c>
      <c r="C60" s="86" t="s">
        <v>100</v>
      </c>
      <c r="D60" s="86" t="s">
        <v>79</v>
      </c>
      <c r="E60" s="85">
        <v>160.79</v>
      </c>
      <c r="F60" s="85">
        <v>1730.73</v>
      </c>
      <c r="G60" s="85">
        <f t="shared" si="0"/>
        <v>1903.8030000000001</v>
      </c>
      <c r="H60" s="77">
        <v>2953</v>
      </c>
      <c r="I60" s="88" t="s">
        <v>78</v>
      </c>
      <c r="J60" s="77"/>
      <c r="K60" s="77"/>
      <c r="L60" s="85"/>
      <c r="M60" s="77"/>
      <c r="N60" s="77"/>
      <c r="O60" s="85"/>
      <c r="P60" s="85"/>
    </row>
    <row r="61" spans="1:16" ht="14" x14ac:dyDescent="0.3">
      <c r="A61" s="86">
        <v>60</v>
      </c>
      <c r="B61" s="86">
        <v>1604</v>
      </c>
      <c r="C61" s="86" t="s">
        <v>100</v>
      </c>
      <c r="D61" s="86" t="s">
        <v>79</v>
      </c>
      <c r="E61" s="85">
        <v>160.79</v>
      </c>
      <c r="F61" s="85">
        <v>1730.73</v>
      </c>
      <c r="G61" s="85">
        <f t="shared" si="0"/>
        <v>1903.8030000000001</v>
      </c>
      <c r="H61" s="77">
        <v>2953</v>
      </c>
      <c r="I61" s="88" t="s">
        <v>78</v>
      </c>
      <c r="J61" s="77"/>
      <c r="K61" s="77"/>
      <c r="L61" s="85"/>
      <c r="M61" s="77"/>
      <c r="N61" s="77"/>
      <c r="O61" s="85"/>
      <c r="P61" s="85"/>
    </row>
    <row r="62" spans="1:16" ht="14" x14ac:dyDescent="0.3">
      <c r="A62" s="86">
        <v>61</v>
      </c>
      <c r="B62" s="86">
        <v>1701</v>
      </c>
      <c r="C62" s="86" t="s">
        <v>102</v>
      </c>
      <c r="D62" s="86" t="s">
        <v>77</v>
      </c>
      <c r="E62" s="85">
        <v>195.17</v>
      </c>
      <c r="F62" s="85">
        <v>2100.79</v>
      </c>
      <c r="G62" s="85">
        <f t="shared" si="0"/>
        <v>2310.8690000000001</v>
      </c>
      <c r="H62" s="77">
        <v>3563</v>
      </c>
      <c r="I62" s="88" t="s">
        <v>78</v>
      </c>
      <c r="J62" s="77"/>
      <c r="K62" s="77"/>
      <c r="L62" s="85"/>
      <c r="M62" s="77"/>
      <c r="N62" s="77"/>
      <c r="O62" s="85"/>
      <c r="P62" s="85"/>
    </row>
    <row r="63" spans="1:16" ht="14" x14ac:dyDescent="0.3">
      <c r="A63" s="86">
        <v>62</v>
      </c>
      <c r="B63" s="86">
        <v>1702</v>
      </c>
      <c r="C63" s="86" t="s">
        <v>102</v>
      </c>
      <c r="D63" s="86" t="s">
        <v>77</v>
      </c>
      <c r="E63" s="85">
        <v>195.17</v>
      </c>
      <c r="F63" s="85">
        <v>2100.79</v>
      </c>
      <c r="G63" s="85">
        <f t="shared" si="0"/>
        <v>2310.8690000000001</v>
      </c>
      <c r="H63" s="77">
        <v>3563</v>
      </c>
      <c r="I63" s="88" t="s">
        <v>78</v>
      </c>
      <c r="J63" s="77"/>
      <c r="K63" s="77"/>
      <c r="L63" s="85"/>
      <c r="M63" s="77"/>
      <c r="N63" s="77"/>
      <c r="O63" s="85"/>
      <c r="P63" s="85"/>
    </row>
    <row r="64" spans="1:16" ht="14" x14ac:dyDescent="0.3">
      <c r="A64" s="86">
        <v>63</v>
      </c>
      <c r="B64" s="86">
        <v>1703</v>
      </c>
      <c r="C64" s="86" t="s">
        <v>102</v>
      </c>
      <c r="D64" s="86" t="s">
        <v>79</v>
      </c>
      <c r="E64" s="85">
        <v>160.79</v>
      </c>
      <c r="F64" s="85">
        <v>1730.73</v>
      </c>
      <c r="G64" s="85">
        <f t="shared" si="0"/>
        <v>1903.8030000000001</v>
      </c>
      <c r="H64" s="77">
        <v>2953</v>
      </c>
      <c r="I64" s="88" t="s">
        <v>78</v>
      </c>
      <c r="J64" s="77"/>
      <c r="K64" s="77"/>
      <c r="L64" s="85"/>
      <c r="M64" s="77"/>
      <c r="N64" s="77"/>
      <c r="O64" s="85"/>
      <c r="P64" s="85"/>
    </row>
    <row r="65" spans="1:16" ht="14" x14ac:dyDescent="0.3">
      <c r="A65" s="86">
        <v>64</v>
      </c>
      <c r="B65" s="86">
        <v>1704</v>
      </c>
      <c r="C65" s="86" t="s">
        <v>102</v>
      </c>
      <c r="D65" s="86" t="s">
        <v>79</v>
      </c>
      <c r="E65" s="85">
        <v>160.79</v>
      </c>
      <c r="F65" s="85">
        <v>1730.73</v>
      </c>
      <c r="G65" s="85">
        <f t="shared" si="0"/>
        <v>1903.8030000000001</v>
      </c>
      <c r="H65" s="77">
        <v>2953</v>
      </c>
      <c r="I65" s="88" t="s">
        <v>78</v>
      </c>
      <c r="J65" s="77"/>
      <c r="K65" s="77"/>
      <c r="L65" s="85"/>
      <c r="M65" s="77"/>
      <c r="N65" s="77"/>
      <c r="O65" s="85"/>
      <c r="P65" s="85"/>
    </row>
    <row r="66" spans="1:16" ht="14" x14ac:dyDescent="0.3">
      <c r="A66" s="86">
        <v>65</v>
      </c>
      <c r="B66" s="86">
        <v>1801</v>
      </c>
      <c r="C66" s="86" t="s">
        <v>103</v>
      </c>
      <c r="D66" s="86" t="s">
        <v>77</v>
      </c>
      <c r="E66" s="85">
        <v>195.17</v>
      </c>
      <c r="F66" s="85">
        <v>2100.79</v>
      </c>
      <c r="G66" s="85">
        <f t="shared" si="0"/>
        <v>2310.8690000000001</v>
      </c>
      <c r="H66" s="77">
        <v>3563</v>
      </c>
      <c r="I66" s="88" t="s">
        <v>78</v>
      </c>
      <c r="J66" s="77"/>
      <c r="K66" s="77"/>
      <c r="L66" s="85"/>
      <c r="M66" s="77"/>
      <c r="N66" s="77"/>
      <c r="O66" s="85"/>
      <c r="P66" s="85"/>
    </row>
    <row r="67" spans="1:16" ht="14" x14ac:dyDescent="0.3">
      <c r="A67" s="86">
        <v>66</v>
      </c>
      <c r="B67" s="86">
        <v>1802</v>
      </c>
      <c r="C67" s="86" t="s">
        <v>103</v>
      </c>
      <c r="D67" s="86" t="s">
        <v>77</v>
      </c>
      <c r="E67" s="85">
        <v>195.17</v>
      </c>
      <c r="F67" s="85">
        <v>2100.79</v>
      </c>
      <c r="G67" s="85">
        <f t="shared" ref="G67:G77" si="1">F67*1.1</f>
        <v>2310.8690000000001</v>
      </c>
      <c r="H67" s="77">
        <v>3563</v>
      </c>
      <c r="I67" s="88" t="s">
        <v>78</v>
      </c>
      <c r="J67" s="77"/>
      <c r="K67" s="77"/>
      <c r="L67" s="85"/>
      <c r="M67" s="77"/>
      <c r="N67" s="77"/>
      <c r="O67" s="85"/>
      <c r="P67" s="85"/>
    </row>
    <row r="68" spans="1:16" ht="14" x14ac:dyDescent="0.3">
      <c r="A68" s="86">
        <v>67</v>
      </c>
      <c r="B68" s="86">
        <v>1803</v>
      </c>
      <c r="C68" s="86" t="s">
        <v>103</v>
      </c>
      <c r="D68" s="86" t="s">
        <v>79</v>
      </c>
      <c r="E68" s="85">
        <v>160.79</v>
      </c>
      <c r="F68" s="85">
        <v>1730.73</v>
      </c>
      <c r="G68" s="85">
        <f t="shared" si="1"/>
        <v>1903.8030000000001</v>
      </c>
      <c r="H68" s="77">
        <v>2953</v>
      </c>
      <c r="I68" s="88" t="s">
        <v>78</v>
      </c>
      <c r="J68" s="77"/>
      <c r="K68" s="77"/>
      <c r="L68" s="85"/>
      <c r="M68" s="77"/>
      <c r="N68" s="77"/>
      <c r="O68" s="85"/>
      <c r="P68" s="85"/>
    </row>
    <row r="69" spans="1:16" ht="14" x14ac:dyDescent="0.3">
      <c r="A69" s="86">
        <v>68</v>
      </c>
      <c r="B69" s="86">
        <v>1804</v>
      </c>
      <c r="C69" s="86" t="s">
        <v>103</v>
      </c>
      <c r="D69" s="86" t="s">
        <v>79</v>
      </c>
      <c r="E69" s="85">
        <v>160.79</v>
      </c>
      <c r="F69" s="85">
        <v>1730.73</v>
      </c>
      <c r="G69" s="85">
        <f t="shared" si="1"/>
        <v>1903.8030000000001</v>
      </c>
      <c r="H69" s="77">
        <v>2953</v>
      </c>
      <c r="I69" s="88" t="s">
        <v>78</v>
      </c>
      <c r="J69" s="77"/>
      <c r="K69" s="77"/>
      <c r="L69" s="85"/>
      <c r="M69" s="77"/>
      <c r="N69" s="77"/>
      <c r="O69" s="85"/>
      <c r="P69" s="85"/>
    </row>
    <row r="70" spans="1:16" ht="14" x14ac:dyDescent="0.3">
      <c r="A70" s="86">
        <v>69</v>
      </c>
      <c r="B70" s="86">
        <v>1901</v>
      </c>
      <c r="C70" s="86" t="s">
        <v>104</v>
      </c>
      <c r="D70" s="86" t="s">
        <v>77</v>
      </c>
      <c r="E70" s="85">
        <v>195.17</v>
      </c>
      <c r="F70" s="85">
        <v>2100.79</v>
      </c>
      <c r="G70" s="85">
        <f t="shared" si="1"/>
        <v>2310.8690000000001</v>
      </c>
      <c r="H70" s="77">
        <v>3563</v>
      </c>
      <c r="I70" s="88" t="s">
        <v>78</v>
      </c>
      <c r="J70" s="77"/>
      <c r="K70" s="77"/>
      <c r="L70" s="85"/>
      <c r="M70" s="77"/>
      <c r="N70" s="77"/>
      <c r="O70" s="85"/>
      <c r="P70" s="85"/>
    </row>
    <row r="71" spans="1:16" ht="14" x14ac:dyDescent="0.3">
      <c r="A71" s="86">
        <v>70</v>
      </c>
      <c r="B71" s="86">
        <v>1902</v>
      </c>
      <c r="C71" s="86" t="s">
        <v>104</v>
      </c>
      <c r="D71" s="86" t="s">
        <v>77</v>
      </c>
      <c r="E71" s="85">
        <v>195.17</v>
      </c>
      <c r="F71" s="85">
        <v>2100.79</v>
      </c>
      <c r="G71" s="85">
        <f t="shared" si="1"/>
        <v>2310.8690000000001</v>
      </c>
      <c r="H71" s="77">
        <v>3563</v>
      </c>
      <c r="I71" s="88" t="s">
        <v>78</v>
      </c>
      <c r="J71" s="77"/>
      <c r="K71" s="77"/>
      <c r="L71" s="85"/>
      <c r="M71" s="77"/>
      <c r="N71" s="77"/>
      <c r="O71" s="85"/>
      <c r="P71" s="85"/>
    </row>
    <row r="72" spans="1:16" ht="14" x14ac:dyDescent="0.3">
      <c r="A72" s="86">
        <v>71</v>
      </c>
      <c r="B72" s="86">
        <v>1903</v>
      </c>
      <c r="C72" s="86" t="s">
        <v>104</v>
      </c>
      <c r="D72" s="86" t="s">
        <v>79</v>
      </c>
      <c r="E72" s="85">
        <v>160.79</v>
      </c>
      <c r="F72" s="85">
        <v>1730.73</v>
      </c>
      <c r="G72" s="85">
        <f t="shared" si="1"/>
        <v>1903.8030000000001</v>
      </c>
      <c r="H72" s="77">
        <v>2953</v>
      </c>
      <c r="I72" s="88" t="s">
        <v>78</v>
      </c>
      <c r="J72" s="77"/>
      <c r="K72" s="77"/>
      <c r="L72" s="85"/>
      <c r="M72" s="77"/>
      <c r="N72" s="77"/>
      <c r="O72" s="85"/>
      <c r="P72" s="85"/>
    </row>
    <row r="73" spans="1:16" ht="14" x14ac:dyDescent="0.3">
      <c r="A73" s="86">
        <v>72</v>
      </c>
      <c r="B73" s="86">
        <v>1904</v>
      </c>
      <c r="C73" s="86" t="s">
        <v>104</v>
      </c>
      <c r="D73" s="86" t="s">
        <v>79</v>
      </c>
      <c r="E73" s="85">
        <v>160.79</v>
      </c>
      <c r="F73" s="85">
        <v>1730.73</v>
      </c>
      <c r="G73" s="85">
        <f t="shared" si="1"/>
        <v>1903.8030000000001</v>
      </c>
      <c r="H73" s="77">
        <v>2953</v>
      </c>
      <c r="I73" s="88" t="s">
        <v>78</v>
      </c>
      <c r="J73" s="77"/>
      <c r="K73" s="77"/>
      <c r="L73" s="85"/>
      <c r="M73" s="77"/>
      <c r="N73" s="77"/>
      <c r="O73" s="85"/>
      <c r="P73" s="85"/>
    </row>
    <row r="74" spans="1:16" ht="15" customHeight="1" x14ac:dyDescent="0.3">
      <c r="A74" s="86">
        <v>73</v>
      </c>
      <c r="B74" s="86">
        <v>2001</v>
      </c>
      <c r="C74" s="86" t="s">
        <v>105</v>
      </c>
      <c r="D74" s="86" t="s">
        <v>77</v>
      </c>
      <c r="E74" s="85">
        <v>195.17</v>
      </c>
      <c r="F74" s="85">
        <v>2100.79</v>
      </c>
      <c r="G74" s="85">
        <f t="shared" si="1"/>
        <v>2310.8690000000001</v>
      </c>
      <c r="H74" s="77">
        <v>3563</v>
      </c>
      <c r="I74" s="88" t="s">
        <v>112</v>
      </c>
      <c r="J74" s="78">
        <v>45433</v>
      </c>
      <c r="K74" s="79">
        <f>L74/F74</f>
        <v>19109.520228104666</v>
      </c>
      <c r="L74" s="85">
        <v>40145089</v>
      </c>
      <c r="M74" s="77" t="s">
        <v>113</v>
      </c>
      <c r="N74" s="77" t="s">
        <v>114</v>
      </c>
      <c r="O74" s="85">
        <f>1000000+1000000+1000000</f>
        <v>3000000</v>
      </c>
      <c r="P74" s="85">
        <f>L74-O74</f>
        <v>37145089</v>
      </c>
    </row>
    <row r="75" spans="1:16" ht="14" x14ac:dyDescent="0.3">
      <c r="A75" s="86">
        <v>74</v>
      </c>
      <c r="B75" s="86">
        <v>2002</v>
      </c>
      <c r="C75" s="86" t="s">
        <v>105</v>
      </c>
      <c r="D75" s="86" t="s">
        <v>77</v>
      </c>
      <c r="E75" s="85">
        <v>195.17</v>
      </c>
      <c r="F75" s="85">
        <v>2100.79</v>
      </c>
      <c r="G75" s="85">
        <f t="shared" si="1"/>
        <v>2310.8690000000001</v>
      </c>
      <c r="H75" s="77">
        <v>3563</v>
      </c>
      <c r="I75" s="88" t="s">
        <v>78</v>
      </c>
      <c r="J75" s="77"/>
      <c r="K75" s="77"/>
      <c r="L75" s="85"/>
      <c r="M75" s="77"/>
      <c r="N75" s="77"/>
      <c r="O75" s="85"/>
      <c r="P75" s="85"/>
    </row>
    <row r="76" spans="1:16" ht="14" x14ac:dyDescent="0.3">
      <c r="A76" s="86">
        <v>75</v>
      </c>
      <c r="B76" s="86">
        <v>2003</v>
      </c>
      <c r="C76" s="86" t="s">
        <v>105</v>
      </c>
      <c r="D76" s="86" t="s">
        <v>79</v>
      </c>
      <c r="E76" s="85">
        <v>160.79</v>
      </c>
      <c r="F76" s="85">
        <v>1730.73</v>
      </c>
      <c r="G76" s="85">
        <f t="shared" si="1"/>
        <v>1903.8030000000001</v>
      </c>
      <c r="H76" s="77">
        <v>2953</v>
      </c>
      <c r="I76" s="88" t="s">
        <v>78</v>
      </c>
      <c r="J76" s="77"/>
      <c r="K76" s="77"/>
      <c r="L76" s="85"/>
      <c r="M76" s="77"/>
      <c r="N76" s="77"/>
      <c r="O76" s="85"/>
      <c r="P76" s="85"/>
    </row>
    <row r="77" spans="1:16" ht="14" x14ac:dyDescent="0.3">
      <c r="A77" s="86">
        <v>76</v>
      </c>
      <c r="B77" s="86">
        <v>2004</v>
      </c>
      <c r="C77" s="86" t="s">
        <v>105</v>
      </c>
      <c r="D77" s="86" t="s">
        <v>79</v>
      </c>
      <c r="E77" s="85">
        <v>160.79</v>
      </c>
      <c r="F77" s="85">
        <v>1730.73</v>
      </c>
      <c r="G77" s="85">
        <f t="shared" si="1"/>
        <v>1903.8030000000001</v>
      </c>
      <c r="H77" s="77">
        <v>2953</v>
      </c>
      <c r="I77" s="88" t="s">
        <v>78</v>
      </c>
      <c r="J77" s="77"/>
      <c r="K77" s="77"/>
      <c r="L77" s="85"/>
      <c r="M77" s="77"/>
      <c r="N77" s="77"/>
      <c r="O77" s="85"/>
      <c r="P77" s="85"/>
    </row>
  </sheetData>
  <autoFilter ref="A1:P77" xr:uid="{00000000-0009-0000-0000-000000000000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3313A-01F8-413D-9F07-36C7AD03972F}">
  <sheetPr>
    <outlinePr summaryBelow="0" summaryRight="0"/>
  </sheetPr>
  <dimension ref="A1:O17"/>
  <sheetViews>
    <sheetView workbookViewId="0">
      <pane xSplit="8" ySplit="1" topLeftCell="I2" activePane="bottomRight" state="frozen"/>
      <selection pane="topRight" activeCell="J1" sqref="J1"/>
      <selection pane="bottomLeft" activeCell="A3" sqref="A3"/>
      <selection pane="bottomRight" sqref="A1:H17"/>
    </sheetView>
  </sheetViews>
  <sheetFormatPr defaultColWidth="11" defaultRowHeight="15.75" customHeight="1" x14ac:dyDescent="0.3"/>
  <cols>
    <col min="1" max="1" width="3.58203125" style="84" bestFit="1" customWidth="1"/>
    <col min="2" max="2" width="10.5" style="84" bestFit="1" customWidth="1"/>
    <col min="3" max="3" width="10.08203125" style="84" bestFit="1" customWidth="1"/>
    <col min="4" max="4" width="12.08203125" style="84" customWidth="1"/>
    <col min="5" max="5" width="12.33203125" style="84" customWidth="1"/>
    <col min="6" max="6" width="11.5" style="84" customWidth="1"/>
    <col min="7" max="7" width="7.58203125" style="84" hidden="1" customWidth="1"/>
    <col min="8" max="8" width="7.33203125" style="84" bestFit="1" customWidth="1"/>
    <col min="9" max="9" width="8.83203125" style="84" bestFit="1" customWidth="1"/>
    <col min="10" max="10" width="10.58203125" style="84" bestFit="1" customWidth="1"/>
    <col min="11" max="11" width="11.83203125" style="84" bestFit="1" customWidth="1"/>
    <col min="12" max="12" width="9.08203125" style="84" bestFit="1" customWidth="1"/>
    <col min="13" max="13" width="10.5" style="84" bestFit="1" customWidth="1"/>
    <col min="14" max="14" width="10.58203125" style="84" bestFit="1" customWidth="1"/>
    <col min="15" max="15" width="11.83203125" style="84" bestFit="1" customWidth="1"/>
    <col min="16" max="16384" width="11" style="84"/>
  </cols>
  <sheetData>
    <row r="1" spans="1:15" s="87" customFormat="1" ht="42" x14ac:dyDescent="0.3">
      <c r="A1" s="82" t="s">
        <v>132</v>
      </c>
      <c r="B1" s="82" t="s">
        <v>137</v>
      </c>
      <c r="C1" s="82" t="s">
        <v>67</v>
      </c>
      <c r="D1" s="82" t="s">
        <v>111</v>
      </c>
      <c r="E1" s="82" t="s">
        <v>110</v>
      </c>
      <c r="F1" s="82" t="s">
        <v>131</v>
      </c>
      <c r="G1" s="82" t="s">
        <v>68</v>
      </c>
      <c r="H1" s="82" t="s">
        <v>69</v>
      </c>
      <c r="I1" s="82" t="s">
        <v>70</v>
      </c>
      <c r="J1" s="82" t="s">
        <v>71</v>
      </c>
      <c r="K1" s="82" t="s">
        <v>72</v>
      </c>
      <c r="L1" s="82" t="s">
        <v>73</v>
      </c>
      <c r="M1" s="82" t="s">
        <v>74</v>
      </c>
      <c r="N1" s="82" t="s">
        <v>75</v>
      </c>
      <c r="O1" s="83" t="s">
        <v>76</v>
      </c>
    </row>
    <row r="2" spans="1:15" ht="15.75" customHeight="1" x14ac:dyDescent="0.3">
      <c r="A2" s="88">
        <v>1</v>
      </c>
      <c r="B2" s="88" t="s">
        <v>115</v>
      </c>
      <c r="C2" s="88" t="s">
        <v>83</v>
      </c>
      <c r="D2" s="98">
        <v>71.72</v>
      </c>
      <c r="E2" s="98">
        <v>771.99</v>
      </c>
      <c r="F2" s="98">
        <f>E2*1.1</f>
        <v>849.18900000000008</v>
      </c>
      <c r="G2" s="98">
        <v>1544</v>
      </c>
      <c r="H2" s="88" t="s">
        <v>112</v>
      </c>
      <c r="I2" s="97">
        <v>45016</v>
      </c>
      <c r="J2" s="98">
        <f>K2/G2</f>
        <v>16011.189766839378</v>
      </c>
      <c r="K2" s="98">
        <v>24721277</v>
      </c>
      <c r="L2" s="98" t="s">
        <v>113</v>
      </c>
      <c r="M2" s="98" t="s">
        <v>114</v>
      </c>
      <c r="N2" s="98">
        <f t="shared" ref="N2:N6" si="0">7400000+500000</f>
        <v>7900000</v>
      </c>
      <c r="O2" s="98">
        <f>K2-N2</f>
        <v>16821277</v>
      </c>
    </row>
    <row r="3" spans="1:15" ht="15.75" customHeight="1" x14ac:dyDescent="0.3">
      <c r="A3" s="88">
        <v>2</v>
      </c>
      <c r="B3" s="88" t="s">
        <v>116</v>
      </c>
      <c r="C3" s="88" t="s">
        <v>83</v>
      </c>
      <c r="D3" s="98">
        <v>51.22</v>
      </c>
      <c r="E3" s="98">
        <v>551.33000000000004</v>
      </c>
      <c r="F3" s="98">
        <f t="shared" ref="F3:F17" si="1">E3*1.1</f>
        <v>606.46300000000008</v>
      </c>
      <c r="G3" s="98">
        <v>1103</v>
      </c>
      <c r="H3" s="88" t="s">
        <v>112</v>
      </c>
      <c r="I3" s="97">
        <v>45016</v>
      </c>
      <c r="J3" s="98">
        <f>K3/G3</f>
        <v>32000.443336355394</v>
      </c>
      <c r="K3" s="99">
        <v>35296489</v>
      </c>
      <c r="L3" s="98" t="s">
        <v>113</v>
      </c>
      <c r="M3" s="98" t="s">
        <v>114</v>
      </c>
      <c r="N3" s="99">
        <f t="shared" si="0"/>
        <v>7900000</v>
      </c>
      <c r="O3" s="98">
        <f>K3-N3</f>
        <v>27396489</v>
      </c>
    </row>
    <row r="4" spans="1:15" ht="15.75" customHeight="1" x14ac:dyDescent="0.3">
      <c r="A4" s="88">
        <v>3</v>
      </c>
      <c r="B4" s="88" t="s">
        <v>117</v>
      </c>
      <c r="C4" s="88" t="s">
        <v>83</v>
      </c>
      <c r="D4" s="98">
        <v>57.8</v>
      </c>
      <c r="E4" s="98">
        <v>622.15</v>
      </c>
      <c r="F4" s="98">
        <f t="shared" si="1"/>
        <v>684.36500000000001</v>
      </c>
      <c r="G4" s="98">
        <v>1244</v>
      </c>
      <c r="H4" s="88" t="s">
        <v>112</v>
      </c>
      <c r="I4" s="97">
        <v>45016</v>
      </c>
      <c r="J4" s="98">
        <f>K4/G4</f>
        <v>22779.668006430868</v>
      </c>
      <c r="K4" s="99">
        <v>28337907</v>
      </c>
      <c r="L4" s="98" t="s">
        <v>113</v>
      </c>
      <c r="M4" s="98" t="s">
        <v>114</v>
      </c>
      <c r="N4" s="99">
        <f t="shared" si="0"/>
        <v>7900000</v>
      </c>
      <c r="O4" s="98">
        <f>K4-N4</f>
        <v>20437907</v>
      </c>
    </row>
    <row r="5" spans="1:15" ht="15.75" customHeight="1" x14ac:dyDescent="0.3">
      <c r="A5" s="88">
        <v>4</v>
      </c>
      <c r="B5" s="88" t="s">
        <v>118</v>
      </c>
      <c r="C5" s="88" t="s">
        <v>83</v>
      </c>
      <c r="D5" s="98">
        <v>35.119999999999997</v>
      </c>
      <c r="E5" s="98">
        <v>378.03</v>
      </c>
      <c r="F5" s="98">
        <f t="shared" si="1"/>
        <v>415.83300000000003</v>
      </c>
      <c r="G5" s="98">
        <v>756</v>
      </c>
      <c r="H5" s="88" t="s">
        <v>112</v>
      </c>
      <c r="I5" s="97">
        <v>45016</v>
      </c>
      <c r="J5" s="98">
        <f>K5/G5</f>
        <v>22738.681216931218</v>
      </c>
      <c r="K5" s="99">
        <v>17190443</v>
      </c>
      <c r="L5" s="98" t="s">
        <v>113</v>
      </c>
      <c r="M5" s="98" t="s">
        <v>114</v>
      </c>
      <c r="N5" s="99">
        <f t="shared" si="0"/>
        <v>7900000</v>
      </c>
      <c r="O5" s="98">
        <f>K5-N5</f>
        <v>9290443</v>
      </c>
    </row>
    <row r="6" spans="1:15" ht="15.75" customHeight="1" x14ac:dyDescent="0.3">
      <c r="A6" s="88">
        <v>5</v>
      </c>
      <c r="B6" s="88" t="s">
        <v>119</v>
      </c>
      <c r="C6" s="88" t="s">
        <v>83</v>
      </c>
      <c r="D6" s="98">
        <v>21.87</v>
      </c>
      <c r="E6" s="98">
        <v>235.41</v>
      </c>
      <c r="F6" s="98">
        <f t="shared" si="1"/>
        <v>258.95100000000002</v>
      </c>
      <c r="G6" s="98">
        <v>471</v>
      </c>
      <c r="H6" s="88" t="s">
        <v>112</v>
      </c>
      <c r="I6" s="97">
        <v>45016</v>
      </c>
      <c r="J6" s="98">
        <f>K6/G6</f>
        <v>22598.479830148619</v>
      </c>
      <c r="K6" s="99">
        <v>10643884</v>
      </c>
      <c r="L6" s="98" t="s">
        <v>113</v>
      </c>
      <c r="M6" s="98" t="s">
        <v>114</v>
      </c>
      <c r="N6" s="99">
        <f t="shared" si="0"/>
        <v>7900000</v>
      </c>
      <c r="O6" s="98">
        <f>K6-N6</f>
        <v>2743884</v>
      </c>
    </row>
    <row r="7" spans="1:15" ht="14" x14ac:dyDescent="0.3">
      <c r="A7" s="88">
        <v>6</v>
      </c>
      <c r="B7" s="88" t="s">
        <v>120</v>
      </c>
      <c r="C7" s="88" t="s">
        <v>83</v>
      </c>
      <c r="D7" s="98">
        <f>82.59+82.35</f>
        <v>164.94</v>
      </c>
      <c r="E7" s="98">
        <f>888.99+886.41</f>
        <v>1775.4</v>
      </c>
      <c r="F7" s="98">
        <f t="shared" si="1"/>
        <v>1952.9400000000003</v>
      </c>
      <c r="G7" s="98">
        <f>1778+1773</f>
        <v>3551</v>
      </c>
      <c r="H7" s="88" t="s">
        <v>78</v>
      </c>
      <c r="I7" s="88"/>
      <c r="J7" s="98"/>
      <c r="K7" s="98"/>
      <c r="L7" s="98"/>
      <c r="M7" s="98"/>
      <c r="N7" s="98"/>
      <c r="O7" s="98"/>
    </row>
    <row r="8" spans="1:15" ht="14" x14ac:dyDescent="0.3">
      <c r="A8" s="88">
        <v>7</v>
      </c>
      <c r="B8" s="88" t="s">
        <v>121</v>
      </c>
      <c r="C8" s="88" t="s">
        <v>83</v>
      </c>
      <c r="D8" s="98">
        <v>116.25</v>
      </c>
      <c r="E8" s="98">
        <v>1251.3</v>
      </c>
      <c r="F8" s="98">
        <f t="shared" si="1"/>
        <v>1376.43</v>
      </c>
      <c r="G8" s="98">
        <v>2503</v>
      </c>
      <c r="H8" s="88" t="s">
        <v>78</v>
      </c>
      <c r="I8" s="88"/>
      <c r="J8" s="98"/>
      <c r="K8" s="98"/>
      <c r="L8" s="98"/>
      <c r="M8" s="98"/>
      <c r="N8" s="98"/>
      <c r="O8" s="98"/>
    </row>
    <row r="9" spans="1:15" ht="14" x14ac:dyDescent="0.3">
      <c r="A9" s="88">
        <v>8</v>
      </c>
      <c r="B9" s="88" t="s">
        <v>122</v>
      </c>
      <c r="C9" s="88" t="s">
        <v>83</v>
      </c>
      <c r="D9" s="98">
        <v>79.239999999999995</v>
      </c>
      <c r="E9" s="98">
        <v>852.93</v>
      </c>
      <c r="F9" s="98">
        <f t="shared" si="1"/>
        <v>938.22300000000007</v>
      </c>
      <c r="G9" s="98">
        <v>1706</v>
      </c>
      <c r="H9" s="88" t="s">
        <v>78</v>
      </c>
      <c r="I9" s="88"/>
      <c r="J9" s="98"/>
      <c r="K9" s="98"/>
      <c r="L9" s="98"/>
      <c r="M9" s="98"/>
      <c r="N9" s="98"/>
      <c r="O9" s="98"/>
    </row>
    <row r="10" spans="1:15" ht="14" x14ac:dyDescent="0.3">
      <c r="A10" s="88">
        <v>9</v>
      </c>
      <c r="B10" s="88" t="s">
        <v>123</v>
      </c>
      <c r="C10" s="88" t="s">
        <v>83</v>
      </c>
      <c r="D10" s="98">
        <v>116.25</v>
      </c>
      <c r="E10" s="98">
        <v>1251.3</v>
      </c>
      <c r="F10" s="98">
        <f t="shared" si="1"/>
        <v>1376.43</v>
      </c>
      <c r="G10" s="98">
        <v>2503</v>
      </c>
      <c r="H10" s="88" t="s">
        <v>78</v>
      </c>
      <c r="I10" s="88"/>
      <c r="J10" s="98"/>
      <c r="K10" s="98"/>
      <c r="L10" s="98"/>
      <c r="M10" s="98"/>
      <c r="N10" s="98"/>
      <c r="O10" s="98"/>
    </row>
    <row r="11" spans="1:15" ht="14" x14ac:dyDescent="0.3">
      <c r="A11" s="88">
        <v>10</v>
      </c>
      <c r="B11" s="88" t="s">
        <v>124</v>
      </c>
      <c r="C11" s="88" t="s">
        <v>83</v>
      </c>
      <c r="D11" s="98">
        <v>83.28</v>
      </c>
      <c r="E11" s="98">
        <v>896.42</v>
      </c>
      <c r="F11" s="98">
        <f t="shared" si="1"/>
        <v>986.06200000000001</v>
      </c>
      <c r="G11" s="98">
        <v>1793</v>
      </c>
      <c r="H11" s="88" t="s">
        <v>78</v>
      </c>
      <c r="I11" s="88"/>
      <c r="J11" s="98"/>
      <c r="K11" s="98"/>
      <c r="L11" s="98"/>
      <c r="M11" s="98"/>
      <c r="N11" s="98"/>
      <c r="O11" s="98"/>
    </row>
    <row r="12" spans="1:15" ht="14" x14ac:dyDescent="0.3">
      <c r="A12" s="88">
        <v>11</v>
      </c>
      <c r="B12" s="88" t="s">
        <v>125</v>
      </c>
      <c r="C12" s="88" t="s">
        <v>84</v>
      </c>
      <c r="D12" s="98">
        <v>149.93</v>
      </c>
      <c r="E12" s="98">
        <v>1613.83</v>
      </c>
      <c r="F12" s="98">
        <f t="shared" si="1"/>
        <v>1775.213</v>
      </c>
      <c r="G12" s="98">
        <v>3228</v>
      </c>
      <c r="H12" s="88" t="s">
        <v>78</v>
      </c>
      <c r="I12" s="88"/>
      <c r="J12" s="98"/>
      <c r="K12" s="98"/>
      <c r="L12" s="98"/>
      <c r="M12" s="98"/>
      <c r="N12" s="98"/>
      <c r="O12" s="98"/>
    </row>
    <row r="13" spans="1:15" ht="14" x14ac:dyDescent="0.3">
      <c r="A13" s="88">
        <v>12</v>
      </c>
      <c r="B13" s="88" t="s">
        <v>126</v>
      </c>
      <c r="C13" s="88" t="s">
        <v>84</v>
      </c>
      <c r="D13" s="98">
        <v>85.18</v>
      </c>
      <c r="E13" s="98">
        <v>916.87</v>
      </c>
      <c r="F13" s="98">
        <f t="shared" si="1"/>
        <v>1008.5570000000001</v>
      </c>
      <c r="G13" s="98">
        <v>1834</v>
      </c>
      <c r="H13" s="88" t="s">
        <v>78</v>
      </c>
      <c r="I13" s="88"/>
      <c r="J13" s="98"/>
      <c r="K13" s="98"/>
      <c r="L13" s="98"/>
      <c r="M13" s="98"/>
      <c r="N13" s="98"/>
      <c r="O13" s="98"/>
    </row>
    <row r="14" spans="1:15" ht="14" x14ac:dyDescent="0.3">
      <c r="A14" s="88">
        <v>13</v>
      </c>
      <c r="B14" s="88" t="s">
        <v>127</v>
      </c>
      <c r="C14" s="88" t="s">
        <v>84</v>
      </c>
      <c r="D14" s="98">
        <v>89.89</v>
      </c>
      <c r="E14" s="98">
        <v>967.57</v>
      </c>
      <c r="F14" s="98">
        <f t="shared" si="1"/>
        <v>1064.3270000000002</v>
      </c>
      <c r="G14" s="98">
        <v>1935</v>
      </c>
      <c r="H14" s="88" t="s">
        <v>78</v>
      </c>
      <c r="I14" s="88"/>
      <c r="J14" s="98"/>
      <c r="K14" s="98"/>
      <c r="L14" s="98"/>
      <c r="M14" s="98"/>
      <c r="N14" s="98"/>
      <c r="O14" s="98"/>
    </row>
    <row r="15" spans="1:15" ht="14" x14ac:dyDescent="0.3">
      <c r="A15" s="88">
        <v>14</v>
      </c>
      <c r="B15" s="88" t="s">
        <v>128</v>
      </c>
      <c r="C15" s="88" t="s">
        <v>84</v>
      </c>
      <c r="D15" s="98">
        <v>62.58</v>
      </c>
      <c r="E15" s="98">
        <v>673.6</v>
      </c>
      <c r="F15" s="98">
        <f t="shared" si="1"/>
        <v>740.96</v>
      </c>
      <c r="G15" s="98">
        <v>1347</v>
      </c>
      <c r="H15" s="88" t="s">
        <v>78</v>
      </c>
      <c r="I15" s="88"/>
      <c r="J15" s="98"/>
      <c r="K15" s="98"/>
      <c r="L15" s="98"/>
      <c r="M15" s="98"/>
      <c r="N15" s="98"/>
      <c r="O15" s="98"/>
    </row>
    <row r="16" spans="1:15" ht="14" x14ac:dyDescent="0.3">
      <c r="A16" s="88">
        <v>15</v>
      </c>
      <c r="B16" s="88" t="s">
        <v>129</v>
      </c>
      <c r="C16" s="88" t="s">
        <v>84</v>
      </c>
      <c r="D16" s="98">
        <v>89.89</v>
      </c>
      <c r="E16" s="98">
        <v>967.57</v>
      </c>
      <c r="F16" s="98">
        <f t="shared" si="1"/>
        <v>1064.3270000000002</v>
      </c>
      <c r="G16" s="98">
        <v>1935</v>
      </c>
      <c r="H16" s="88" t="s">
        <v>78</v>
      </c>
      <c r="I16" s="88"/>
      <c r="J16" s="98"/>
      <c r="K16" s="98"/>
      <c r="L16" s="98"/>
      <c r="M16" s="98"/>
      <c r="N16" s="98"/>
      <c r="O16" s="98"/>
    </row>
    <row r="17" spans="1:15" ht="14" x14ac:dyDescent="0.3">
      <c r="A17" s="88">
        <v>16</v>
      </c>
      <c r="B17" s="88" t="s">
        <v>130</v>
      </c>
      <c r="C17" s="88" t="s">
        <v>84</v>
      </c>
      <c r="D17" s="98">
        <v>83.21</v>
      </c>
      <c r="E17" s="98">
        <v>895.66</v>
      </c>
      <c r="F17" s="98">
        <f t="shared" si="1"/>
        <v>985.226</v>
      </c>
      <c r="G17" s="98">
        <v>1791</v>
      </c>
      <c r="H17" s="88" t="s">
        <v>78</v>
      </c>
      <c r="I17" s="88"/>
      <c r="J17" s="98"/>
      <c r="K17" s="98"/>
      <c r="L17" s="98"/>
      <c r="M17" s="98"/>
      <c r="N17" s="98"/>
      <c r="O17" s="9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5633-2B18-44A0-BBEC-5CB2889F9481}">
  <dimension ref="A1:H98"/>
  <sheetViews>
    <sheetView workbookViewId="0">
      <selection activeCell="H98" sqref="A1:H98"/>
    </sheetView>
  </sheetViews>
  <sheetFormatPr defaultRowHeight="14" x14ac:dyDescent="0.3"/>
  <cols>
    <col min="1" max="1" width="3.5" customWidth="1"/>
    <col min="2" max="2" width="9.08203125" bestFit="1" customWidth="1"/>
    <col min="3" max="3" width="9.9140625" bestFit="1" customWidth="1"/>
    <col min="4" max="4" width="9.9140625" customWidth="1"/>
    <col min="5" max="5" width="12.5" customWidth="1"/>
    <col min="6" max="6" width="13" customWidth="1"/>
    <col min="7" max="7" width="11.5" customWidth="1"/>
    <col min="8" max="8" width="12.08203125" customWidth="1"/>
  </cols>
  <sheetData>
    <row r="1" spans="1:8" ht="28" x14ac:dyDescent="0.3">
      <c r="A1" s="82" t="s">
        <v>34</v>
      </c>
      <c r="B1" s="82" t="s">
        <v>108</v>
      </c>
      <c r="C1" s="82" t="s">
        <v>40</v>
      </c>
      <c r="D1" s="82" t="s">
        <v>35</v>
      </c>
      <c r="E1" s="82" t="s">
        <v>111</v>
      </c>
      <c r="F1" s="82" t="s">
        <v>110</v>
      </c>
      <c r="G1" s="82" t="s">
        <v>131</v>
      </c>
      <c r="H1" s="82" t="s">
        <v>143</v>
      </c>
    </row>
    <row r="2" spans="1:8" x14ac:dyDescent="0.3">
      <c r="A2" s="88">
        <v>1</v>
      </c>
      <c r="B2" s="88"/>
      <c r="C2" s="88" t="s">
        <v>141</v>
      </c>
      <c r="D2" s="88" t="s">
        <v>166</v>
      </c>
      <c r="E2" s="98">
        <v>0</v>
      </c>
      <c r="F2" s="98">
        <v>0</v>
      </c>
      <c r="G2" s="98">
        <f t="shared" ref="G2:G3" si="0">F2*1.1</f>
        <v>0</v>
      </c>
      <c r="H2" s="88" t="s">
        <v>160</v>
      </c>
    </row>
    <row r="3" spans="1:8" x14ac:dyDescent="0.3">
      <c r="A3" s="88">
        <v>2</v>
      </c>
      <c r="B3" s="88"/>
      <c r="C3" s="88" t="s">
        <v>142</v>
      </c>
      <c r="D3" s="88" t="s">
        <v>166</v>
      </c>
      <c r="E3" s="98">
        <v>0</v>
      </c>
      <c r="F3" s="98">
        <v>0</v>
      </c>
      <c r="G3" s="98">
        <f t="shared" si="0"/>
        <v>0</v>
      </c>
      <c r="H3" s="88" t="s">
        <v>160</v>
      </c>
    </row>
    <row r="4" spans="1:8" x14ac:dyDescent="0.3">
      <c r="A4" s="88">
        <v>3</v>
      </c>
      <c r="B4" s="88" t="s">
        <v>144</v>
      </c>
      <c r="C4" s="88" t="s">
        <v>83</v>
      </c>
      <c r="D4" s="88" t="s">
        <v>109</v>
      </c>
      <c r="E4" s="98">
        <v>71.72</v>
      </c>
      <c r="F4" s="98">
        <v>771.99</v>
      </c>
      <c r="G4" s="98">
        <f>F4*1.1</f>
        <v>849.18900000000008</v>
      </c>
      <c r="H4" s="88" t="s">
        <v>161</v>
      </c>
    </row>
    <row r="5" spans="1:8" x14ac:dyDescent="0.3">
      <c r="A5" s="88">
        <v>4</v>
      </c>
      <c r="B5" s="88" t="s">
        <v>145</v>
      </c>
      <c r="C5" s="88" t="s">
        <v>83</v>
      </c>
      <c r="D5" s="88" t="s">
        <v>109</v>
      </c>
      <c r="E5" s="98">
        <v>51.22</v>
      </c>
      <c r="F5" s="98">
        <v>551.33000000000004</v>
      </c>
      <c r="G5" s="98">
        <f t="shared" ref="G5:G19" si="1">F5*1.1</f>
        <v>606.46300000000008</v>
      </c>
      <c r="H5" s="88" t="s">
        <v>161</v>
      </c>
    </row>
    <row r="6" spans="1:8" x14ac:dyDescent="0.3">
      <c r="A6" s="88">
        <v>5</v>
      </c>
      <c r="B6" s="88" t="s">
        <v>146</v>
      </c>
      <c r="C6" s="88" t="s">
        <v>83</v>
      </c>
      <c r="D6" s="88" t="s">
        <v>109</v>
      </c>
      <c r="E6" s="98">
        <v>57.8</v>
      </c>
      <c r="F6" s="98">
        <v>622.15</v>
      </c>
      <c r="G6" s="98">
        <f t="shared" si="1"/>
        <v>684.36500000000001</v>
      </c>
      <c r="H6" s="88" t="s">
        <v>161</v>
      </c>
    </row>
    <row r="7" spans="1:8" x14ac:dyDescent="0.3">
      <c r="A7" s="88">
        <v>6</v>
      </c>
      <c r="B7" s="88" t="s">
        <v>147</v>
      </c>
      <c r="C7" s="88" t="s">
        <v>83</v>
      </c>
      <c r="D7" s="88" t="s">
        <v>109</v>
      </c>
      <c r="E7" s="98">
        <v>35.119999999999997</v>
      </c>
      <c r="F7" s="98">
        <v>378.03</v>
      </c>
      <c r="G7" s="98">
        <f t="shared" si="1"/>
        <v>415.83300000000003</v>
      </c>
      <c r="H7" s="88" t="s">
        <v>161</v>
      </c>
    </row>
    <row r="8" spans="1:8" x14ac:dyDescent="0.3">
      <c r="A8" s="88">
        <v>7</v>
      </c>
      <c r="B8" s="88" t="s">
        <v>148</v>
      </c>
      <c r="C8" s="88" t="s">
        <v>83</v>
      </c>
      <c r="D8" s="88" t="s">
        <v>109</v>
      </c>
      <c r="E8" s="98">
        <v>21.87</v>
      </c>
      <c r="F8" s="98">
        <v>235.41</v>
      </c>
      <c r="G8" s="98">
        <f t="shared" si="1"/>
        <v>258.95100000000002</v>
      </c>
      <c r="H8" s="88" t="s">
        <v>161</v>
      </c>
    </row>
    <row r="9" spans="1:8" x14ac:dyDescent="0.3">
      <c r="A9" s="88">
        <v>8</v>
      </c>
      <c r="B9" s="88" t="s">
        <v>149</v>
      </c>
      <c r="C9" s="88" t="s">
        <v>83</v>
      </c>
      <c r="D9" s="88" t="s">
        <v>109</v>
      </c>
      <c r="E9" s="98">
        <f>82.59+82.35</f>
        <v>164.94</v>
      </c>
      <c r="F9" s="98">
        <f>888.99+886.41</f>
        <v>1775.4</v>
      </c>
      <c r="G9" s="98">
        <f t="shared" si="1"/>
        <v>1952.9400000000003</v>
      </c>
      <c r="H9" s="88" t="s">
        <v>163</v>
      </c>
    </row>
    <row r="10" spans="1:8" x14ac:dyDescent="0.3">
      <c r="A10" s="88">
        <v>9</v>
      </c>
      <c r="B10" s="88" t="s">
        <v>150</v>
      </c>
      <c r="C10" s="88" t="s">
        <v>83</v>
      </c>
      <c r="D10" s="88" t="s">
        <v>109</v>
      </c>
      <c r="E10" s="98">
        <v>116.25</v>
      </c>
      <c r="F10" s="98">
        <v>1251.3</v>
      </c>
      <c r="G10" s="98">
        <f t="shared" si="1"/>
        <v>1376.43</v>
      </c>
      <c r="H10" s="88" t="s">
        <v>163</v>
      </c>
    </row>
    <row r="11" spans="1:8" x14ac:dyDescent="0.3">
      <c r="A11" s="88">
        <v>10</v>
      </c>
      <c r="B11" s="88" t="s">
        <v>151</v>
      </c>
      <c r="C11" s="88" t="s">
        <v>83</v>
      </c>
      <c r="D11" s="88" t="s">
        <v>109</v>
      </c>
      <c r="E11" s="98">
        <v>79.239999999999995</v>
      </c>
      <c r="F11" s="98">
        <v>852.93</v>
      </c>
      <c r="G11" s="98">
        <f t="shared" si="1"/>
        <v>938.22300000000007</v>
      </c>
      <c r="H11" s="88" t="s">
        <v>163</v>
      </c>
    </row>
    <row r="12" spans="1:8" x14ac:dyDescent="0.3">
      <c r="A12" s="88">
        <v>11</v>
      </c>
      <c r="B12" s="88" t="s">
        <v>152</v>
      </c>
      <c r="C12" s="88" t="s">
        <v>83</v>
      </c>
      <c r="D12" s="88" t="s">
        <v>109</v>
      </c>
      <c r="E12" s="98">
        <v>116.25</v>
      </c>
      <c r="F12" s="98">
        <v>1251.3</v>
      </c>
      <c r="G12" s="98">
        <f t="shared" si="1"/>
        <v>1376.43</v>
      </c>
      <c r="H12" s="88" t="s">
        <v>163</v>
      </c>
    </row>
    <row r="13" spans="1:8" x14ac:dyDescent="0.3">
      <c r="A13" s="88">
        <v>12</v>
      </c>
      <c r="B13" s="88" t="s">
        <v>153</v>
      </c>
      <c r="C13" s="88" t="s">
        <v>83</v>
      </c>
      <c r="D13" s="88" t="s">
        <v>109</v>
      </c>
      <c r="E13" s="98">
        <v>83.28</v>
      </c>
      <c r="F13" s="98">
        <v>896.42</v>
      </c>
      <c r="G13" s="98">
        <f t="shared" si="1"/>
        <v>986.06200000000001</v>
      </c>
      <c r="H13" s="88" t="s">
        <v>163</v>
      </c>
    </row>
    <row r="14" spans="1:8" x14ac:dyDescent="0.3">
      <c r="A14" s="88">
        <v>13</v>
      </c>
      <c r="B14" s="88" t="s">
        <v>154</v>
      </c>
      <c r="C14" s="88" t="s">
        <v>84</v>
      </c>
      <c r="D14" s="88" t="s">
        <v>109</v>
      </c>
      <c r="E14" s="98">
        <v>149.93</v>
      </c>
      <c r="F14" s="98">
        <v>1613.83</v>
      </c>
      <c r="G14" s="98">
        <f t="shared" si="1"/>
        <v>1775.213</v>
      </c>
      <c r="H14" s="88" t="s">
        <v>163</v>
      </c>
    </row>
    <row r="15" spans="1:8" x14ac:dyDescent="0.3">
      <c r="A15" s="88">
        <v>14</v>
      </c>
      <c r="B15" s="88" t="s">
        <v>155</v>
      </c>
      <c r="C15" s="88" t="s">
        <v>84</v>
      </c>
      <c r="D15" s="88" t="s">
        <v>109</v>
      </c>
      <c r="E15" s="98">
        <v>85.18</v>
      </c>
      <c r="F15" s="98">
        <v>916.87</v>
      </c>
      <c r="G15" s="98">
        <f t="shared" si="1"/>
        <v>1008.5570000000001</v>
      </c>
      <c r="H15" s="88" t="s">
        <v>163</v>
      </c>
    </row>
    <row r="16" spans="1:8" x14ac:dyDescent="0.3">
      <c r="A16" s="88">
        <v>15</v>
      </c>
      <c r="B16" s="88" t="s">
        <v>156</v>
      </c>
      <c r="C16" s="88" t="s">
        <v>84</v>
      </c>
      <c r="D16" s="88" t="s">
        <v>109</v>
      </c>
      <c r="E16" s="98">
        <v>89.89</v>
      </c>
      <c r="F16" s="98">
        <v>967.57</v>
      </c>
      <c r="G16" s="98">
        <f t="shared" si="1"/>
        <v>1064.3270000000002</v>
      </c>
      <c r="H16" s="88" t="s">
        <v>163</v>
      </c>
    </row>
    <row r="17" spans="1:8" x14ac:dyDescent="0.3">
      <c r="A17" s="88">
        <v>16</v>
      </c>
      <c r="B17" s="88" t="s">
        <v>157</v>
      </c>
      <c r="C17" s="88" t="s">
        <v>84</v>
      </c>
      <c r="D17" s="88" t="s">
        <v>109</v>
      </c>
      <c r="E17" s="98">
        <v>62.58</v>
      </c>
      <c r="F17" s="98">
        <v>673.6</v>
      </c>
      <c r="G17" s="98">
        <f t="shared" si="1"/>
        <v>740.96</v>
      </c>
      <c r="H17" s="88" t="s">
        <v>163</v>
      </c>
    </row>
    <row r="18" spans="1:8" x14ac:dyDescent="0.3">
      <c r="A18" s="88">
        <v>17</v>
      </c>
      <c r="B18" s="88" t="s">
        <v>158</v>
      </c>
      <c r="C18" s="88" t="s">
        <v>84</v>
      </c>
      <c r="D18" s="88" t="s">
        <v>109</v>
      </c>
      <c r="E18" s="98">
        <v>89.89</v>
      </c>
      <c r="F18" s="98">
        <v>967.57</v>
      </c>
      <c r="G18" s="98">
        <f t="shared" si="1"/>
        <v>1064.3270000000002</v>
      </c>
      <c r="H18" s="88" t="s">
        <v>163</v>
      </c>
    </row>
    <row r="19" spans="1:8" x14ac:dyDescent="0.3">
      <c r="A19" s="88">
        <v>18</v>
      </c>
      <c r="B19" s="88" t="s">
        <v>159</v>
      </c>
      <c r="C19" s="88" t="s">
        <v>84</v>
      </c>
      <c r="D19" s="88" t="s">
        <v>109</v>
      </c>
      <c r="E19" s="98">
        <v>83.21</v>
      </c>
      <c r="F19" s="98">
        <v>895.66</v>
      </c>
      <c r="G19" s="98">
        <f t="shared" si="1"/>
        <v>985.226</v>
      </c>
      <c r="H19" s="88" t="s">
        <v>163</v>
      </c>
    </row>
    <row r="20" spans="1:8" x14ac:dyDescent="0.3">
      <c r="A20" s="88">
        <v>19</v>
      </c>
      <c r="B20" s="88"/>
      <c r="C20" s="88" t="s">
        <v>101</v>
      </c>
      <c r="D20" s="88" t="s">
        <v>164</v>
      </c>
      <c r="E20" s="98">
        <v>0</v>
      </c>
      <c r="F20" s="98">
        <v>0</v>
      </c>
      <c r="G20" s="98">
        <f t="shared" ref="G20" si="2">F20*1.1</f>
        <v>0</v>
      </c>
      <c r="H20" s="88" t="s">
        <v>164</v>
      </c>
    </row>
    <row r="21" spans="1:8" x14ac:dyDescent="0.3">
      <c r="A21" s="88">
        <v>20</v>
      </c>
      <c r="B21" s="88"/>
      <c r="C21" s="88" t="s">
        <v>85</v>
      </c>
      <c r="D21" s="88" t="s">
        <v>167</v>
      </c>
      <c r="E21" s="98">
        <v>0</v>
      </c>
      <c r="F21" s="98">
        <v>0</v>
      </c>
      <c r="G21" s="98">
        <f t="shared" ref="G21" si="3">F21*1.1</f>
        <v>0</v>
      </c>
      <c r="H21" s="88" t="s">
        <v>165</v>
      </c>
    </row>
    <row r="22" spans="1:8" x14ac:dyDescent="0.3">
      <c r="A22" s="88">
        <v>21</v>
      </c>
      <c r="B22" s="86">
        <v>201</v>
      </c>
      <c r="C22" s="86" t="s">
        <v>86</v>
      </c>
      <c r="D22" s="86" t="s">
        <v>77</v>
      </c>
      <c r="E22" s="85">
        <v>195.17</v>
      </c>
      <c r="F22" s="85">
        <v>2100.79</v>
      </c>
      <c r="G22" s="85">
        <f>F22*1.1</f>
        <v>2310.8690000000001</v>
      </c>
      <c r="H22" s="88" t="s">
        <v>163</v>
      </c>
    </row>
    <row r="23" spans="1:8" x14ac:dyDescent="0.3">
      <c r="A23" s="88">
        <v>22</v>
      </c>
      <c r="B23" s="86">
        <v>202</v>
      </c>
      <c r="C23" s="86" t="s">
        <v>86</v>
      </c>
      <c r="D23" s="86" t="s">
        <v>77</v>
      </c>
      <c r="E23" s="85">
        <v>195.17</v>
      </c>
      <c r="F23" s="85">
        <v>2100.79</v>
      </c>
      <c r="G23" s="85">
        <f t="shared" ref="G23:G86" si="4">F23*1.1</f>
        <v>2310.8690000000001</v>
      </c>
      <c r="H23" s="88" t="s">
        <v>163</v>
      </c>
    </row>
    <row r="24" spans="1:8" x14ac:dyDescent="0.3">
      <c r="A24" s="88">
        <v>23</v>
      </c>
      <c r="B24" s="86">
        <v>203</v>
      </c>
      <c r="C24" s="86" t="s">
        <v>86</v>
      </c>
      <c r="D24" s="86" t="s">
        <v>79</v>
      </c>
      <c r="E24" s="85">
        <v>160.79</v>
      </c>
      <c r="F24" s="85">
        <v>1730.73</v>
      </c>
      <c r="G24" s="85">
        <f t="shared" si="4"/>
        <v>1903.8030000000001</v>
      </c>
      <c r="H24" s="88" t="s">
        <v>163</v>
      </c>
    </row>
    <row r="25" spans="1:8" x14ac:dyDescent="0.3">
      <c r="A25" s="88">
        <v>24</v>
      </c>
      <c r="B25" s="86">
        <v>204</v>
      </c>
      <c r="C25" s="86" t="s">
        <v>86</v>
      </c>
      <c r="D25" s="86" t="s">
        <v>79</v>
      </c>
      <c r="E25" s="85">
        <v>160.79</v>
      </c>
      <c r="F25" s="85">
        <v>1730.73</v>
      </c>
      <c r="G25" s="85">
        <f t="shared" si="4"/>
        <v>1903.8030000000001</v>
      </c>
      <c r="H25" s="88" t="s">
        <v>163</v>
      </c>
    </row>
    <row r="26" spans="1:8" x14ac:dyDescent="0.3">
      <c r="A26" s="88">
        <v>25</v>
      </c>
      <c r="B26" s="86">
        <v>301</v>
      </c>
      <c r="C26" s="86" t="s">
        <v>87</v>
      </c>
      <c r="D26" s="86" t="s">
        <v>77</v>
      </c>
      <c r="E26" s="85">
        <v>195.17</v>
      </c>
      <c r="F26" s="85">
        <v>2100.79</v>
      </c>
      <c r="G26" s="85">
        <f t="shared" si="4"/>
        <v>2310.8690000000001</v>
      </c>
      <c r="H26" s="88" t="s">
        <v>163</v>
      </c>
    </row>
    <row r="27" spans="1:8" x14ac:dyDescent="0.3">
      <c r="A27" s="88">
        <v>26</v>
      </c>
      <c r="B27" s="86">
        <v>302</v>
      </c>
      <c r="C27" s="86" t="s">
        <v>87</v>
      </c>
      <c r="D27" s="86" t="s">
        <v>77</v>
      </c>
      <c r="E27" s="85">
        <v>195.17</v>
      </c>
      <c r="F27" s="85">
        <v>2100.79</v>
      </c>
      <c r="G27" s="85">
        <f t="shared" si="4"/>
        <v>2310.8690000000001</v>
      </c>
      <c r="H27" s="88" t="s">
        <v>163</v>
      </c>
    </row>
    <row r="28" spans="1:8" x14ac:dyDescent="0.3">
      <c r="A28" s="88">
        <v>27</v>
      </c>
      <c r="B28" s="86">
        <v>303</v>
      </c>
      <c r="C28" s="86" t="s">
        <v>87</v>
      </c>
      <c r="D28" s="86" t="s">
        <v>79</v>
      </c>
      <c r="E28" s="85">
        <v>160.79</v>
      </c>
      <c r="F28" s="85">
        <v>1730.73</v>
      </c>
      <c r="G28" s="85">
        <f t="shared" si="4"/>
        <v>1903.8030000000001</v>
      </c>
      <c r="H28" s="88" t="s">
        <v>163</v>
      </c>
    </row>
    <row r="29" spans="1:8" x14ac:dyDescent="0.3">
      <c r="A29" s="88">
        <v>28</v>
      </c>
      <c r="B29" s="86">
        <v>304</v>
      </c>
      <c r="C29" s="86" t="s">
        <v>87</v>
      </c>
      <c r="D29" s="86" t="s">
        <v>79</v>
      </c>
      <c r="E29" s="85">
        <v>160.79</v>
      </c>
      <c r="F29" s="85">
        <v>1730.73</v>
      </c>
      <c r="G29" s="85">
        <f t="shared" si="4"/>
        <v>1903.8030000000001</v>
      </c>
      <c r="H29" s="88" t="s">
        <v>163</v>
      </c>
    </row>
    <row r="30" spans="1:8" x14ac:dyDescent="0.3">
      <c r="A30" s="88">
        <v>29</v>
      </c>
      <c r="B30" s="86">
        <v>401</v>
      </c>
      <c r="C30" s="86" t="s">
        <v>88</v>
      </c>
      <c r="D30" s="86" t="s">
        <v>77</v>
      </c>
      <c r="E30" s="85">
        <v>195.17</v>
      </c>
      <c r="F30" s="85">
        <v>2100.79</v>
      </c>
      <c r="G30" s="85">
        <f t="shared" si="4"/>
        <v>2310.8690000000001</v>
      </c>
      <c r="H30" s="88" t="s">
        <v>162</v>
      </c>
    </row>
    <row r="31" spans="1:8" x14ac:dyDescent="0.3">
      <c r="A31" s="88">
        <v>30</v>
      </c>
      <c r="B31" s="86">
        <v>402</v>
      </c>
      <c r="C31" s="86" t="s">
        <v>88</v>
      </c>
      <c r="D31" s="86" t="s">
        <v>77</v>
      </c>
      <c r="E31" s="85">
        <v>195.17</v>
      </c>
      <c r="F31" s="85">
        <v>2100.79</v>
      </c>
      <c r="G31" s="85">
        <f t="shared" si="4"/>
        <v>2310.8690000000001</v>
      </c>
      <c r="H31" s="88" t="s">
        <v>163</v>
      </c>
    </row>
    <row r="32" spans="1:8" x14ac:dyDescent="0.3">
      <c r="A32" s="88">
        <v>31</v>
      </c>
      <c r="B32" s="86">
        <v>403</v>
      </c>
      <c r="C32" s="86" t="s">
        <v>88</v>
      </c>
      <c r="D32" s="86" t="s">
        <v>79</v>
      </c>
      <c r="E32" s="85">
        <v>160.79</v>
      </c>
      <c r="F32" s="85">
        <v>1730.73</v>
      </c>
      <c r="G32" s="85">
        <f t="shared" si="4"/>
        <v>1903.8030000000001</v>
      </c>
      <c r="H32" s="88" t="s">
        <v>163</v>
      </c>
    </row>
    <row r="33" spans="1:8" x14ac:dyDescent="0.3">
      <c r="A33" s="88">
        <v>32</v>
      </c>
      <c r="B33" s="86">
        <v>404</v>
      </c>
      <c r="C33" s="86" t="s">
        <v>88</v>
      </c>
      <c r="D33" s="86" t="s">
        <v>79</v>
      </c>
      <c r="E33" s="85">
        <v>160.79</v>
      </c>
      <c r="F33" s="85">
        <v>1730.73</v>
      </c>
      <c r="G33" s="85">
        <f t="shared" si="4"/>
        <v>1903.8030000000001</v>
      </c>
      <c r="H33" s="88" t="s">
        <v>162</v>
      </c>
    </row>
    <row r="34" spans="1:8" x14ac:dyDescent="0.3">
      <c r="A34" s="88">
        <v>33</v>
      </c>
      <c r="B34" s="86">
        <v>501</v>
      </c>
      <c r="C34" s="86" t="s">
        <v>89</v>
      </c>
      <c r="D34" s="86" t="s">
        <v>77</v>
      </c>
      <c r="E34" s="85">
        <v>195.17</v>
      </c>
      <c r="F34" s="85">
        <v>2100.79</v>
      </c>
      <c r="G34" s="85">
        <f t="shared" si="4"/>
        <v>2310.8690000000001</v>
      </c>
      <c r="H34" s="88" t="s">
        <v>163</v>
      </c>
    </row>
    <row r="35" spans="1:8" x14ac:dyDescent="0.3">
      <c r="A35" s="88">
        <v>34</v>
      </c>
      <c r="B35" s="86">
        <v>502</v>
      </c>
      <c r="C35" s="86" t="s">
        <v>89</v>
      </c>
      <c r="D35" s="86" t="s">
        <v>77</v>
      </c>
      <c r="E35" s="85">
        <v>195.17</v>
      </c>
      <c r="F35" s="85">
        <v>2100.79</v>
      </c>
      <c r="G35" s="85">
        <f t="shared" si="4"/>
        <v>2310.8690000000001</v>
      </c>
      <c r="H35" s="88" t="s">
        <v>163</v>
      </c>
    </row>
    <row r="36" spans="1:8" x14ac:dyDescent="0.3">
      <c r="A36" s="88">
        <v>35</v>
      </c>
      <c r="B36" s="86">
        <v>503</v>
      </c>
      <c r="C36" s="86" t="s">
        <v>89</v>
      </c>
      <c r="D36" s="86" t="s">
        <v>79</v>
      </c>
      <c r="E36" s="85">
        <v>160.79</v>
      </c>
      <c r="F36" s="85">
        <v>1730.73</v>
      </c>
      <c r="G36" s="85">
        <f t="shared" si="4"/>
        <v>1903.8030000000001</v>
      </c>
      <c r="H36" s="88" t="s">
        <v>163</v>
      </c>
    </row>
    <row r="37" spans="1:8" x14ac:dyDescent="0.3">
      <c r="A37" s="88">
        <v>36</v>
      </c>
      <c r="B37" s="86">
        <v>504</v>
      </c>
      <c r="C37" s="86" t="s">
        <v>89</v>
      </c>
      <c r="D37" s="86" t="s">
        <v>79</v>
      </c>
      <c r="E37" s="85">
        <v>160.79</v>
      </c>
      <c r="F37" s="85">
        <v>1730.73</v>
      </c>
      <c r="G37" s="85">
        <f t="shared" si="4"/>
        <v>1903.8030000000001</v>
      </c>
      <c r="H37" s="88" t="s">
        <v>163</v>
      </c>
    </row>
    <row r="38" spans="1:8" x14ac:dyDescent="0.3">
      <c r="A38" s="88">
        <v>37</v>
      </c>
      <c r="B38" s="86">
        <v>601</v>
      </c>
      <c r="C38" s="86" t="s">
        <v>90</v>
      </c>
      <c r="D38" s="86" t="s">
        <v>77</v>
      </c>
      <c r="E38" s="85">
        <v>195.17</v>
      </c>
      <c r="F38" s="85">
        <v>2100.79</v>
      </c>
      <c r="G38" s="85">
        <f t="shared" si="4"/>
        <v>2310.8690000000001</v>
      </c>
      <c r="H38" s="88" t="s">
        <v>163</v>
      </c>
    </row>
    <row r="39" spans="1:8" x14ac:dyDescent="0.3">
      <c r="A39" s="88">
        <v>38</v>
      </c>
      <c r="B39" s="86">
        <v>602</v>
      </c>
      <c r="C39" s="86" t="s">
        <v>90</v>
      </c>
      <c r="D39" s="86" t="s">
        <v>77</v>
      </c>
      <c r="E39" s="85">
        <v>195.17</v>
      </c>
      <c r="F39" s="85">
        <v>2100.79</v>
      </c>
      <c r="G39" s="85">
        <f t="shared" si="4"/>
        <v>2310.8690000000001</v>
      </c>
      <c r="H39" s="88" t="s">
        <v>163</v>
      </c>
    </row>
    <row r="40" spans="1:8" x14ac:dyDescent="0.3">
      <c r="A40" s="88">
        <v>39</v>
      </c>
      <c r="B40" s="86">
        <v>603</v>
      </c>
      <c r="C40" s="86" t="s">
        <v>90</v>
      </c>
      <c r="D40" s="86" t="s">
        <v>79</v>
      </c>
      <c r="E40" s="85">
        <v>160.79</v>
      </c>
      <c r="F40" s="85">
        <v>1730.73</v>
      </c>
      <c r="G40" s="85">
        <f t="shared" si="4"/>
        <v>1903.8030000000001</v>
      </c>
      <c r="H40" s="88" t="s">
        <v>163</v>
      </c>
    </row>
    <row r="41" spans="1:8" x14ac:dyDescent="0.3">
      <c r="A41" s="88">
        <v>40</v>
      </c>
      <c r="B41" s="86">
        <v>604</v>
      </c>
      <c r="C41" s="86" t="s">
        <v>90</v>
      </c>
      <c r="D41" s="86" t="s">
        <v>79</v>
      </c>
      <c r="E41" s="85">
        <v>160.79</v>
      </c>
      <c r="F41" s="85">
        <v>1730.73</v>
      </c>
      <c r="G41" s="85">
        <f t="shared" si="4"/>
        <v>1903.8030000000001</v>
      </c>
      <c r="H41" s="88" t="s">
        <v>163</v>
      </c>
    </row>
    <row r="42" spans="1:8" x14ac:dyDescent="0.3">
      <c r="A42" s="88">
        <v>41</v>
      </c>
      <c r="B42" s="86">
        <v>701</v>
      </c>
      <c r="C42" s="86" t="s">
        <v>91</v>
      </c>
      <c r="D42" s="86" t="s">
        <v>77</v>
      </c>
      <c r="E42" s="85">
        <v>195.17</v>
      </c>
      <c r="F42" s="85">
        <v>2100.79</v>
      </c>
      <c r="G42" s="85">
        <f t="shared" si="4"/>
        <v>2310.8690000000001</v>
      </c>
      <c r="H42" s="88" t="s">
        <v>163</v>
      </c>
    </row>
    <row r="43" spans="1:8" x14ac:dyDescent="0.3">
      <c r="A43" s="88">
        <v>42</v>
      </c>
      <c r="B43" s="86">
        <v>702</v>
      </c>
      <c r="C43" s="86" t="s">
        <v>91</v>
      </c>
      <c r="D43" s="86" t="s">
        <v>77</v>
      </c>
      <c r="E43" s="85">
        <v>195.17</v>
      </c>
      <c r="F43" s="85">
        <v>2100.79</v>
      </c>
      <c r="G43" s="85">
        <f t="shared" si="4"/>
        <v>2310.8690000000001</v>
      </c>
      <c r="H43" s="88" t="s">
        <v>163</v>
      </c>
    </row>
    <row r="44" spans="1:8" x14ac:dyDescent="0.3">
      <c r="A44" s="88">
        <v>43</v>
      </c>
      <c r="B44" s="86">
        <v>703</v>
      </c>
      <c r="C44" s="86" t="s">
        <v>91</v>
      </c>
      <c r="D44" s="86" t="s">
        <v>79</v>
      </c>
      <c r="E44" s="85">
        <v>160.79</v>
      </c>
      <c r="F44" s="85">
        <v>1730.73</v>
      </c>
      <c r="G44" s="85">
        <f t="shared" si="4"/>
        <v>1903.8030000000001</v>
      </c>
      <c r="H44" s="88" t="s">
        <v>163</v>
      </c>
    </row>
    <row r="45" spans="1:8" x14ac:dyDescent="0.3">
      <c r="A45" s="88">
        <v>44</v>
      </c>
      <c r="B45" s="86">
        <v>704</v>
      </c>
      <c r="C45" s="86" t="s">
        <v>91</v>
      </c>
      <c r="D45" s="86" t="s">
        <v>79</v>
      </c>
      <c r="E45" s="85">
        <v>160.79</v>
      </c>
      <c r="F45" s="85">
        <v>1730.73</v>
      </c>
      <c r="G45" s="85">
        <f t="shared" si="4"/>
        <v>1903.8030000000001</v>
      </c>
      <c r="H45" s="88" t="s">
        <v>163</v>
      </c>
    </row>
    <row r="46" spans="1:8" x14ac:dyDescent="0.3">
      <c r="A46" s="88">
        <v>45</v>
      </c>
      <c r="B46" s="86">
        <v>801</v>
      </c>
      <c r="C46" s="86" t="s">
        <v>92</v>
      </c>
      <c r="D46" s="86" t="s">
        <v>77</v>
      </c>
      <c r="E46" s="85">
        <v>195.17</v>
      </c>
      <c r="F46" s="85">
        <v>2100.79</v>
      </c>
      <c r="G46" s="85">
        <f t="shared" si="4"/>
        <v>2310.8690000000001</v>
      </c>
      <c r="H46" s="88" t="s">
        <v>163</v>
      </c>
    </row>
    <row r="47" spans="1:8" x14ac:dyDescent="0.3">
      <c r="A47" s="88">
        <v>46</v>
      </c>
      <c r="B47" s="86">
        <v>802</v>
      </c>
      <c r="C47" s="86" t="s">
        <v>92</v>
      </c>
      <c r="D47" s="86" t="s">
        <v>77</v>
      </c>
      <c r="E47" s="85">
        <v>195.17</v>
      </c>
      <c r="F47" s="85">
        <v>2100.79</v>
      </c>
      <c r="G47" s="85">
        <f t="shared" si="4"/>
        <v>2310.8690000000001</v>
      </c>
      <c r="H47" s="88" t="s">
        <v>163</v>
      </c>
    </row>
    <row r="48" spans="1:8" x14ac:dyDescent="0.3">
      <c r="A48" s="88">
        <v>47</v>
      </c>
      <c r="B48" s="86">
        <v>803</v>
      </c>
      <c r="C48" s="86" t="s">
        <v>92</v>
      </c>
      <c r="D48" s="86" t="s">
        <v>79</v>
      </c>
      <c r="E48" s="85">
        <v>160.79</v>
      </c>
      <c r="F48" s="85">
        <v>1730.73</v>
      </c>
      <c r="G48" s="85">
        <f t="shared" si="4"/>
        <v>1903.8030000000001</v>
      </c>
      <c r="H48" s="88" t="s">
        <v>163</v>
      </c>
    </row>
    <row r="49" spans="1:8" x14ac:dyDescent="0.3">
      <c r="A49" s="88">
        <v>48</v>
      </c>
      <c r="B49" s="86">
        <v>804</v>
      </c>
      <c r="C49" s="86" t="s">
        <v>92</v>
      </c>
      <c r="D49" s="86" t="s">
        <v>79</v>
      </c>
      <c r="E49" s="85">
        <v>160.79</v>
      </c>
      <c r="F49" s="85">
        <v>1730.73</v>
      </c>
      <c r="G49" s="85">
        <f t="shared" si="4"/>
        <v>1903.8030000000001</v>
      </c>
      <c r="H49" s="88" t="s">
        <v>163</v>
      </c>
    </row>
    <row r="50" spans="1:8" x14ac:dyDescent="0.3">
      <c r="A50" s="88">
        <v>49</v>
      </c>
      <c r="B50" s="86">
        <v>901</v>
      </c>
      <c r="C50" s="86" t="s">
        <v>93</v>
      </c>
      <c r="D50" s="86" t="s">
        <v>77</v>
      </c>
      <c r="E50" s="85">
        <v>195.17</v>
      </c>
      <c r="F50" s="85">
        <v>2100.79</v>
      </c>
      <c r="G50" s="85">
        <f t="shared" si="4"/>
        <v>2310.8690000000001</v>
      </c>
      <c r="H50" s="88" t="s">
        <v>163</v>
      </c>
    </row>
    <row r="51" spans="1:8" x14ac:dyDescent="0.3">
      <c r="A51" s="88">
        <v>50</v>
      </c>
      <c r="B51" s="86">
        <v>902</v>
      </c>
      <c r="C51" s="86" t="s">
        <v>93</v>
      </c>
      <c r="D51" s="86" t="s">
        <v>77</v>
      </c>
      <c r="E51" s="85">
        <v>195.17</v>
      </c>
      <c r="F51" s="85">
        <v>2100.79</v>
      </c>
      <c r="G51" s="85">
        <f t="shared" si="4"/>
        <v>2310.8690000000001</v>
      </c>
      <c r="H51" s="88" t="s">
        <v>163</v>
      </c>
    </row>
    <row r="52" spans="1:8" x14ac:dyDescent="0.3">
      <c r="A52" s="88">
        <v>51</v>
      </c>
      <c r="B52" s="86">
        <v>903</v>
      </c>
      <c r="C52" s="86" t="s">
        <v>93</v>
      </c>
      <c r="D52" s="86" t="s">
        <v>79</v>
      </c>
      <c r="E52" s="85">
        <v>160.79</v>
      </c>
      <c r="F52" s="85">
        <v>1730.73</v>
      </c>
      <c r="G52" s="85">
        <f t="shared" si="4"/>
        <v>1903.8030000000001</v>
      </c>
      <c r="H52" s="88" t="s">
        <v>163</v>
      </c>
    </row>
    <row r="53" spans="1:8" x14ac:dyDescent="0.3">
      <c r="A53" s="88">
        <v>52</v>
      </c>
      <c r="B53" s="86">
        <v>904</v>
      </c>
      <c r="C53" s="86" t="s">
        <v>93</v>
      </c>
      <c r="D53" s="86" t="s">
        <v>79</v>
      </c>
      <c r="E53" s="85">
        <v>160.79</v>
      </c>
      <c r="F53" s="85">
        <v>1730.73</v>
      </c>
      <c r="G53" s="85">
        <f t="shared" si="4"/>
        <v>1903.8030000000001</v>
      </c>
      <c r="H53" s="88" t="s">
        <v>163</v>
      </c>
    </row>
    <row r="54" spans="1:8" x14ac:dyDescent="0.3">
      <c r="A54" s="88">
        <v>53</v>
      </c>
      <c r="B54" s="86">
        <v>1001</v>
      </c>
      <c r="C54" s="86" t="s">
        <v>94</v>
      </c>
      <c r="D54" s="86" t="s">
        <v>77</v>
      </c>
      <c r="E54" s="85">
        <v>195.17</v>
      </c>
      <c r="F54" s="85">
        <v>2100.79</v>
      </c>
      <c r="G54" s="85">
        <f t="shared" si="4"/>
        <v>2310.8690000000001</v>
      </c>
      <c r="H54" s="88" t="s">
        <v>162</v>
      </c>
    </row>
    <row r="55" spans="1:8" x14ac:dyDescent="0.3">
      <c r="A55" s="88">
        <v>54</v>
      </c>
      <c r="B55" s="86">
        <v>1002</v>
      </c>
      <c r="C55" s="86" t="s">
        <v>94</v>
      </c>
      <c r="D55" s="86" t="s">
        <v>77</v>
      </c>
      <c r="E55" s="85">
        <v>195.17</v>
      </c>
      <c r="F55" s="85">
        <v>2100.79</v>
      </c>
      <c r="G55" s="85">
        <f t="shared" si="4"/>
        <v>2310.8690000000001</v>
      </c>
      <c r="H55" s="88" t="s">
        <v>163</v>
      </c>
    </row>
    <row r="56" spans="1:8" x14ac:dyDescent="0.3">
      <c r="A56" s="88">
        <v>55</v>
      </c>
      <c r="B56" s="86">
        <v>1003</v>
      </c>
      <c r="C56" s="86" t="s">
        <v>94</v>
      </c>
      <c r="D56" s="86" t="s">
        <v>79</v>
      </c>
      <c r="E56" s="85">
        <v>160.79</v>
      </c>
      <c r="F56" s="85">
        <v>1730.73</v>
      </c>
      <c r="G56" s="85">
        <f t="shared" si="4"/>
        <v>1903.8030000000001</v>
      </c>
      <c r="H56" s="88" t="s">
        <v>163</v>
      </c>
    </row>
    <row r="57" spans="1:8" x14ac:dyDescent="0.3">
      <c r="A57" s="88">
        <v>56</v>
      </c>
      <c r="B57" s="86">
        <v>1004</v>
      </c>
      <c r="C57" s="86" t="s">
        <v>94</v>
      </c>
      <c r="D57" s="86" t="s">
        <v>79</v>
      </c>
      <c r="E57" s="85">
        <v>160.79</v>
      </c>
      <c r="F57" s="85">
        <v>1730.73</v>
      </c>
      <c r="G57" s="85">
        <f t="shared" si="4"/>
        <v>1903.8030000000001</v>
      </c>
      <c r="H57" s="88" t="s">
        <v>163</v>
      </c>
    </row>
    <row r="58" spans="1:8" x14ac:dyDescent="0.3">
      <c r="A58" s="88">
        <v>57</v>
      </c>
      <c r="B58" s="86">
        <v>1101</v>
      </c>
      <c r="C58" s="86" t="s">
        <v>95</v>
      </c>
      <c r="D58" s="86" t="s">
        <v>77</v>
      </c>
      <c r="E58" s="85">
        <v>195.17</v>
      </c>
      <c r="F58" s="85">
        <v>2100.79</v>
      </c>
      <c r="G58" s="85">
        <f t="shared" si="4"/>
        <v>2310.8690000000001</v>
      </c>
      <c r="H58" s="88" t="s">
        <v>163</v>
      </c>
    </row>
    <row r="59" spans="1:8" x14ac:dyDescent="0.3">
      <c r="A59" s="88">
        <v>58</v>
      </c>
      <c r="B59" s="86">
        <v>1102</v>
      </c>
      <c r="C59" s="86" t="s">
        <v>95</v>
      </c>
      <c r="D59" s="86" t="s">
        <v>77</v>
      </c>
      <c r="E59" s="85">
        <v>195.17</v>
      </c>
      <c r="F59" s="85">
        <v>2100.79</v>
      </c>
      <c r="G59" s="85">
        <f t="shared" si="4"/>
        <v>2310.8690000000001</v>
      </c>
      <c r="H59" s="88" t="s">
        <v>163</v>
      </c>
    </row>
    <row r="60" spans="1:8" x14ac:dyDescent="0.3">
      <c r="A60" s="88">
        <v>59</v>
      </c>
      <c r="B60" s="86">
        <v>1103</v>
      </c>
      <c r="C60" s="86" t="s">
        <v>95</v>
      </c>
      <c r="D60" s="86" t="s">
        <v>79</v>
      </c>
      <c r="E60" s="85">
        <v>160.79</v>
      </c>
      <c r="F60" s="85">
        <v>1730.73</v>
      </c>
      <c r="G60" s="85">
        <f t="shared" si="4"/>
        <v>1903.8030000000001</v>
      </c>
      <c r="H60" s="88" t="s">
        <v>163</v>
      </c>
    </row>
    <row r="61" spans="1:8" x14ac:dyDescent="0.3">
      <c r="A61" s="88">
        <v>60</v>
      </c>
      <c r="B61" s="86">
        <v>1104</v>
      </c>
      <c r="C61" s="86" t="s">
        <v>95</v>
      </c>
      <c r="D61" s="86" t="s">
        <v>79</v>
      </c>
      <c r="E61" s="85">
        <v>160.79</v>
      </c>
      <c r="F61" s="85">
        <v>1730.73</v>
      </c>
      <c r="G61" s="85">
        <f t="shared" si="4"/>
        <v>1903.8030000000001</v>
      </c>
      <c r="H61" s="88" t="s">
        <v>163</v>
      </c>
    </row>
    <row r="62" spans="1:8" x14ac:dyDescent="0.3">
      <c r="A62" s="88">
        <v>61</v>
      </c>
      <c r="B62" s="86">
        <v>1201</v>
      </c>
      <c r="C62" s="86" t="s">
        <v>96</v>
      </c>
      <c r="D62" s="86" t="s">
        <v>77</v>
      </c>
      <c r="E62" s="85">
        <v>195.17</v>
      </c>
      <c r="F62" s="85">
        <v>2100.79</v>
      </c>
      <c r="G62" s="85">
        <f t="shared" si="4"/>
        <v>2310.8690000000001</v>
      </c>
      <c r="H62" s="88" t="s">
        <v>163</v>
      </c>
    </row>
    <row r="63" spans="1:8" x14ac:dyDescent="0.3">
      <c r="A63" s="88">
        <v>62</v>
      </c>
      <c r="B63" s="86">
        <v>1202</v>
      </c>
      <c r="C63" s="86" t="s">
        <v>96</v>
      </c>
      <c r="D63" s="86" t="s">
        <v>77</v>
      </c>
      <c r="E63" s="85">
        <v>195.17</v>
      </c>
      <c r="F63" s="85">
        <v>2100.79</v>
      </c>
      <c r="G63" s="85">
        <f t="shared" si="4"/>
        <v>2310.8690000000001</v>
      </c>
      <c r="H63" s="88" t="s">
        <v>163</v>
      </c>
    </row>
    <row r="64" spans="1:8" x14ac:dyDescent="0.3">
      <c r="A64" s="88">
        <v>63</v>
      </c>
      <c r="B64" s="86">
        <v>1203</v>
      </c>
      <c r="C64" s="86" t="s">
        <v>96</v>
      </c>
      <c r="D64" s="86" t="s">
        <v>79</v>
      </c>
      <c r="E64" s="85">
        <v>160.79</v>
      </c>
      <c r="F64" s="85">
        <v>1730.73</v>
      </c>
      <c r="G64" s="85">
        <f t="shared" si="4"/>
        <v>1903.8030000000001</v>
      </c>
      <c r="H64" s="88" t="s">
        <v>163</v>
      </c>
    </row>
    <row r="65" spans="1:8" x14ac:dyDescent="0.3">
      <c r="A65" s="88">
        <v>64</v>
      </c>
      <c r="B65" s="86">
        <v>1204</v>
      </c>
      <c r="C65" s="86" t="s">
        <v>96</v>
      </c>
      <c r="D65" s="86" t="s">
        <v>79</v>
      </c>
      <c r="E65" s="85">
        <v>160.79</v>
      </c>
      <c r="F65" s="85">
        <v>1730.73</v>
      </c>
      <c r="G65" s="85">
        <f t="shared" si="4"/>
        <v>1903.8030000000001</v>
      </c>
      <c r="H65" s="88" t="s">
        <v>163</v>
      </c>
    </row>
    <row r="66" spans="1:8" x14ac:dyDescent="0.3">
      <c r="A66" s="88">
        <v>65</v>
      </c>
      <c r="B66" s="86">
        <v>1301</v>
      </c>
      <c r="C66" s="86" t="s">
        <v>97</v>
      </c>
      <c r="D66" s="86" t="s">
        <v>77</v>
      </c>
      <c r="E66" s="85">
        <v>195.17</v>
      </c>
      <c r="F66" s="85">
        <v>2100.79</v>
      </c>
      <c r="G66" s="85">
        <f t="shared" si="4"/>
        <v>2310.8690000000001</v>
      </c>
      <c r="H66" s="88" t="s">
        <v>163</v>
      </c>
    </row>
    <row r="67" spans="1:8" x14ac:dyDescent="0.3">
      <c r="A67" s="88">
        <v>66</v>
      </c>
      <c r="B67" s="86">
        <v>1302</v>
      </c>
      <c r="C67" s="86" t="s">
        <v>97</v>
      </c>
      <c r="D67" s="86" t="s">
        <v>77</v>
      </c>
      <c r="E67" s="85">
        <v>195.17</v>
      </c>
      <c r="F67" s="85">
        <v>2100.79</v>
      </c>
      <c r="G67" s="85">
        <f t="shared" si="4"/>
        <v>2310.8690000000001</v>
      </c>
      <c r="H67" s="88" t="s">
        <v>163</v>
      </c>
    </row>
    <row r="68" spans="1:8" x14ac:dyDescent="0.3">
      <c r="A68" s="88">
        <v>67</v>
      </c>
      <c r="B68" s="86">
        <v>1303</v>
      </c>
      <c r="C68" s="86" t="s">
        <v>97</v>
      </c>
      <c r="D68" s="86" t="s">
        <v>79</v>
      </c>
      <c r="E68" s="85">
        <v>160.79</v>
      </c>
      <c r="F68" s="85">
        <v>1730.73</v>
      </c>
      <c r="G68" s="85">
        <f t="shared" si="4"/>
        <v>1903.8030000000001</v>
      </c>
      <c r="H68" s="88" t="s">
        <v>163</v>
      </c>
    </row>
    <row r="69" spans="1:8" x14ac:dyDescent="0.3">
      <c r="A69" s="88">
        <v>68</v>
      </c>
      <c r="B69" s="86">
        <v>1304</v>
      </c>
      <c r="C69" s="86" t="s">
        <v>97</v>
      </c>
      <c r="D69" s="86" t="s">
        <v>79</v>
      </c>
      <c r="E69" s="85">
        <v>160.79</v>
      </c>
      <c r="F69" s="85">
        <v>1730.73</v>
      </c>
      <c r="G69" s="85">
        <f t="shared" si="4"/>
        <v>1903.8030000000001</v>
      </c>
      <c r="H69" s="88" t="s">
        <v>163</v>
      </c>
    </row>
    <row r="70" spans="1:8" x14ac:dyDescent="0.3">
      <c r="A70" s="88">
        <v>69</v>
      </c>
      <c r="B70" s="86">
        <v>1401</v>
      </c>
      <c r="C70" s="86" t="s">
        <v>98</v>
      </c>
      <c r="D70" s="86" t="s">
        <v>77</v>
      </c>
      <c r="E70" s="85">
        <v>195.17</v>
      </c>
      <c r="F70" s="85">
        <v>2100.79</v>
      </c>
      <c r="G70" s="85">
        <f t="shared" si="4"/>
        <v>2310.8690000000001</v>
      </c>
      <c r="H70" s="88" t="s">
        <v>163</v>
      </c>
    </row>
    <row r="71" spans="1:8" x14ac:dyDescent="0.3">
      <c r="A71" s="88">
        <v>70</v>
      </c>
      <c r="B71" s="86">
        <v>1402</v>
      </c>
      <c r="C71" s="86" t="s">
        <v>98</v>
      </c>
      <c r="D71" s="86" t="s">
        <v>77</v>
      </c>
      <c r="E71" s="85">
        <v>195.17</v>
      </c>
      <c r="F71" s="85">
        <v>2100.79</v>
      </c>
      <c r="G71" s="85">
        <f t="shared" si="4"/>
        <v>2310.8690000000001</v>
      </c>
      <c r="H71" s="88" t="s">
        <v>163</v>
      </c>
    </row>
    <row r="72" spans="1:8" x14ac:dyDescent="0.3">
      <c r="A72" s="88">
        <v>71</v>
      </c>
      <c r="B72" s="86">
        <v>1403</v>
      </c>
      <c r="C72" s="86" t="s">
        <v>98</v>
      </c>
      <c r="D72" s="86" t="s">
        <v>79</v>
      </c>
      <c r="E72" s="85">
        <v>160.79</v>
      </c>
      <c r="F72" s="85">
        <v>1730.73</v>
      </c>
      <c r="G72" s="85">
        <f t="shared" si="4"/>
        <v>1903.8030000000001</v>
      </c>
      <c r="H72" s="88" t="s">
        <v>163</v>
      </c>
    </row>
    <row r="73" spans="1:8" x14ac:dyDescent="0.3">
      <c r="A73" s="88">
        <v>72</v>
      </c>
      <c r="B73" s="86">
        <v>1404</v>
      </c>
      <c r="C73" s="86" t="s">
        <v>98</v>
      </c>
      <c r="D73" s="86" t="s">
        <v>79</v>
      </c>
      <c r="E73" s="85">
        <v>160.79</v>
      </c>
      <c r="F73" s="85">
        <v>1730.73</v>
      </c>
      <c r="G73" s="85">
        <f t="shared" si="4"/>
        <v>1903.8030000000001</v>
      </c>
      <c r="H73" s="88" t="s">
        <v>163</v>
      </c>
    </row>
    <row r="74" spans="1:8" x14ac:dyDescent="0.3">
      <c r="A74" s="88">
        <v>73</v>
      </c>
      <c r="B74" s="86">
        <v>1501</v>
      </c>
      <c r="C74" s="86" t="s">
        <v>99</v>
      </c>
      <c r="D74" s="86" t="s">
        <v>77</v>
      </c>
      <c r="E74" s="85">
        <v>195.17</v>
      </c>
      <c r="F74" s="85">
        <v>2100.79</v>
      </c>
      <c r="G74" s="85">
        <f t="shared" si="4"/>
        <v>2310.8690000000001</v>
      </c>
      <c r="H74" s="88" t="s">
        <v>163</v>
      </c>
    </row>
    <row r="75" spans="1:8" x14ac:dyDescent="0.3">
      <c r="A75" s="88">
        <v>74</v>
      </c>
      <c r="B75" s="86">
        <v>1502</v>
      </c>
      <c r="C75" s="86" t="s">
        <v>99</v>
      </c>
      <c r="D75" s="86" t="s">
        <v>77</v>
      </c>
      <c r="E75" s="85">
        <v>195.17</v>
      </c>
      <c r="F75" s="85">
        <v>2100.79</v>
      </c>
      <c r="G75" s="85">
        <f t="shared" si="4"/>
        <v>2310.8690000000001</v>
      </c>
      <c r="H75" s="88" t="s">
        <v>163</v>
      </c>
    </row>
    <row r="76" spans="1:8" x14ac:dyDescent="0.3">
      <c r="A76" s="88">
        <v>75</v>
      </c>
      <c r="B76" s="86">
        <v>1503</v>
      </c>
      <c r="C76" s="86" t="s">
        <v>99</v>
      </c>
      <c r="D76" s="86" t="s">
        <v>79</v>
      </c>
      <c r="E76" s="85">
        <v>160.79</v>
      </c>
      <c r="F76" s="85">
        <v>1730.73</v>
      </c>
      <c r="G76" s="85">
        <f t="shared" si="4"/>
        <v>1903.8030000000001</v>
      </c>
      <c r="H76" s="88" t="s">
        <v>163</v>
      </c>
    </row>
    <row r="77" spans="1:8" x14ac:dyDescent="0.3">
      <c r="A77" s="88">
        <v>76</v>
      </c>
      <c r="B77" s="86">
        <v>1504</v>
      </c>
      <c r="C77" s="86" t="s">
        <v>99</v>
      </c>
      <c r="D77" s="86" t="s">
        <v>79</v>
      </c>
      <c r="E77" s="85">
        <v>160.79</v>
      </c>
      <c r="F77" s="85">
        <v>1730.73</v>
      </c>
      <c r="G77" s="85">
        <f t="shared" si="4"/>
        <v>1903.8030000000001</v>
      </c>
      <c r="H77" s="88" t="s">
        <v>163</v>
      </c>
    </row>
    <row r="78" spans="1:8" x14ac:dyDescent="0.3">
      <c r="A78" s="88">
        <v>77</v>
      </c>
      <c r="B78" s="86">
        <v>1601</v>
      </c>
      <c r="C78" s="86" t="s">
        <v>100</v>
      </c>
      <c r="D78" s="86" t="s">
        <v>77</v>
      </c>
      <c r="E78" s="85">
        <v>195.17</v>
      </c>
      <c r="F78" s="85">
        <v>2100.79</v>
      </c>
      <c r="G78" s="85">
        <f t="shared" si="4"/>
        <v>2310.8690000000001</v>
      </c>
      <c r="H78" s="88" t="s">
        <v>163</v>
      </c>
    </row>
    <row r="79" spans="1:8" x14ac:dyDescent="0.3">
      <c r="A79" s="88">
        <v>78</v>
      </c>
      <c r="B79" s="86">
        <v>1602</v>
      </c>
      <c r="C79" s="86" t="s">
        <v>100</v>
      </c>
      <c r="D79" s="86" t="s">
        <v>77</v>
      </c>
      <c r="E79" s="85">
        <v>195.17</v>
      </c>
      <c r="F79" s="85">
        <v>2100.79</v>
      </c>
      <c r="G79" s="85">
        <f t="shared" si="4"/>
        <v>2310.8690000000001</v>
      </c>
      <c r="H79" s="88" t="s">
        <v>163</v>
      </c>
    </row>
    <row r="80" spans="1:8" x14ac:dyDescent="0.3">
      <c r="A80" s="88">
        <v>79</v>
      </c>
      <c r="B80" s="86">
        <v>1603</v>
      </c>
      <c r="C80" s="86" t="s">
        <v>100</v>
      </c>
      <c r="D80" s="86" t="s">
        <v>79</v>
      </c>
      <c r="E80" s="85">
        <v>160.79</v>
      </c>
      <c r="F80" s="85">
        <v>1730.73</v>
      </c>
      <c r="G80" s="85">
        <f t="shared" si="4"/>
        <v>1903.8030000000001</v>
      </c>
      <c r="H80" s="88" t="s">
        <v>163</v>
      </c>
    </row>
    <row r="81" spans="1:8" x14ac:dyDescent="0.3">
      <c r="A81" s="88">
        <v>80</v>
      </c>
      <c r="B81" s="86">
        <v>1604</v>
      </c>
      <c r="C81" s="86" t="s">
        <v>100</v>
      </c>
      <c r="D81" s="86" t="s">
        <v>79</v>
      </c>
      <c r="E81" s="85">
        <v>160.79</v>
      </c>
      <c r="F81" s="85">
        <v>1730.73</v>
      </c>
      <c r="G81" s="85">
        <f t="shared" si="4"/>
        <v>1903.8030000000001</v>
      </c>
      <c r="H81" s="88" t="s">
        <v>163</v>
      </c>
    </row>
    <row r="82" spans="1:8" x14ac:dyDescent="0.3">
      <c r="A82" s="88">
        <v>81</v>
      </c>
      <c r="B82" s="86">
        <v>1701</v>
      </c>
      <c r="C82" s="86" t="s">
        <v>102</v>
      </c>
      <c r="D82" s="86" t="s">
        <v>77</v>
      </c>
      <c r="E82" s="85">
        <v>195.17</v>
      </c>
      <c r="F82" s="85">
        <v>2100.79</v>
      </c>
      <c r="G82" s="85">
        <f t="shared" si="4"/>
        <v>2310.8690000000001</v>
      </c>
      <c r="H82" s="88" t="s">
        <v>163</v>
      </c>
    </row>
    <row r="83" spans="1:8" x14ac:dyDescent="0.3">
      <c r="A83" s="88">
        <v>82</v>
      </c>
      <c r="B83" s="86">
        <v>1702</v>
      </c>
      <c r="C83" s="86" t="s">
        <v>102</v>
      </c>
      <c r="D83" s="86" t="s">
        <v>77</v>
      </c>
      <c r="E83" s="85">
        <v>195.17</v>
      </c>
      <c r="F83" s="85">
        <v>2100.79</v>
      </c>
      <c r="G83" s="85">
        <f t="shared" si="4"/>
        <v>2310.8690000000001</v>
      </c>
      <c r="H83" s="88" t="s">
        <v>163</v>
      </c>
    </row>
    <row r="84" spans="1:8" x14ac:dyDescent="0.3">
      <c r="A84" s="88">
        <v>83</v>
      </c>
      <c r="B84" s="86">
        <v>1703</v>
      </c>
      <c r="C84" s="86" t="s">
        <v>102</v>
      </c>
      <c r="D84" s="86" t="s">
        <v>79</v>
      </c>
      <c r="E84" s="85">
        <v>160.79</v>
      </c>
      <c r="F84" s="85">
        <v>1730.73</v>
      </c>
      <c r="G84" s="85">
        <f t="shared" si="4"/>
        <v>1903.8030000000001</v>
      </c>
      <c r="H84" s="88" t="s">
        <v>163</v>
      </c>
    </row>
    <row r="85" spans="1:8" x14ac:dyDescent="0.3">
      <c r="A85" s="88">
        <v>84</v>
      </c>
      <c r="B85" s="86">
        <v>1704</v>
      </c>
      <c r="C85" s="86" t="s">
        <v>102</v>
      </c>
      <c r="D85" s="86" t="s">
        <v>79</v>
      </c>
      <c r="E85" s="85">
        <v>160.79</v>
      </c>
      <c r="F85" s="85">
        <v>1730.73</v>
      </c>
      <c r="G85" s="85">
        <f t="shared" si="4"/>
        <v>1903.8030000000001</v>
      </c>
      <c r="H85" s="88" t="s">
        <v>163</v>
      </c>
    </row>
    <row r="86" spans="1:8" x14ac:dyDescent="0.3">
      <c r="A86" s="88">
        <v>85</v>
      </c>
      <c r="B86" s="86">
        <v>1801</v>
      </c>
      <c r="C86" s="86" t="s">
        <v>103</v>
      </c>
      <c r="D86" s="86" t="s">
        <v>77</v>
      </c>
      <c r="E86" s="85">
        <v>195.17</v>
      </c>
      <c r="F86" s="85">
        <v>2100.79</v>
      </c>
      <c r="G86" s="85">
        <f t="shared" si="4"/>
        <v>2310.8690000000001</v>
      </c>
      <c r="H86" s="88" t="s">
        <v>163</v>
      </c>
    </row>
    <row r="87" spans="1:8" x14ac:dyDescent="0.3">
      <c r="A87" s="88">
        <v>86</v>
      </c>
      <c r="B87" s="86">
        <v>1802</v>
      </c>
      <c r="C87" s="86" t="s">
        <v>103</v>
      </c>
      <c r="D87" s="86" t="s">
        <v>77</v>
      </c>
      <c r="E87" s="85">
        <v>195.17</v>
      </c>
      <c r="F87" s="85">
        <v>2100.79</v>
      </c>
      <c r="G87" s="85">
        <f t="shared" ref="G87:G97" si="5">F87*1.1</f>
        <v>2310.8690000000001</v>
      </c>
      <c r="H87" s="88" t="s">
        <v>163</v>
      </c>
    </row>
    <row r="88" spans="1:8" x14ac:dyDescent="0.3">
      <c r="A88" s="88">
        <v>87</v>
      </c>
      <c r="B88" s="86">
        <v>1803</v>
      </c>
      <c r="C88" s="86" t="s">
        <v>103</v>
      </c>
      <c r="D88" s="86" t="s">
        <v>79</v>
      </c>
      <c r="E88" s="85">
        <v>160.79</v>
      </c>
      <c r="F88" s="85">
        <v>1730.73</v>
      </c>
      <c r="G88" s="85">
        <f t="shared" si="5"/>
        <v>1903.8030000000001</v>
      </c>
      <c r="H88" s="88" t="s">
        <v>163</v>
      </c>
    </row>
    <row r="89" spans="1:8" x14ac:dyDescent="0.3">
      <c r="A89" s="88">
        <v>88</v>
      </c>
      <c r="B89" s="86">
        <v>1804</v>
      </c>
      <c r="C89" s="86" t="s">
        <v>103</v>
      </c>
      <c r="D89" s="86" t="s">
        <v>79</v>
      </c>
      <c r="E89" s="85">
        <v>160.79</v>
      </c>
      <c r="F89" s="85">
        <v>1730.73</v>
      </c>
      <c r="G89" s="85">
        <f t="shared" si="5"/>
        <v>1903.8030000000001</v>
      </c>
      <c r="H89" s="88" t="s">
        <v>163</v>
      </c>
    </row>
    <row r="90" spans="1:8" x14ac:dyDescent="0.3">
      <c r="A90" s="88">
        <v>89</v>
      </c>
      <c r="B90" s="86">
        <v>1901</v>
      </c>
      <c r="C90" s="86" t="s">
        <v>104</v>
      </c>
      <c r="D90" s="86" t="s">
        <v>77</v>
      </c>
      <c r="E90" s="85">
        <v>195.17</v>
      </c>
      <c r="F90" s="85">
        <v>2100.79</v>
      </c>
      <c r="G90" s="85">
        <f t="shared" si="5"/>
        <v>2310.8690000000001</v>
      </c>
      <c r="H90" s="88" t="s">
        <v>163</v>
      </c>
    </row>
    <row r="91" spans="1:8" x14ac:dyDescent="0.3">
      <c r="A91" s="88">
        <v>90</v>
      </c>
      <c r="B91" s="86">
        <v>1902</v>
      </c>
      <c r="C91" s="86" t="s">
        <v>104</v>
      </c>
      <c r="D91" s="86" t="s">
        <v>77</v>
      </c>
      <c r="E91" s="85">
        <v>195.17</v>
      </c>
      <c r="F91" s="85">
        <v>2100.79</v>
      </c>
      <c r="G91" s="85">
        <f t="shared" si="5"/>
        <v>2310.8690000000001</v>
      </c>
      <c r="H91" s="88" t="s">
        <v>163</v>
      </c>
    </row>
    <row r="92" spans="1:8" x14ac:dyDescent="0.3">
      <c r="A92" s="88">
        <v>91</v>
      </c>
      <c r="B92" s="86">
        <v>1903</v>
      </c>
      <c r="C92" s="86" t="s">
        <v>104</v>
      </c>
      <c r="D92" s="86" t="s">
        <v>79</v>
      </c>
      <c r="E92" s="85">
        <v>160.79</v>
      </c>
      <c r="F92" s="85">
        <v>1730.73</v>
      </c>
      <c r="G92" s="85">
        <f t="shared" si="5"/>
        <v>1903.8030000000001</v>
      </c>
      <c r="H92" s="88" t="s">
        <v>163</v>
      </c>
    </row>
    <row r="93" spans="1:8" x14ac:dyDescent="0.3">
      <c r="A93" s="88">
        <v>92</v>
      </c>
      <c r="B93" s="86">
        <v>1904</v>
      </c>
      <c r="C93" s="86" t="s">
        <v>104</v>
      </c>
      <c r="D93" s="86" t="s">
        <v>79</v>
      </c>
      <c r="E93" s="85">
        <v>160.79</v>
      </c>
      <c r="F93" s="85">
        <v>1730.73</v>
      </c>
      <c r="G93" s="85">
        <f t="shared" si="5"/>
        <v>1903.8030000000001</v>
      </c>
      <c r="H93" s="88" t="s">
        <v>163</v>
      </c>
    </row>
    <row r="94" spans="1:8" x14ac:dyDescent="0.3">
      <c r="A94" s="88">
        <v>93</v>
      </c>
      <c r="B94" s="86">
        <v>2001</v>
      </c>
      <c r="C94" s="86" t="s">
        <v>105</v>
      </c>
      <c r="D94" s="86" t="s">
        <v>77</v>
      </c>
      <c r="E94" s="85">
        <v>195.17</v>
      </c>
      <c r="F94" s="85">
        <v>2100.79</v>
      </c>
      <c r="G94" s="85">
        <f t="shared" si="5"/>
        <v>2310.8690000000001</v>
      </c>
      <c r="H94" s="88" t="s">
        <v>162</v>
      </c>
    </row>
    <row r="95" spans="1:8" x14ac:dyDescent="0.3">
      <c r="A95" s="88">
        <v>94</v>
      </c>
      <c r="B95" s="86">
        <v>2002</v>
      </c>
      <c r="C95" s="86" t="s">
        <v>105</v>
      </c>
      <c r="D95" s="86" t="s">
        <v>77</v>
      </c>
      <c r="E95" s="85">
        <v>195.17</v>
      </c>
      <c r="F95" s="85">
        <v>2100.79</v>
      </c>
      <c r="G95" s="85">
        <f t="shared" si="5"/>
        <v>2310.8690000000001</v>
      </c>
      <c r="H95" s="88" t="s">
        <v>163</v>
      </c>
    </row>
    <row r="96" spans="1:8" x14ac:dyDescent="0.3">
      <c r="A96" s="88">
        <v>95</v>
      </c>
      <c r="B96" s="86">
        <v>2003</v>
      </c>
      <c r="C96" s="86" t="s">
        <v>105</v>
      </c>
      <c r="D96" s="86" t="s">
        <v>79</v>
      </c>
      <c r="E96" s="85">
        <v>160.79</v>
      </c>
      <c r="F96" s="85">
        <v>1730.73</v>
      </c>
      <c r="G96" s="85">
        <f t="shared" si="5"/>
        <v>1903.8030000000001</v>
      </c>
      <c r="H96" s="88" t="s">
        <v>163</v>
      </c>
    </row>
    <row r="97" spans="1:8" x14ac:dyDescent="0.3">
      <c r="A97" s="100">
        <v>96</v>
      </c>
      <c r="B97" s="92">
        <v>2004</v>
      </c>
      <c r="C97" s="92" t="s">
        <v>105</v>
      </c>
      <c r="D97" s="92" t="s">
        <v>79</v>
      </c>
      <c r="E97" s="93">
        <v>160.79</v>
      </c>
      <c r="F97" s="93">
        <v>1730.73</v>
      </c>
      <c r="G97" s="93">
        <f t="shared" si="5"/>
        <v>1903.8030000000001</v>
      </c>
      <c r="H97" s="100" t="s">
        <v>163</v>
      </c>
    </row>
    <row r="98" spans="1:8" x14ac:dyDescent="0.3">
      <c r="A98" s="121" t="s">
        <v>33</v>
      </c>
      <c r="B98" s="122"/>
      <c r="C98" s="122"/>
      <c r="D98" s="123"/>
      <c r="E98" s="69">
        <f>SUM(E2:E97)</f>
        <v>14884.85000000002</v>
      </c>
      <c r="F98" s="69">
        <f t="shared" ref="F98:G98" si="6">SUM(F2:F97)</f>
        <v>160219.12</v>
      </c>
      <c r="G98" s="69">
        <f t="shared" si="6"/>
        <v>176241.03200000033</v>
      </c>
      <c r="H98" s="109"/>
    </row>
  </sheetData>
  <mergeCells count="1">
    <mergeCell ref="A98:D9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79A9A-D8A4-4E17-AF42-5DB1067247A3}">
  <dimension ref="A1:J17"/>
  <sheetViews>
    <sheetView workbookViewId="0">
      <selection activeCell="A11" sqref="A11:J17"/>
    </sheetView>
  </sheetViews>
  <sheetFormatPr defaultRowHeight="14" x14ac:dyDescent="0.3"/>
  <cols>
    <col min="1" max="1" width="3.58203125" bestFit="1" customWidth="1"/>
    <col min="2" max="2" width="9.58203125" bestFit="1" customWidth="1"/>
    <col min="3" max="3" width="10.08203125" bestFit="1" customWidth="1"/>
    <col min="4" max="4" width="5.75" bestFit="1" customWidth="1"/>
    <col min="5" max="5" width="11.08203125" hidden="1" customWidth="1"/>
    <col min="6" max="6" width="11.25" bestFit="1" customWidth="1"/>
    <col min="7" max="7" width="10.83203125" bestFit="1" customWidth="1"/>
    <col min="8" max="8" width="12.75" bestFit="1" customWidth="1"/>
    <col min="9" max="9" width="11.83203125" bestFit="1" customWidth="1"/>
    <col min="10" max="10" width="12.75" bestFit="1" customWidth="1"/>
  </cols>
  <sheetData>
    <row r="1" spans="1:10" ht="28" x14ac:dyDescent="0.3">
      <c r="A1" s="82" t="s">
        <v>34</v>
      </c>
      <c r="B1" s="82" t="s">
        <v>41</v>
      </c>
      <c r="C1" s="82" t="s">
        <v>40</v>
      </c>
      <c r="D1" s="82" t="s">
        <v>35</v>
      </c>
      <c r="E1" s="82" t="s">
        <v>111</v>
      </c>
      <c r="F1" s="82" t="s">
        <v>110</v>
      </c>
      <c r="G1" s="82" t="s">
        <v>131</v>
      </c>
      <c r="H1" s="91" t="s">
        <v>133</v>
      </c>
      <c r="I1" s="91" t="s">
        <v>134</v>
      </c>
      <c r="J1" s="91" t="s">
        <v>135</v>
      </c>
    </row>
    <row r="2" spans="1:10" x14ac:dyDescent="0.3">
      <c r="A2" s="86">
        <v>1</v>
      </c>
      <c r="B2" s="86">
        <v>401</v>
      </c>
      <c r="C2" s="86" t="s">
        <v>88</v>
      </c>
      <c r="D2" s="86" t="s">
        <v>77</v>
      </c>
      <c r="E2" s="85">
        <v>195.17</v>
      </c>
      <c r="F2" s="85">
        <v>2100.79</v>
      </c>
      <c r="G2" s="85">
        <v>2310.8690000000001</v>
      </c>
      <c r="H2" s="85">
        <v>35630000</v>
      </c>
      <c r="I2" s="85">
        <v>3568000</v>
      </c>
      <c r="J2" s="85">
        <v>32062000</v>
      </c>
    </row>
    <row r="3" spans="1:10" x14ac:dyDescent="0.3">
      <c r="A3" s="86">
        <v>2</v>
      </c>
      <c r="B3" s="86">
        <v>404</v>
      </c>
      <c r="C3" s="86" t="s">
        <v>88</v>
      </c>
      <c r="D3" s="86" t="s">
        <v>79</v>
      </c>
      <c r="E3" s="85">
        <v>160.79</v>
      </c>
      <c r="F3" s="85">
        <v>1730.73</v>
      </c>
      <c r="G3" s="85">
        <v>1903.8030000000001</v>
      </c>
      <c r="H3" s="85">
        <v>29360000</v>
      </c>
      <c r="I3" s="85">
        <v>3100000</v>
      </c>
      <c r="J3" s="85">
        <v>26260000</v>
      </c>
    </row>
    <row r="4" spans="1:10" x14ac:dyDescent="0.3">
      <c r="A4" s="86">
        <v>3</v>
      </c>
      <c r="B4" s="86">
        <v>1001</v>
      </c>
      <c r="C4" s="86" t="s">
        <v>94</v>
      </c>
      <c r="D4" s="86" t="s">
        <v>77</v>
      </c>
      <c r="E4" s="85">
        <v>195.17</v>
      </c>
      <c r="F4" s="85">
        <v>2100.79</v>
      </c>
      <c r="G4" s="85">
        <v>2310.8690000000001</v>
      </c>
      <c r="H4" s="85">
        <v>44003050</v>
      </c>
      <c r="I4" s="85">
        <v>9000000</v>
      </c>
      <c r="J4" s="85">
        <v>35003050</v>
      </c>
    </row>
    <row r="5" spans="1:10" x14ac:dyDescent="0.3">
      <c r="A5" s="92">
        <v>4</v>
      </c>
      <c r="B5" s="92">
        <v>2001</v>
      </c>
      <c r="C5" s="92" t="s">
        <v>105</v>
      </c>
      <c r="D5" s="92" t="s">
        <v>77</v>
      </c>
      <c r="E5" s="93">
        <v>195.17</v>
      </c>
      <c r="F5" s="93">
        <v>2100.79</v>
      </c>
      <c r="G5" s="93">
        <v>2310.8690000000001</v>
      </c>
      <c r="H5" s="85">
        <v>40145089</v>
      </c>
      <c r="I5" s="85">
        <v>3000000</v>
      </c>
      <c r="J5" s="85">
        <v>37145089</v>
      </c>
    </row>
    <row r="6" spans="1:10" x14ac:dyDescent="0.3">
      <c r="A6" s="124" t="s">
        <v>33</v>
      </c>
      <c r="B6" s="124"/>
      <c r="C6" s="124"/>
      <c r="D6" s="124"/>
      <c r="E6" s="69">
        <f>SUM(E2:E5)</f>
        <v>746.3</v>
      </c>
      <c r="F6" s="69">
        <f t="shared" ref="F6:J6" si="0">SUM(F2:F5)</f>
        <v>8033.0999999999995</v>
      </c>
      <c r="G6" s="69">
        <f t="shared" si="0"/>
        <v>8836.4100000000017</v>
      </c>
      <c r="H6" s="94">
        <f t="shared" si="0"/>
        <v>149138139</v>
      </c>
      <c r="I6" s="95">
        <f t="shared" si="0"/>
        <v>18668000</v>
      </c>
      <c r="J6" s="95">
        <f t="shared" si="0"/>
        <v>130470139</v>
      </c>
    </row>
    <row r="11" spans="1:10" ht="28" x14ac:dyDescent="0.3">
      <c r="A11" s="82" t="s">
        <v>34</v>
      </c>
      <c r="B11" s="82" t="s">
        <v>41</v>
      </c>
      <c r="C11" s="82" t="s">
        <v>40</v>
      </c>
      <c r="D11" s="82" t="s">
        <v>35</v>
      </c>
      <c r="E11" s="82" t="s">
        <v>111</v>
      </c>
      <c r="F11" s="82" t="s">
        <v>110</v>
      </c>
      <c r="G11" s="82" t="s">
        <v>131</v>
      </c>
      <c r="H11" s="91" t="s">
        <v>133</v>
      </c>
      <c r="I11" s="91" t="s">
        <v>134</v>
      </c>
      <c r="J11" s="91" t="s">
        <v>135</v>
      </c>
    </row>
    <row r="12" spans="1:10" x14ac:dyDescent="0.3">
      <c r="A12" s="88">
        <v>1</v>
      </c>
      <c r="B12" s="88" t="s">
        <v>144</v>
      </c>
      <c r="C12" s="88" t="s">
        <v>83</v>
      </c>
      <c r="D12" s="88" t="s">
        <v>109</v>
      </c>
      <c r="E12" s="98">
        <v>71.72</v>
      </c>
      <c r="F12" s="98">
        <v>771.99</v>
      </c>
      <c r="G12" s="98">
        <f>F12*1.1</f>
        <v>849.18900000000008</v>
      </c>
      <c r="H12" s="98">
        <v>24721277</v>
      </c>
      <c r="I12" s="98">
        <f t="shared" ref="I12:I16" si="1">7400000+500000</f>
        <v>7900000</v>
      </c>
      <c r="J12" s="98">
        <f>H12-I12</f>
        <v>16821277</v>
      </c>
    </row>
    <row r="13" spans="1:10" x14ac:dyDescent="0.3">
      <c r="A13" s="88">
        <v>2</v>
      </c>
      <c r="B13" s="88" t="s">
        <v>145</v>
      </c>
      <c r="C13" s="88" t="s">
        <v>83</v>
      </c>
      <c r="D13" s="88" t="s">
        <v>109</v>
      </c>
      <c r="E13" s="98">
        <v>51.22</v>
      </c>
      <c r="F13" s="98">
        <v>551.33000000000004</v>
      </c>
      <c r="G13" s="98">
        <f t="shared" ref="G13:G16" si="2">F13*1.1</f>
        <v>606.46300000000008</v>
      </c>
      <c r="H13" s="99">
        <v>35296489</v>
      </c>
      <c r="I13" s="99">
        <f t="shared" si="1"/>
        <v>7900000</v>
      </c>
      <c r="J13" s="98">
        <f>H13-I13</f>
        <v>27396489</v>
      </c>
    </row>
    <row r="14" spans="1:10" x14ac:dyDescent="0.3">
      <c r="A14" s="88">
        <v>3</v>
      </c>
      <c r="B14" s="88" t="s">
        <v>146</v>
      </c>
      <c r="C14" s="88" t="s">
        <v>83</v>
      </c>
      <c r="D14" s="88" t="s">
        <v>109</v>
      </c>
      <c r="E14" s="98">
        <v>57.8</v>
      </c>
      <c r="F14" s="98">
        <v>622.15</v>
      </c>
      <c r="G14" s="98">
        <f t="shared" si="2"/>
        <v>684.36500000000001</v>
      </c>
      <c r="H14" s="99">
        <v>28337907</v>
      </c>
      <c r="I14" s="99">
        <f t="shared" si="1"/>
        <v>7900000</v>
      </c>
      <c r="J14" s="98">
        <f>H14-I14</f>
        <v>20437907</v>
      </c>
    </row>
    <row r="15" spans="1:10" x14ac:dyDescent="0.3">
      <c r="A15" s="88">
        <v>4</v>
      </c>
      <c r="B15" s="88" t="s">
        <v>147</v>
      </c>
      <c r="C15" s="88" t="s">
        <v>83</v>
      </c>
      <c r="D15" s="88" t="s">
        <v>109</v>
      </c>
      <c r="E15" s="98">
        <v>35.119999999999997</v>
      </c>
      <c r="F15" s="98">
        <v>378.03</v>
      </c>
      <c r="G15" s="98">
        <f t="shared" si="2"/>
        <v>415.83300000000003</v>
      </c>
      <c r="H15" s="99">
        <v>17190443</v>
      </c>
      <c r="I15" s="99">
        <f t="shared" si="1"/>
        <v>7900000</v>
      </c>
      <c r="J15" s="98">
        <f>H15-I15</f>
        <v>9290443</v>
      </c>
    </row>
    <row r="16" spans="1:10" x14ac:dyDescent="0.3">
      <c r="A16" s="88">
        <v>5</v>
      </c>
      <c r="B16" s="88" t="s">
        <v>148</v>
      </c>
      <c r="C16" s="88" t="s">
        <v>83</v>
      </c>
      <c r="D16" s="88" t="s">
        <v>109</v>
      </c>
      <c r="E16" s="98">
        <v>21.87</v>
      </c>
      <c r="F16" s="98">
        <v>235.41</v>
      </c>
      <c r="G16" s="98">
        <f t="shared" si="2"/>
        <v>258.95100000000002</v>
      </c>
      <c r="H16" s="99">
        <v>10643884</v>
      </c>
      <c r="I16" s="99">
        <f t="shared" si="1"/>
        <v>7900000</v>
      </c>
      <c r="J16" s="98">
        <f>H16-I16</f>
        <v>2743884</v>
      </c>
    </row>
    <row r="17" spans="1:10" x14ac:dyDescent="0.3">
      <c r="A17" s="124" t="s">
        <v>33</v>
      </c>
      <c r="B17" s="124"/>
      <c r="C17" s="124"/>
      <c r="D17" s="124"/>
      <c r="E17" s="69">
        <f>SUM(E12:E16)</f>
        <v>237.73000000000002</v>
      </c>
      <c r="F17" s="69">
        <f t="shared" ref="F17:J17" si="3">SUM(F12:F16)</f>
        <v>2558.91</v>
      </c>
      <c r="G17" s="69">
        <f t="shared" si="3"/>
        <v>2814.8009999999999</v>
      </c>
      <c r="H17" s="69">
        <f t="shared" si="3"/>
        <v>116190000</v>
      </c>
      <c r="I17" s="69">
        <f t="shared" si="3"/>
        <v>39500000</v>
      </c>
      <c r="J17" s="69">
        <f t="shared" si="3"/>
        <v>76690000</v>
      </c>
    </row>
  </sheetData>
  <mergeCells count="2">
    <mergeCell ref="A6:D6"/>
    <mergeCell ref="A17:D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D141-5B7A-46FF-8D28-87DDC8168073}">
  <dimension ref="A1:T74"/>
  <sheetViews>
    <sheetView topLeftCell="K1" workbookViewId="0">
      <selection activeCell="L1" sqref="L1:T13"/>
    </sheetView>
  </sheetViews>
  <sheetFormatPr defaultRowHeight="14" x14ac:dyDescent="0.3"/>
  <cols>
    <col min="1" max="1" width="3.58203125" bestFit="1" customWidth="1"/>
    <col min="2" max="2" width="5" bestFit="1" customWidth="1"/>
    <col min="3" max="3" width="7.83203125" bestFit="1" customWidth="1"/>
    <col min="4" max="4" width="5.75" bestFit="1" customWidth="1"/>
    <col min="5" max="5" width="11.08203125" hidden="1" customWidth="1"/>
    <col min="6" max="6" width="11.25" bestFit="1" customWidth="1"/>
    <col min="7" max="7" width="10.83203125" bestFit="1" customWidth="1"/>
    <col min="8" max="8" width="12.33203125" bestFit="1" customWidth="1"/>
    <col min="9" max="9" width="14.08203125" bestFit="1" customWidth="1"/>
    <col min="12" max="12" width="4.08203125" customWidth="1"/>
    <col min="13" max="13" width="9.08203125" bestFit="1" customWidth="1"/>
    <col min="14" max="14" width="10.08203125" bestFit="1" customWidth="1"/>
    <col min="15" max="15" width="6.33203125" bestFit="1" customWidth="1"/>
    <col min="16" max="16" width="12.25" hidden="1" customWidth="1"/>
    <col min="17" max="17" width="12" customWidth="1"/>
    <col min="18" max="18" width="10.58203125" customWidth="1"/>
    <col min="19" max="19" width="12.75" customWidth="1"/>
    <col min="20" max="20" width="12.75" bestFit="1" customWidth="1"/>
  </cols>
  <sheetData>
    <row r="1" spans="1:20" ht="41.25" customHeight="1" x14ac:dyDescent="0.3">
      <c r="A1" s="82" t="s">
        <v>34</v>
      </c>
      <c r="B1" s="82" t="s">
        <v>41</v>
      </c>
      <c r="C1" s="82" t="s">
        <v>40</v>
      </c>
      <c r="D1" s="82" t="s">
        <v>35</v>
      </c>
      <c r="E1" s="82" t="s">
        <v>111</v>
      </c>
      <c r="F1" s="82" t="s">
        <v>110</v>
      </c>
      <c r="G1" s="82" t="s">
        <v>131</v>
      </c>
      <c r="H1" s="82" t="s">
        <v>36</v>
      </c>
      <c r="I1" s="82" t="s">
        <v>136</v>
      </c>
      <c r="L1" s="82" t="s">
        <v>34</v>
      </c>
      <c r="M1" s="82" t="s">
        <v>108</v>
      </c>
      <c r="N1" s="82" t="s">
        <v>40</v>
      </c>
      <c r="O1" s="82" t="s">
        <v>35</v>
      </c>
      <c r="P1" s="82" t="s">
        <v>111</v>
      </c>
      <c r="Q1" s="82" t="s">
        <v>110</v>
      </c>
      <c r="R1" s="82" t="s">
        <v>131</v>
      </c>
      <c r="S1" s="82" t="s">
        <v>36</v>
      </c>
      <c r="T1" s="82" t="s">
        <v>136</v>
      </c>
    </row>
    <row r="2" spans="1:20" x14ac:dyDescent="0.3">
      <c r="A2" s="86">
        <v>1</v>
      </c>
      <c r="B2" s="86">
        <v>201</v>
      </c>
      <c r="C2" s="86" t="s">
        <v>86</v>
      </c>
      <c r="D2" s="86" t="s">
        <v>77</v>
      </c>
      <c r="E2" s="85">
        <v>195.17</v>
      </c>
      <c r="F2" s="85">
        <v>2100.79</v>
      </c>
      <c r="G2" s="85">
        <v>2310.8690000000001</v>
      </c>
      <c r="H2" s="85">
        <v>19000</v>
      </c>
      <c r="I2" s="85">
        <f>H2*F2</f>
        <v>39915010</v>
      </c>
      <c r="L2" s="88">
        <v>1</v>
      </c>
      <c r="M2" s="88" t="s">
        <v>149</v>
      </c>
      <c r="N2" s="88" t="s">
        <v>83</v>
      </c>
      <c r="O2" s="86" t="s">
        <v>109</v>
      </c>
      <c r="P2" s="98">
        <f>82.59+82.35</f>
        <v>164.94</v>
      </c>
      <c r="Q2" s="98">
        <f>888.99+886.41</f>
        <v>1775.4</v>
      </c>
      <c r="R2" s="98">
        <f t="shared" ref="R2:R12" si="0">Q2*1.1</f>
        <v>1952.9400000000003</v>
      </c>
      <c r="S2" s="85">
        <v>45000</v>
      </c>
      <c r="T2" s="85">
        <f>S2*Q2</f>
        <v>79893000</v>
      </c>
    </row>
    <row r="3" spans="1:20" x14ac:dyDescent="0.3">
      <c r="A3" s="86">
        <v>2</v>
      </c>
      <c r="B3" s="86">
        <v>202</v>
      </c>
      <c r="C3" s="86" t="s">
        <v>86</v>
      </c>
      <c r="D3" s="86" t="s">
        <v>77</v>
      </c>
      <c r="E3" s="85">
        <v>195.17</v>
      </c>
      <c r="F3" s="85">
        <v>2100.79</v>
      </c>
      <c r="G3" s="85">
        <v>2310.8690000000001</v>
      </c>
      <c r="H3" s="85">
        <v>19000</v>
      </c>
      <c r="I3" s="85">
        <f t="shared" ref="I3:I66" si="1">H3*F3</f>
        <v>39915010</v>
      </c>
      <c r="L3" s="88">
        <v>2</v>
      </c>
      <c r="M3" s="88" t="s">
        <v>150</v>
      </c>
      <c r="N3" s="88" t="s">
        <v>83</v>
      </c>
      <c r="O3" s="86" t="s">
        <v>109</v>
      </c>
      <c r="P3" s="98">
        <v>116.25</v>
      </c>
      <c r="Q3" s="98">
        <v>1251.3</v>
      </c>
      <c r="R3" s="98">
        <f t="shared" si="0"/>
        <v>1376.43</v>
      </c>
      <c r="S3" s="85">
        <v>45000</v>
      </c>
      <c r="T3" s="85">
        <f t="shared" ref="T3:T12" si="2">S3*Q3</f>
        <v>56308500</v>
      </c>
    </row>
    <row r="4" spans="1:20" x14ac:dyDescent="0.3">
      <c r="A4" s="86">
        <v>3</v>
      </c>
      <c r="B4" s="86">
        <v>203</v>
      </c>
      <c r="C4" s="86" t="s">
        <v>86</v>
      </c>
      <c r="D4" s="86" t="s">
        <v>79</v>
      </c>
      <c r="E4" s="85">
        <v>160.79</v>
      </c>
      <c r="F4" s="85">
        <v>1730.73</v>
      </c>
      <c r="G4" s="85">
        <v>1903.8030000000001</v>
      </c>
      <c r="H4" s="85">
        <v>19000</v>
      </c>
      <c r="I4" s="85">
        <f t="shared" si="1"/>
        <v>32883870</v>
      </c>
      <c r="L4" s="88">
        <v>3</v>
      </c>
      <c r="M4" s="88" t="s">
        <v>151</v>
      </c>
      <c r="N4" s="88" t="s">
        <v>83</v>
      </c>
      <c r="O4" s="86" t="s">
        <v>109</v>
      </c>
      <c r="P4" s="98">
        <v>79.239999999999995</v>
      </c>
      <c r="Q4" s="98">
        <v>852.93</v>
      </c>
      <c r="R4" s="98">
        <f t="shared" si="0"/>
        <v>938.22300000000007</v>
      </c>
      <c r="S4" s="85">
        <v>45000</v>
      </c>
      <c r="T4" s="85">
        <f t="shared" si="2"/>
        <v>38381850</v>
      </c>
    </row>
    <row r="5" spans="1:20" x14ac:dyDescent="0.3">
      <c r="A5" s="86">
        <v>4</v>
      </c>
      <c r="B5" s="86">
        <v>204</v>
      </c>
      <c r="C5" s="86" t="s">
        <v>86</v>
      </c>
      <c r="D5" s="86" t="s">
        <v>79</v>
      </c>
      <c r="E5" s="85">
        <v>160.79</v>
      </c>
      <c r="F5" s="85">
        <v>1730.73</v>
      </c>
      <c r="G5" s="85">
        <v>1903.8030000000001</v>
      </c>
      <c r="H5" s="85">
        <v>19000</v>
      </c>
      <c r="I5" s="85">
        <f t="shared" si="1"/>
        <v>32883870</v>
      </c>
      <c r="L5" s="88">
        <v>4</v>
      </c>
      <c r="M5" s="88" t="s">
        <v>152</v>
      </c>
      <c r="N5" s="88" t="s">
        <v>83</v>
      </c>
      <c r="O5" s="86" t="s">
        <v>109</v>
      </c>
      <c r="P5" s="98">
        <v>116.25</v>
      </c>
      <c r="Q5" s="98">
        <v>1251.3</v>
      </c>
      <c r="R5" s="98">
        <f t="shared" si="0"/>
        <v>1376.43</v>
      </c>
      <c r="S5" s="85">
        <v>45000</v>
      </c>
      <c r="T5" s="85">
        <f t="shared" si="2"/>
        <v>56308500</v>
      </c>
    </row>
    <row r="6" spans="1:20" x14ac:dyDescent="0.3">
      <c r="A6" s="86">
        <v>5</v>
      </c>
      <c r="B6" s="86">
        <v>301</v>
      </c>
      <c r="C6" s="86" t="s">
        <v>87</v>
      </c>
      <c r="D6" s="86" t="s">
        <v>77</v>
      </c>
      <c r="E6" s="85">
        <v>195.17</v>
      </c>
      <c r="F6" s="85">
        <v>2100.79</v>
      </c>
      <c r="G6" s="85">
        <v>2310.8690000000001</v>
      </c>
      <c r="H6" s="85">
        <v>19000</v>
      </c>
      <c r="I6" s="85">
        <f t="shared" si="1"/>
        <v>39915010</v>
      </c>
      <c r="L6" s="88">
        <v>5</v>
      </c>
      <c r="M6" s="88" t="s">
        <v>153</v>
      </c>
      <c r="N6" s="88" t="s">
        <v>83</v>
      </c>
      <c r="O6" s="86" t="s">
        <v>109</v>
      </c>
      <c r="P6" s="98">
        <v>83.28</v>
      </c>
      <c r="Q6" s="98">
        <v>896.42</v>
      </c>
      <c r="R6" s="98">
        <f t="shared" si="0"/>
        <v>986.06200000000001</v>
      </c>
      <c r="S6" s="85">
        <v>45000</v>
      </c>
      <c r="T6" s="85">
        <f t="shared" si="2"/>
        <v>40338900</v>
      </c>
    </row>
    <row r="7" spans="1:20" x14ac:dyDescent="0.3">
      <c r="A7" s="86">
        <v>6</v>
      </c>
      <c r="B7" s="86">
        <v>302</v>
      </c>
      <c r="C7" s="86" t="s">
        <v>87</v>
      </c>
      <c r="D7" s="86" t="s">
        <v>77</v>
      </c>
      <c r="E7" s="85">
        <v>195.17</v>
      </c>
      <c r="F7" s="85">
        <v>2100.79</v>
      </c>
      <c r="G7" s="85">
        <v>2310.8690000000001</v>
      </c>
      <c r="H7" s="85">
        <v>19000</v>
      </c>
      <c r="I7" s="85">
        <f t="shared" si="1"/>
        <v>39915010</v>
      </c>
      <c r="L7" s="88">
        <v>6</v>
      </c>
      <c r="M7" s="88" t="s">
        <v>154</v>
      </c>
      <c r="N7" s="88" t="s">
        <v>84</v>
      </c>
      <c r="O7" s="86" t="s">
        <v>109</v>
      </c>
      <c r="P7" s="98">
        <v>149.93</v>
      </c>
      <c r="Q7" s="98">
        <v>1613.83</v>
      </c>
      <c r="R7" s="98">
        <f t="shared" si="0"/>
        <v>1775.213</v>
      </c>
      <c r="S7" s="85">
        <v>45000</v>
      </c>
      <c r="T7" s="85">
        <f t="shared" si="2"/>
        <v>72622350</v>
      </c>
    </row>
    <row r="8" spans="1:20" x14ac:dyDescent="0.3">
      <c r="A8" s="86">
        <v>7</v>
      </c>
      <c r="B8" s="86">
        <v>303</v>
      </c>
      <c r="C8" s="86" t="s">
        <v>87</v>
      </c>
      <c r="D8" s="86" t="s">
        <v>79</v>
      </c>
      <c r="E8" s="85">
        <v>160.79</v>
      </c>
      <c r="F8" s="85">
        <v>1730.73</v>
      </c>
      <c r="G8" s="85">
        <v>1903.8030000000001</v>
      </c>
      <c r="H8" s="85">
        <v>19000</v>
      </c>
      <c r="I8" s="85">
        <f t="shared" si="1"/>
        <v>32883870</v>
      </c>
      <c r="L8" s="88">
        <v>7</v>
      </c>
      <c r="M8" s="88" t="s">
        <v>155</v>
      </c>
      <c r="N8" s="88" t="s">
        <v>84</v>
      </c>
      <c r="O8" s="86" t="s">
        <v>109</v>
      </c>
      <c r="P8" s="98">
        <v>85.18</v>
      </c>
      <c r="Q8" s="98">
        <v>916.87</v>
      </c>
      <c r="R8" s="98">
        <f t="shared" si="0"/>
        <v>1008.5570000000001</v>
      </c>
      <c r="S8" s="85">
        <v>45000</v>
      </c>
      <c r="T8" s="85">
        <f t="shared" si="2"/>
        <v>41259150</v>
      </c>
    </row>
    <row r="9" spans="1:20" x14ac:dyDescent="0.3">
      <c r="A9" s="86">
        <v>8</v>
      </c>
      <c r="B9" s="86">
        <v>304</v>
      </c>
      <c r="C9" s="86" t="s">
        <v>87</v>
      </c>
      <c r="D9" s="86" t="s">
        <v>79</v>
      </c>
      <c r="E9" s="85">
        <v>160.79</v>
      </c>
      <c r="F9" s="85">
        <v>1730.73</v>
      </c>
      <c r="G9" s="85">
        <v>1903.8030000000001</v>
      </c>
      <c r="H9" s="85">
        <v>19000</v>
      </c>
      <c r="I9" s="85">
        <f t="shared" si="1"/>
        <v>32883870</v>
      </c>
      <c r="L9" s="88">
        <v>8</v>
      </c>
      <c r="M9" s="88" t="s">
        <v>156</v>
      </c>
      <c r="N9" s="88" t="s">
        <v>84</v>
      </c>
      <c r="O9" s="86" t="s">
        <v>109</v>
      </c>
      <c r="P9" s="98">
        <v>89.89</v>
      </c>
      <c r="Q9" s="98">
        <v>967.57</v>
      </c>
      <c r="R9" s="98">
        <f t="shared" si="0"/>
        <v>1064.3270000000002</v>
      </c>
      <c r="S9" s="85">
        <v>45000</v>
      </c>
      <c r="T9" s="85">
        <f t="shared" si="2"/>
        <v>43540650</v>
      </c>
    </row>
    <row r="10" spans="1:20" x14ac:dyDescent="0.3">
      <c r="A10" s="86">
        <v>9</v>
      </c>
      <c r="B10" s="86">
        <v>402</v>
      </c>
      <c r="C10" s="86" t="s">
        <v>88</v>
      </c>
      <c r="D10" s="86" t="s">
        <v>77</v>
      </c>
      <c r="E10" s="85">
        <v>195.17</v>
      </c>
      <c r="F10" s="85">
        <v>2100.79</v>
      </c>
      <c r="G10" s="85">
        <v>2310.8690000000001</v>
      </c>
      <c r="H10" s="85">
        <v>19000</v>
      </c>
      <c r="I10" s="85">
        <f t="shared" si="1"/>
        <v>39915010</v>
      </c>
      <c r="L10" s="88">
        <v>9</v>
      </c>
      <c r="M10" s="88" t="s">
        <v>157</v>
      </c>
      <c r="N10" s="88" t="s">
        <v>84</v>
      </c>
      <c r="O10" s="86" t="s">
        <v>109</v>
      </c>
      <c r="P10" s="98">
        <v>62.58</v>
      </c>
      <c r="Q10" s="98">
        <v>673.6</v>
      </c>
      <c r="R10" s="98">
        <f t="shared" si="0"/>
        <v>740.96</v>
      </c>
      <c r="S10" s="85">
        <v>45000</v>
      </c>
      <c r="T10" s="85">
        <f t="shared" si="2"/>
        <v>30312000</v>
      </c>
    </row>
    <row r="11" spans="1:20" x14ac:dyDescent="0.3">
      <c r="A11" s="86">
        <v>10</v>
      </c>
      <c r="B11" s="86">
        <v>403</v>
      </c>
      <c r="C11" s="86" t="s">
        <v>88</v>
      </c>
      <c r="D11" s="86" t="s">
        <v>79</v>
      </c>
      <c r="E11" s="85">
        <v>160.79</v>
      </c>
      <c r="F11" s="85">
        <v>1730.73</v>
      </c>
      <c r="G11" s="85">
        <v>1903.8030000000001</v>
      </c>
      <c r="H11" s="85">
        <v>19000</v>
      </c>
      <c r="I11" s="85">
        <f t="shared" si="1"/>
        <v>32883870</v>
      </c>
      <c r="L11" s="88">
        <v>10</v>
      </c>
      <c r="M11" s="88" t="s">
        <v>158</v>
      </c>
      <c r="N11" s="88" t="s">
        <v>84</v>
      </c>
      <c r="O11" s="86" t="s">
        <v>109</v>
      </c>
      <c r="P11" s="98">
        <v>89.89</v>
      </c>
      <c r="Q11" s="98">
        <v>967.57</v>
      </c>
      <c r="R11" s="98">
        <f t="shared" si="0"/>
        <v>1064.3270000000002</v>
      </c>
      <c r="S11" s="85">
        <v>45000</v>
      </c>
      <c r="T11" s="85">
        <f t="shared" si="2"/>
        <v>43540650</v>
      </c>
    </row>
    <row r="12" spans="1:20" x14ac:dyDescent="0.3">
      <c r="A12" s="86">
        <v>11</v>
      </c>
      <c r="B12" s="86">
        <v>501</v>
      </c>
      <c r="C12" s="86" t="s">
        <v>89</v>
      </c>
      <c r="D12" s="86" t="s">
        <v>77</v>
      </c>
      <c r="E12" s="85">
        <v>195.17</v>
      </c>
      <c r="F12" s="85">
        <v>2100.79</v>
      </c>
      <c r="G12" s="85">
        <v>2310.8690000000001</v>
      </c>
      <c r="H12" s="85">
        <v>19000</v>
      </c>
      <c r="I12" s="85">
        <f t="shared" si="1"/>
        <v>39915010</v>
      </c>
      <c r="L12" s="100">
        <v>11</v>
      </c>
      <c r="M12" s="88" t="s">
        <v>159</v>
      </c>
      <c r="N12" s="100" t="s">
        <v>84</v>
      </c>
      <c r="O12" s="92" t="s">
        <v>109</v>
      </c>
      <c r="P12" s="101">
        <v>83.21</v>
      </c>
      <c r="Q12" s="101">
        <v>895.66</v>
      </c>
      <c r="R12" s="101">
        <f t="shared" si="0"/>
        <v>985.226</v>
      </c>
      <c r="S12" s="85">
        <v>45000</v>
      </c>
      <c r="T12" s="93">
        <f t="shared" si="2"/>
        <v>40304700</v>
      </c>
    </row>
    <row r="13" spans="1:20" x14ac:dyDescent="0.3">
      <c r="A13" s="86">
        <v>12</v>
      </c>
      <c r="B13" s="86">
        <v>502</v>
      </c>
      <c r="C13" s="86" t="s">
        <v>89</v>
      </c>
      <c r="D13" s="86" t="s">
        <v>77</v>
      </c>
      <c r="E13" s="85">
        <v>195.17</v>
      </c>
      <c r="F13" s="85">
        <v>2100.79</v>
      </c>
      <c r="G13" s="85">
        <v>2310.8690000000001</v>
      </c>
      <c r="H13" s="85">
        <v>19000</v>
      </c>
      <c r="I13" s="85">
        <f t="shared" si="1"/>
        <v>39915010</v>
      </c>
      <c r="L13" s="124" t="s">
        <v>33</v>
      </c>
      <c r="M13" s="124"/>
      <c r="N13" s="124"/>
      <c r="O13" s="124"/>
      <c r="P13" s="96">
        <f>SUM(P2:P12)</f>
        <v>1120.6400000000003</v>
      </c>
      <c r="Q13" s="96">
        <f t="shared" ref="Q13:T13" si="3">SUM(Q2:Q12)</f>
        <v>12062.449999999999</v>
      </c>
      <c r="R13" s="96">
        <f t="shared" si="3"/>
        <v>13268.695000000002</v>
      </c>
      <c r="S13" s="96"/>
      <c r="T13" s="96">
        <f t="shared" si="3"/>
        <v>542810250</v>
      </c>
    </row>
    <row r="14" spans="1:20" x14ac:dyDescent="0.3">
      <c r="A14" s="86">
        <v>13</v>
      </c>
      <c r="B14" s="86">
        <v>503</v>
      </c>
      <c r="C14" s="86" t="s">
        <v>89</v>
      </c>
      <c r="D14" s="86" t="s">
        <v>79</v>
      </c>
      <c r="E14" s="85">
        <v>160.79</v>
      </c>
      <c r="F14" s="85">
        <v>1730.73</v>
      </c>
      <c r="G14" s="85">
        <v>1903.8030000000001</v>
      </c>
      <c r="H14" s="85">
        <v>19000</v>
      </c>
      <c r="I14" s="85">
        <f t="shared" si="1"/>
        <v>32883870</v>
      </c>
    </row>
    <row r="15" spans="1:20" x14ac:dyDescent="0.3">
      <c r="A15" s="86">
        <v>14</v>
      </c>
      <c r="B15" s="86">
        <v>504</v>
      </c>
      <c r="C15" s="86" t="s">
        <v>89</v>
      </c>
      <c r="D15" s="86" t="s">
        <v>79</v>
      </c>
      <c r="E15" s="85">
        <v>160.79</v>
      </c>
      <c r="F15" s="85">
        <v>1730.73</v>
      </c>
      <c r="G15" s="85">
        <v>1903.8030000000001</v>
      </c>
      <c r="H15" s="85">
        <v>19000</v>
      </c>
      <c r="I15" s="85">
        <f t="shared" si="1"/>
        <v>32883870</v>
      </c>
    </row>
    <row r="16" spans="1:20" x14ac:dyDescent="0.3">
      <c r="A16" s="86">
        <v>15</v>
      </c>
      <c r="B16" s="86">
        <v>601</v>
      </c>
      <c r="C16" s="86" t="s">
        <v>90</v>
      </c>
      <c r="D16" s="86" t="s">
        <v>77</v>
      </c>
      <c r="E16" s="85">
        <v>195.17</v>
      </c>
      <c r="F16" s="85">
        <v>2100.79</v>
      </c>
      <c r="G16" s="85">
        <v>2310.8690000000001</v>
      </c>
      <c r="H16" s="85">
        <v>19000</v>
      </c>
      <c r="I16" s="85">
        <f t="shared" si="1"/>
        <v>39915010</v>
      </c>
    </row>
    <row r="17" spans="1:9" x14ac:dyDescent="0.3">
      <c r="A17" s="86">
        <v>16</v>
      </c>
      <c r="B17" s="86">
        <v>602</v>
      </c>
      <c r="C17" s="86" t="s">
        <v>90</v>
      </c>
      <c r="D17" s="86" t="s">
        <v>77</v>
      </c>
      <c r="E17" s="85">
        <v>195.17</v>
      </c>
      <c r="F17" s="85">
        <v>2100.79</v>
      </c>
      <c r="G17" s="85">
        <v>2310.8690000000001</v>
      </c>
      <c r="H17" s="85">
        <v>19000</v>
      </c>
      <c r="I17" s="85">
        <f t="shared" si="1"/>
        <v>39915010</v>
      </c>
    </row>
    <row r="18" spans="1:9" x14ac:dyDescent="0.3">
      <c r="A18" s="86">
        <v>17</v>
      </c>
      <c r="B18" s="86">
        <v>603</v>
      </c>
      <c r="C18" s="86" t="s">
        <v>90</v>
      </c>
      <c r="D18" s="86" t="s">
        <v>79</v>
      </c>
      <c r="E18" s="85">
        <v>160.79</v>
      </c>
      <c r="F18" s="85">
        <v>1730.73</v>
      </c>
      <c r="G18" s="85">
        <v>1903.8030000000001</v>
      </c>
      <c r="H18" s="85">
        <v>19000</v>
      </c>
      <c r="I18" s="85">
        <f t="shared" si="1"/>
        <v>32883870</v>
      </c>
    </row>
    <row r="19" spans="1:9" x14ac:dyDescent="0.3">
      <c r="A19" s="86">
        <v>18</v>
      </c>
      <c r="B19" s="86">
        <v>604</v>
      </c>
      <c r="C19" s="86" t="s">
        <v>90</v>
      </c>
      <c r="D19" s="86" t="s">
        <v>79</v>
      </c>
      <c r="E19" s="85">
        <v>160.79</v>
      </c>
      <c r="F19" s="85">
        <v>1730.73</v>
      </c>
      <c r="G19" s="85">
        <v>1903.8030000000001</v>
      </c>
      <c r="H19" s="85">
        <v>19000</v>
      </c>
      <c r="I19" s="85">
        <f t="shared" si="1"/>
        <v>32883870</v>
      </c>
    </row>
    <row r="20" spans="1:9" x14ac:dyDescent="0.3">
      <c r="A20" s="86">
        <v>19</v>
      </c>
      <c r="B20" s="86">
        <v>701</v>
      </c>
      <c r="C20" s="86" t="s">
        <v>91</v>
      </c>
      <c r="D20" s="86" t="s">
        <v>77</v>
      </c>
      <c r="E20" s="85">
        <v>195.17</v>
      </c>
      <c r="F20" s="85">
        <v>2100.79</v>
      </c>
      <c r="G20" s="85">
        <v>2310.8690000000001</v>
      </c>
      <c r="H20" s="85">
        <v>19000</v>
      </c>
      <c r="I20" s="85">
        <f t="shared" si="1"/>
        <v>39915010</v>
      </c>
    </row>
    <row r="21" spans="1:9" x14ac:dyDescent="0.3">
      <c r="A21" s="86">
        <v>20</v>
      </c>
      <c r="B21" s="86">
        <v>702</v>
      </c>
      <c r="C21" s="86" t="s">
        <v>91</v>
      </c>
      <c r="D21" s="86" t="s">
        <v>77</v>
      </c>
      <c r="E21" s="85">
        <v>195.17</v>
      </c>
      <c r="F21" s="85">
        <v>2100.79</v>
      </c>
      <c r="G21" s="85">
        <v>2310.8690000000001</v>
      </c>
      <c r="H21" s="85">
        <v>19000</v>
      </c>
      <c r="I21" s="85">
        <f t="shared" si="1"/>
        <v>39915010</v>
      </c>
    </row>
    <row r="22" spans="1:9" x14ac:dyDescent="0.3">
      <c r="A22" s="86">
        <v>21</v>
      </c>
      <c r="B22" s="86">
        <v>703</v>
      </c>
      <c r="C22" s="86" t="s">
        <v>91</v>
      </c>
      <c r="D22" s="86" t="s">
        <v>79</v>
      </c>
      <c r="E22" s="85">
        <v>160.79</v>
      </c>
      <c r="F22" s="85">
        <v>1730.73</v>
      </c>
      <c r="G22" s="85">
        <v>1903.8030000000001</v>
      </c>
      <c r="H22" s="85">
        <v>19000</v>
      </c>
      <c r="I22" s="85">
        <f t="shared" si="1"/>
        <v>32883870</v>
      </c>
    </row>
    <row r="23" spans="1:9" x14ac:dyDescent="0.3">
      <c r="A23" s="86">
        <v>22</v>
      </c>
      <c r="B23" s="86">
        <v>704</v>
      </c>
      <c r="C23" s="86" t="s">
        <v>91</v>
      </c>
      <c r="D23" s="86" t="s">
        <v>79</v>
      </c>
      <c r="E23" s="85">
        <v>160.79</v>
      </c>
      <c r="F23" s="85">
        <v>1730.73</v>
      </c>
      <c r="G23" s="85">
        <v>1903.8030000000001</v>
      </c>
      <c r="H23" s="85">
        <v>19000</v>
      </c>
      <c r="I23" s="85">
        <f t="shared" si="1"/>
        <v>32883870</v>
      </c>
    </row>
    <row r="24" spans="1:9" x14ac:dyDescent="0.3">
      <c r="A24" s="86">
        <v>23</v>
      </c>
      <c r="B24" s="86">
        <v>801</v>
      </c>
      <c r="C24" s="86" t="s">
        <v>92</v>
      </c>
      <c r="D24" s="86" t="s">
        <v>77</v>
      </c>
      <c r="E24" s="85">
        <v>195.17</v>
      </c>
      <c r="F24" s="85">
        <v>2100.79</v>
      </c>
      <c r="G24" s="85">
        <v>2310.8690000000001</v>
      </c>
      <c r="H24" s="85">
        <v>19000</v>
      </c>
      <c r="I24" s="85">
        <f t="shared" si="1"/>
        <v>39915010</v>
      </c>
    </row>
    <row r="25" spans="1:9" x14ac:dyDescent="0.3">
      <c r="A25" s="86">
        <v>24</v>
      </c>
      <c r="B25" s="86">
        <v>802</v>
      </c>
      <c r="C25" s="86" t="s">
        <v>92</v>
      </c>
      <c r="D25" s="86" t="s">
        <v>77</v>
      </c>
      <c r="E25" s="85">
        <v>195.17</v>
      </c>
      <c r="F25" s="85">
        <v>2100.79</v>
      </c>
      <c r="G25" s="85">
        <v>2310.8690000000001</v>
      </c>
      <c r="H25" s="85">
        <v>19000</v>
      </c>
      <c r="I25" s="85">
        <f t="shared" si="1"/>
        <v>39915010</v>
      </c>
    </row>
    <row r="26" spans="1:9" x14ac:dyDescent="0.3">
      <c r="A26" s="86">
        <v>25</v>
      </c>
      <c r="B26" s="86">
        <v>803</v>
      </c>
      <c r="C26" s="86" t="s">
        <v>92</v>
      </c>
      <c r="D26" s="86" t="s">
        <v>79</v>
      </c>
      <c r="E26" s="85">
        <v>160.79</v>
      </c>
      <c r="F26" s="85">
        <v>1730.73</v>
      </c>
      <c r="G26" s="85">
        <v>1903.8030000000001</v>
      </c>
      <c r="H26" s="85">
        <v>19000</v>
      </c>
      <c r="I26" s="85">
        <f t="shared" si="1"/>
        <v>32883870</v>
      </c>
    </row>
    <row r="27" spans="1:9" x14ac:dyDescent="0.3">
      <c r="A27" s="86">
        <v>26</v>
      </c>
      <c r="B27" s="86">
        <v>804</v>
      </c>
      <c r="C27" s="86" t="s">
        <v>92</v>
      </c>
      <c r="D27" s="86" t="s">
        <v>79</v>
      </c>
      <c r="E27" s="85">
        <v>160.79</v>
      </c>
      <c r="F27" s="85">
        <v>1730.73</v>
      </c>
      <c r="G27" s="85">
        <v>1903.8030000000001</v>
      </c>
      <c r="H27" s="85">
        <v>19000</v>
      </c>
      <c r="I27" s="85">
        <f t="shared" si="1"/>
        <v>32883870</v>
      </c>
    </row>
    <row r="28" spans="1:9" x14ac:dyDescent="0.3">
      <c r="A28" s="86">
        <v>27</v>
      </c>
      <c r="B28" s="86">
        <v>901</v>
      </c>
      <c r="C28" s="86" t="s">
        <v>93</v>
      </c>
      <c r="D28" s="86" t="s">
        <v>77</v>
      </c>
      <c r="E28" s="85">
        <v>195.17</v>
      </c>
      <c r="F28" s="85">
        <v>2100.79</v>
      </c>
      <c r="G28" s="85">
        <v>2310.8690000000001</v>
      </c>
      <c r="H28" s="85">
        <v>19000</v>
      </c>
      <c r="I28" s="85">
        <f t="shared" si="1"/>
        <v>39915010</v>
      </c>
    </row>
    <row r="29" spans="1:9" x14ac:dyDescent="0.3">
      <c r="A29" s="86">
        <v>28</v>
      </c>
      <c r="B29" s="86">
        <v>902</v>
      </c>
      <c r="C29" s="86" t="s">
        <v>93</v>
      </c>
      <c r="D29" s="86" t="s">
        <v>77</v>
      </c>
      <c r="E29" s="85">
        <v>195.17</v>
      </c>
      <c r="F29" s="85">
        <v>2100.79</v>
      </c>
      <c r="G29" s="85">
        <v>2310.8690000000001</v>
      </c>
      <c r="H29" s="85">
        <v>19000</v>
      </c>
      <c r="I29" s="85">
        <f t="shared" si="1"/>
        <v>39915010</v>
      </c>
    </row>
    <row r="30" spans="1:9" x14ac:dyDescent="0.3">
      <c r="A30" s="86">
        <v>29</v>
      </c>
      <c r="B30" s="86">
        <v>903</v>
      </c>
      <c r="C30" s="86" t="s">
        <v>93</v>
      </c>
      <c r="D30" s="86" t="s">
        <v>79</v>
      </c>
      <c r="E30" s="85">
        <v>160.79</v>
      </c>
      <c r="F30" s="85">
        <v>1730.73</v>
      </c>
      <c r="G30" s="85">
        <v>1903.8030000000001</v>
      </c>
      <c r="H30" s="85">
        <v>19000</v>
      </c>
      <c r="I30" s="85">
        <f t="shared" si="1"/>
        <v>32883870</v>
      </c>
    </row>
    <row r="31" spans="1:9" x14ac:dyDescent="0.3">
      <c r="A31" s="86">
        <v>30</v>
      </c>
      <c r="B31" s="86">
        <v>904</v>
      </c>
      <c r="C31" s="86" t="s">
        <v>93</v>
      </c>
      <c r="D31" s="86" t="s">
        <v>79</v>
      </c>
      <c r="E31" s="85">
        <v>160.79</v>
      </c>
      <c r="F31" s="85">
        <v>1730.73</v>
      </c>
      <c r="G31" s="85">
        <v>1903.8030000000001</v>
      </c>
      <c r="H31" s="85">
        <v>19000</v>
      </c>
      <c r="I31" s="85">
        <f t="shared" si="1"/>
        <v>32883870</v>
      </c>
    </row>
    <row r="32" spans="1:9" x14ac:dyDescent="0.3">
      <c r="A32" s="86">
        <v>31</v>
      </c>
      <c r="B32" s="86">
        <v>1002</v>
      </c>
      <c r="C32" s="86" t="s">
        <v>94</v>
      </c>
      <c r="D32" s="86" t="s">
        <v>77</v>
      </c>
      <c r="E32" s="85">
        <v>195.17</v>
      </c>
      <c r="F32" s="85">
        <v>2100.79</v>
      </c>
      <c r="G32" s="85">
        <v>2310.8690000000001</v>
      </c>
      <c r="H32" s="85">
        <v>19000</v>
      </c>
      <c r="I32" s="85">
        <f t="shared" si="1"/>
        <v>39915010</v>
      </c>
    </row>
    <row r="33" spans="1:9" x14ac:dyDescent="0.3">
      <c r="A33" s="86">
        <v>32</v>
      </c>
      <c r="B33" s="86">
        <v>1003</v>
      </c>
      <c r="C33" s="86" t="s">
        <v>94</v>
      </c>
      <c r="D33" s="86" t="s">
        <v>79</v>
      </c>
      <c r="E33" s="85">
        <v>160.79</v>
      </c>
      <c r="F33" s="85">
        <v>1730.73</v>
      </c>
      <c r="G33" s="85">
        <v>1903.8030000000001</v>
      </c>
      <c r="H33" s="85">
        <v>19000</v>
      </c>
      <c r="I33" s="85">
        <f t="shared" si="1"/>
        <v>32883870</v>
      </c>
    </row>
    <row r="34" spans="1:9" x14ac:dyDescent="0.3">
      <c r="A34" s="86">
        <v>33</v>
      </c>
      <c r="B34" s="86">
        <v>1004</v>
      </c>
      <c r="C34" s="86" t="s">
        <v>94</v>
      </c>
      <c r="D34" s="86" t="s">
        <v>79</v>
      </c>
      <c r="E34" s="85">
        <v>160.79</v>
      </c>
      <c r="F34" s="85">
        <v>1730.73</v>
      </c>
      <c r="G34" s="85">
        <v>1903.8030000000001</v>
      </c>
      <c r="H34" s="85">
        <v>19000</v>
      </c>
      <c r="I34" s="85">
        <f t="shared" si="1"/>
        <v>32883870</v>
      </c>
    </row>
    <row r="35" spans="1:9" x14ac:dyDescent="0.3">
      <c r="A35" s="86">
        <v>34</v>
      </c>
      <c r="B35" s="86">
        <v>1101</v>
      </c>
      <c r="C35" s="86" t="s">
        <v>95</v>
      </c>
      <c r="D35" s="86" t="s">
        <v>77</v>
      </c>
      <c r="E35" s="85">
        <v>195.17</v>
      </c>
      <c r="F35" s="85">
        <v>2100.79</v>
      </c>
      <c r="G35" s="85">
        <v>2310.8690000000001</v>
      </c>
      <c r="H35" s="85">
        <v>19000</v>
      </c>
      <c r="I35" s="85">
        <f t="shared" si="1"/>
        <v>39915010</v>
      </c>
    </row>
    <row r="36" spans="1:9" x14ac:dyDescent="0.3">
      <c r="A36" s="86">
        <v>35</v>
      </c>
      <c r="B36" s="86">
        <v>1102</v>
      </c>
      <c r="C36" s="86" t="s">
        <v>95</v>
      </c>
      <c r="D36" s="86" t="s">
        <v>77</v>
      </c>
      <c r="E36" s="85">
        <v>195.17</v>
      </c>
      <c r="F36" s="85">
        <v>2100.79</v>
      </c>
      <c r="G36" s="85">
        <v>2310.8690000000001</v>
      </c>
      <c r="H36" s="85">
        <v>19000</v>
      </c>
      <c r="I36" s="85">
        <f t="shared" si="1"/>
        <v>39915010</v>
      </c>
    </row>
    <row r="37" spans="1:9" x14ac:dyDescent="0.3">
      <c r="A37" s="86">
        <v>36</v>
      </c>
      <c r="B37" s="86">
        <v>1103</v>
      </c>
      <c r="C37" s="86" t="s">
        <v>95</v>
      </c>
      <c r="D37" s="86" t="s">
        <v>79</v>
      </c>
      <c r="E37" s="85">
        <v>160.79</v>
      </c>
      <c r="F37" s="85">
        <v>1730.73</v>
      </c>
      <c r="G37" s="85">
        <v>1903.8030000000001</v>
      </c>
      <c r="H37" s="85">
        <v>19000</v>
      </c>
      <c r="I37" s="85">
        <f t="shared" si="1"/>
        <v>32883870</v>
      </c>
    </row>
    <row r="38" spans="1:9" x14ac:dyDescent="0.3">
      <c r="A38" s="86">
        <v>37</v>
      </c>
      <c r="B38" s="86">
        <v>1104</v>
      </c>
      <c r="C38" s="86" t="s">
        <v>95</v>
      </c>
      <c r="D38" s="86" t="s">
        <v>79</v>
      </c>
      <c r="E38" s="85">
        <v>160.79</v>
      </c>
      <c r="F38" s="85">
        <v>1730.73</v>
      </c>
      <c r="G38" s="85">
        <v>1903.8030000000001</v>
      </c>
      <c r="H38" s="85">
        <v>19000</v>
      </c>
      <c r="I38" s="85">
        <f t="shared" si="1"/>
        <v>32883870</v>
      </c>
    </row>
    <row r="39" spans="1:9" x14ac:dyDescent="0.3">
      <c r="A39" s="86">
        <v>38</v>
      </c>
      <c r="B39" s="86">
        <v>1201</v>
      </c>
      <c r="C39" s="86" t="s">
        <v>96</v>
      </c>
      <c r="D39" s="86" t="s">
        <v>77</v>
      </c>
      <c r="E39" s="85">
        <v>195.17</v>
      </c>
      <c r="F39" s="85">
        <v>2100.79</v>
      </c>
      <c r="G39" s="85">
        <v>2310.8690000000001</v>
      </c>
      <c r="H39" s="85">
        <v>19000</v>
      </c>
      <c r="I39" s="85">
        <f t="shared" si="1"/>
        <v>39915010</v>
      </c>
    </row>
    <row r="40" spans="1:9" x14ac:dyDescent="0.3">
      <c r="A40" s="86">
        <v>39</v>
      </c>
      <c r="B40" s="86">
        <v>1202</v>
      </c>
      <c r="C40" s="86" t="s">
        <v>96</v>
      </c>
      <c r="D40" s="86" t="s">
        <v>77</v>
      </c>
      <c r="E40" s="85">
        <v>195.17</v>
      </c>
      <c r="F40" s="85">
        <v>2100.79</v>
      </c>
      <c r="G40" s="85">
        <v>2310.8690000000001</v>
      </c>
      <c r="H40" s="85">
        <v>19000</v>
      </c>
      <c r="I40" s="85">
        <f t="shared" si="1"/>
        <v>39915010</v>
      </c>
    </row>
    <row r="41" spans="1:9" x14ac:dyDescent="0.3">
      <c r="A41" s="86">
        <v>40</v>
      </c>
      <c r="B41" s="86">
        <v>1203</v>
      </c>
      <c r="C41" s="86" t="s">
        <v>96</v>
      </c>
      <c r="D41" s="86" t="s">
        <v>79</v>
      </c>
      <c r="E41" s="85">
        <v>160.79</v>
      </c>
      <c r="F41" s="85">
        <v>1730.73</v>
      </c>
      <c r="G41" s="85">
        <v>1903.8030000000001</v>
      </c>
      <c r="H41" s="85">
        <v>19000</v>
      </c>
      <c r="I41" s="85">
        <f t="shared" si="1"/>
        <v>32883870</v>
      </c>
    </row>
    <row r="42" spans="1:9" x14ac:dyDescent="0.3">
      <c r="A42" s="86">
        <v>41</v>
      </c>
      <c r="B42" s="86">
        <v>1204</v>
      </c>
      <c r="C42" s="86" t="s">
        <v>96</v>
      </c>
      <c r="D42" s="86" t="s">
        <v>79</v>
      </c>
      <c r="E42" s="85">
        <v>160.79</v>
      </c>
      <c r="F42" s="85">
        <v>1730.73</v>
      </c>
      <c r="G42" s="85">
        <v>1903.8030000000001</v>
      </c>
      <c r="H42" s="85">
        <v>19000</v>
      </c>
      <c r="I42" s="85">
        <f t="shared" si="1"/>
        <v>32883870</v>
      </c>
    </row>
    <row r="43" spans="1:9" x14ac:dyDescent="0.3">
      <c r="A43" s="86">
        <v>42</v>
      </c>
      <c r="B43" s="86">
        <v>1301</v>
      </c>
      <c r="C43" s="86" t="s">
        <v>97</v>
      </c>
      <c r="D43" s="86" t="s">
        <v>77</v>
      </c>
      <c r="E43" s="85">
        <v>195.17</v>
      </c>
      <c r="F43" s="85">
        <v>2100.79</v>
      </c>
      <c r="G43" s="85">
        <v>2310.8690000000001</v>
      </c>
      <c r="H43" s="85">
        <v>19000</v>
      </c>
      <c r="I43" s="85">
        <f t="shared" si="1"/>
        <v>39915010</v>
      </c>
    </row>
    <row r="44" spans="1:9" x14ac:dyDescent="0.3">
      <c r="A44" s="86">
        <v>43</v>
      </c>
      <c r="B44" s="86">
        <v>1302</v>
      </c>
      <c r="C44" s="86" t="s">
        <v>97</v>
      </c>
      <c r="D44" s="86" t="s">
        <v>77</v>
      </c>
      <c r="E44" s="85">
        <v>195.17</v>
      </c>
      <c r="F44" s="85">
        <v>2100.79</v>
      </c>
      <c r="G44" s="85">
        <v>2310.8690000000001</v>
      </c>
      <c r="H44" s="85">
        <v>19000</v>
      </c>
      <c r="I44" s="85">
        <f t="shared" si="1"/>
        <v>39915010</v>
      </c>
    </row>
    <row r="45" spans="1:9" x14ac:dyDescent="0.3">
      <c r="A45" s="86">
        <v>44</v>
      </c>
      <c r="B45" s="86">
        <v>1303</v>
      </c>
      <c r="C45" s="86" t="s">
        <v>97</v>
      </c>
      <c r="D45" s="86" t="s">
        <v>79</v>
      </c>
      <c r="E45" s="85">
        <v>160.79</v>
      </c>
      <c r="F45" s="85">
        <v>1730.73</v>
      </c>
      <c r="G45" s="85">
        <v>1903.8030000000001</v>
      </c>
      <c r="H45" s="85">
        <v>19000</v>
      </c>
      <c r="I45" s="85">
        <f t="shared" si="1"/>
        <v>32883870</v>
      </c>
    </row>
    <row r="46" spans="1:9" x14ac:dyDescent="0.3">
      <c r="A46" s="86">
        <v>45</v>
      </c>
      <c r="B46" s="86">
        <v>1304</v>
      </c>
      <c r="C46" s="86" t="s">
        <v>97</v>
      </c>
      <c r="D46" s="86" t="s">
        <v>79</v>
      </c>
      <c r="E46" s="85">
        <v>160.79</v>
      </c>
      <c r="F46" s="85">
        <v>1730.73</v>
      </c>
      <c r="G46" s="85">
        <v>1903.8030000000001</v>
      </c>
      <c r="H46" s="85">
        <v>19000</v>
      </c>
      <c r="I46" s="85">
        <f t="shared" si="1"/>
        <v>32883870</v>
      </c>
    </row>
    <row r="47" spans="1:9" x14ac:dyDescent="0.3">
      <c r="A47" s="86">
        <v>46</v>
      </c>
      <c r="B47" s="86">
        <v>1401</v>
      </c>
      <c r="C47" s="86" t="s">
        <v>98</v>
      </c>
      <c r="D47" s="86" t="s">
        <v>77</v>
      </c>
      <c r="E47" s="85">
        <v>195.17</v>
      </c>
      <c r="F47" s="85">
        <v>2100.79</v>
      </c>
      <c r="G47" s="85">
        <v>2310.8690000000001</v>
      </c>
      <c r="H47" s="85">
        <v>19000</v>
      </c>
      <c r="I47" s="85">
        <f t="shared" si="1"/>
        <v>39915010</v>
      </c>
    </row>
    <row r="48" spans="1:9" x14ac:dyDescent="0.3">
      <c r="A48" s="86">
        <v>47</v>
      </c>
      <c r="B48" s="86">
        <v>1402</v>
      </c>
      <c r="C48" s="86" t="s">
        <v>98</v>
      </c>
      <c r="D48" s="86" t="s">
        <v>77</v>
      </c>
      <c r="E48" s="85">
        <v>195.17</v>
      </c>
      <c r="F48" s="85">
        <v>2100.79</v>
      </c>
      <c r="G48" s="85">
        <v>2310.8690000000001</v>
      </c>
      <c r="H48" s="85">
        <v>19000</v>
      </c>
      <c r="I48" s="85">
        <f t="shared" si="1"/>
        <v>39915010</v>
      </c>
    </row>
    <row r="49" spans="1:9" x14ac:dyDescent="0.3">
      <c r="A49" s="86">
        <v>48</v>
      </c>
      <c r="B49" s="86">
        <v>1403</v>
      </c>
      <c r="C49" s="86" t="s">
        <v>98</v>
      </c>
      <c r="D49" s="86" t="s">
        <v>79</v>
      </c>
      <c r="E49" s="85">
        <v>160.79</v>
      </c>
      <c r="F49" s="85">
        <v>1730.73</v>
      </c>
      <c r="G49" s="85">
        <v>1903.8030000000001</v>
      </c>
      <c r="H49" s="85">
        <v>19000</v>
      </c>
      <c r="I49" s="85">
        <f t="shared" si="1"/>
        <v>32883870</v>
      </c>
    </row>
    <row r="50" spans="1:9" x14ac:dyDescent="0.3">
      <c r="A50" s="86">
        <v>49</v>
      </c>
      <c r="B50" s="86">
        <v>1404</v>
      </c>
      <c r="C50" s="86" t="s">
        <v>98</v>
      </c>
      <c r="D50" s="86" t="s">
        <v>79</v>
      </c>
      <c r="E50" s="85">
        <v>160.79</v>
      </c>
      <c r="F50" s="85">
        <v>1730.73</v>
      </c>
      <c r="G50" s="85">
        <v>1903.8030000000001</v>
      </c>
      <c r="H50" s="85">
        <v>19000</v>
      </c>
      <c r="I50" s="85">
        <f t="shared" si="1"/>
        <v>32883870</v>
      </c>
    </row>
    <row r="51" spans="1:9" x14ac:dyDescent="0.3">
      <c r="A51" s="86">
        <v>50</v>
      </c>
      <c r="B51" s="86">
        <v>1501</v>
      </c>
      <c r="C51" s="86" t="s">
        <v>99</v>
      </c>
      <c r="D51" s="86" t="s">
        <v>77</v>
      </c>
      <c r="E51" s="85">
        <v>195.17</v>
      </c>
      <c r="F51" s="85">
        <v>2100.79</v>
      </c>
      <c r="G51" s="85">
        <v>2310.8690000000001</v>
      </c>
      <c r="H51" s="85">
        <v>19000</v>
      </c>
      <c r="I51" s="85">
        <f t="shared" si="1"/>
        <v>39915010</v>
      </c>
    </row>
    <row r="52" spans="1:9" x14ac:dyDescent="0.3">
      <c r="A52" s="86">
        <v>51</v>
      </c>
      <c r="B52" s="86">
        <v>1502</v>
      </c>
      <c r="C52" s="86" t="s">
        <v>99</v>
      </c>
      <c r="D52" s="86" t="s">
        <v>77</v>
      </c>
      <c r="E52" s="85">
        <v>195.17</v>
      </c>
      <c r="F52" s="85">
        <v>2100.79</v>
      </c>
      <c r="G52" s="85">
        <v>2310.8690000000001</v>
      </c>
      <c r="H52" s="85">
        <v>19000</v>
      </c>
      <c r="I52" s="85">
        <f t="shared" si="1"/>
        <v>39915010</v>
      </c>
    </row>
    <row r="53" spans="1:9" x14ac:dyDescent="0.3">
      <c r="A53" s="86">
        <v>52</v>
      </c>
      <c r="B53" s="86">
        <v>1503</v>
      </c>
      <c r="C53" s="86" t="s">
        <v>99</v>
      </c>
      <c r="D53" s="86" t="s">
        <v>79</v>
      </c>
      <c r="E53" s="85">
        <v>160.79</v>
      </c>
      <c r="F53" s="85">
        <v>1730.73</v>
      </c>
      <c r="G53" s="85">
        <v>1903.8030000000001</v>
      </c>
      <c r="H53" s="85">
        <v>19000</v>
      </c>
      <c r="I53" s="85">
        <f t="shared" si="1"/>
        <v>32883870</v>
      </c>
    </row>
    <row r="54" spans="1:9" x14ac:dyDescent="0.3">
      <c r="A54" s="86">
        <v>53</v>
      </c>
      <c r="B54" s="86">
        <v>1504</v>
      </c>
      <c r="C54" s="86" t="s">
        <v>99</v>
      </c>
      <c r="D54" s="86" t="s">
        <v>79</v>
      </c>
      <c r="E54" s="85">
        <v>160.79</v>
      </c>
      <c r="F54" s="85">
        <v>1730.73</v>
      </c>
      <c r="G54" s="85">
        <v>1903.8030000000001</v>
      </c>
      <c r="H54" s="85">
        <v>19000</v>
      </c>
      <c r="I54" s="85">
        <f t="shared" si="1"/>
        <v>32883870</v>
      </c>
    </row>
    <row r="55" spans="1:9" x14ac:dyDescent="0.3">
      <c r="A55" s="86">
        <v>54</v>
      </c>
      <c r="B55" s="86">
        <v>1601</v>
      </c>
      <c r="C55" s="86" t="s">
        <v>100</v>
      </c>
      <c r="D55" s="86" t="s">
        <v>77</v>
      </c>
      <c r="E55" s="85">
        <v>195.17</v>
      </c>
      <c r="F55" s="85">
        <v>2100.79</v>
      </c>
      <c r="G55" s="85">
        <v>2310.8690000000001</v>
      </c>
      <c r="H55" s="85">
        <v>19000</v>
      </c>
      <c r="I55" s="85">
        <f t="shared" si="1"/>
        <v>39915010</v>
      </c>
    </row>
    <row r="56" spans="1:9" x14ac:dyDescent="0.3">
      <c r="A56" s="86">
        <v>55</v>
      </c>
      <c r="B56" s="86">
        <v>1602</v>
      </c>
      <c r="C56" s="86" t="s">
        <v>100</v>
      </c>
      <c r="D56" s="86" t="s">
        <v>77</v>
      </c>
      <c r="E56" s="85">
        <v>195.17</v>
      </c>
      <c r="F56" s="85">
        <v>2100.79</v>
      </c>
      <c r="G56" s="85">
        <v>2310.8690000000001</v>
      </c>
      <c r="H56" s="85">
        <v>19000</v>
      </c>
      <c r="I56" s="85">
        <f t="shared" si="1"/>
        <v>39915010</v>
      </c>
    </row>
    <row r="57" spans="1:9" x14ac:dyDescent="0.3">
      <c r="A57" s="86">
        <v>56</v>
      </c>
      <c r="B57" s="86">
        <v>1603</v>
      </c>
      <c r="C57" s="86" t="s">
        <v>100</v>
      </c>
      <c r="D57" s="86" t="s">
        <v>79</v>
      </c>
      <c r="E57" s="85">
        <v>160.79</v>
      </c>
      <c r="F57" s="85">
        <v>1730.73</v>
      </c>
      <c r="G57" s="85">
        <v>1903.8030000000001</v>
      </c>
      <c r="H57" s="85">
        <v>19000</v>
      </c>
      <c r="I57" s="85">
        <f t="shared" si="1"/>
        <v>32883870</v>
      </c>
    </row>
    <row r="58" spans="1:9" x14ac:dyDescent="0.3">
      <c r="A58" s="86">
        <v>57</v>
      </c>
      <c r="B58" s="86">
        <v>1604</v>
      </c>
      <c r="C58" s="86" t="s">
        <v>100</v>
      </c>
      <c r="D58" s="86" t="s">
        <v>79</v>
      </c>
      <c r="E58" s="85">
        <v>160.79</v>
      </c>
      <c r="F58" s="85">
        <v>1730.73</v>
      </c>
      <c r="G58" s="85">
        <v>1903.8030000000001</v>
      </c>
      <c r="H58" s="85">
        <v>19000</v>
      </c>
      <c r="I58" s="85">
        <f t="shared" si="1"/>
        <v>32883870</v>
      </c>
    </row>
    <row r="59" spans="1:9" x14ac:dyDescent="0.3">
      <c r="A59" s="86">
        <v>58</v>
      </c>
      <c r="B59" s="86">
        <v>1701</v>
      </c>
      <c r="C59" s="86" t="s">
        <v>102</v>
      </c>
      <c r="D59" s="86" t="s">
        <v>77</v>
      </c>
      <c r="E59" s="85">
        <v>195.17</v>
      </c>
      <c r="F59" s="85">
        <v>2100.79</v>
      </c>
      <c r="G59" s="85">
        <v>2310.8690000000001</v>
      </c>
      <c r="H59" s="85">
        <v>19000</v>
      </c>
      <c r="I59" s="85">
        <f t="shared" si="1"/>
        <v>39915010</v>
      </c>
    </row>
    <row r="60" spans="1:9" x14ac:dyDescent="0.3">
      <c r="A60" s="86">
        <v>59</v>
      </c>
      <c r="B60" s="86">
        <v>1702</v>
      </c>
      <c r="C60" s="86" t="s">
        <v>102</v>
      </c>
      <c r="D60" s="86" t="s">
        <v>77</v>
      </c>
      <c r="E60" s="85">
        <v>195.17</v>
      </c>
      <c r="F60" s="85">
        <v>2100.79</v>
      </c>
      <c r="G60" s="85">
        <v>2310.8690000000001</v>
      </c>
      <c r="H60" s="85">
        <v>19000</v>
      </c>
      <c r="I60" s="85">
        <f t="shared" si="1"/>
        <v>39915010</v>
      </c>
    </row>
    <row r="61" spans="1:9" x14ac:dyDescent="0.3">
      <c r="A61" s="86">
        <v>60</v>
      </c>
      <c r="B61" s="86">
        <v>1703</v>
      </c>
      <c r="C61" s="86" t="s">
        <v>102</v>
      </c>
      <c r="D61" s="86" t="s">
        <v>79</v>
      </c>
      <c r="E61" s="85">
        <v>160.79</v>
      </c>
      <c r="F61" s="85">
        <v>1730.73</v>
      </c>
      <c r="G61" s="85">
        <v>1903.8030000000001</v>
      </c>
      <c r="H61" s="85">
        <v>19000</v>
      </c>
      <c r="I61" s="85">
        <f t="shared" si="1"/>
        <v>32883870</v>
      </c>
    </row>
    <row r="62" spans="1:9" x14ac:dyDescent="0.3">
      <c r="A62" s="86">
        <v>61</v>
      </c>
      <c r="B62" s="86">
        <v>1704</v>
      </c>
      <c r="C62" s="86" t="s">
        <v>102</v>
      </c>
      <c r="D62" s="86" t="s">
        <v>79</v>
      </c>
      <c r="E62" s="85">
        <v>160.79</v>
      </c>
      <c r="F62" s="85">
        <v>1730.73</v>
      </c>
      <c r="G62" s="85">
        <v>1903.8030000000001</v>
      </c>
      <c r="H62" s="85">
        <v>19000</v>
      </c>
      <c r="I62" s="85">
        <f t="shared" si="1"/>
        <v>32883870</v>
      </c>
    </row>
    <row r="63" spans="1:9" x14ac:dyDescent="0.3">
      <c r="A63" s="86">
        <v>62</v>
      </c>
      <c r="B63" s="86">
        <v>1801</v>
      </c>
      <c r="C63" s="86" t="s">
        <v>103</v>
      </c>
      <c r="D63" s="86" t="s">
        <v>77</v>
      </c>
      <c r="E63" s="85">
        <v>195.17</v>
      </c>
      <c r="F63" s="85">
        <v>2100.79</v>
      </c>
      <c r="G63" s="85">
        <v>2310.8690000000001</v>
      </c>
      <c r="H63" s="85">
        <v>19000</v>
      </c>
      <c r="I63" s="85">
        <f t="shared" si="1"/>
        <v>39915010</v>
      </c>
    </row>
    <row r="64" spans="1:9" x14ac:dyDescent="0.3">
      <c r="A64" s="86">
        <v>63</v>
      </c>
      <c r="B64" s="86">
        <v>1802</v>
      </c>
      <c r="C64" s="86" t="s">
        <v>103</v>
      </c>
      <c r="D64" s="86" t="s">
        <v>77</v>
      </c>
      <c r="E64" s="85">
        <v>195.17</v>
      </c>
      <c r="F64" s="85">
        <v>2100.79</v>
      </c>
      <c r="G64" s="85">
        <v>2310.8690000000001</v>
      </c>
      <c r="H64" s="85">
        <v>19000</v>
      </c>
      <c r="I64" s="85">
        <f t="shared" si="1"/>
        <v>39915010</v>
      </c>
    </row>
    <row r="65" spans="1:9" x14ac:dyDescent="0.3">
      <c r="A65" s="86">
        <v>64</v>
      </c>
      <c r="B65" s="86">
        <v>1803</v>
      </c>
      <c r="C65" s="86" t="s">
        <v>103</v>
      </c>
      <c r="D65" s="86" t="s">
        <v>79</v>
      </c>
      <c r="E65" s="85">
        <v>160.79</v>
      </c>
      <c r="F65" s="85">
        <v>1730.73</v>
      </c>
      <c r="G65" s="85">
        <v>1903.8030000000001</v>
      </c>
      <c r="H65" s="85">
        <v>19000</v>
      </c>
      <c r="I65" s="85">
        <f t="shared" si="1"/>
        <v>32883870</v>
      </c>
    </row>
    <row r="66" spans="1:9" x14ac:dyDescent="0.3">
      <c r="A66" s="86">
        <v>65</v>
      </c>
      <c r="B66" s="86">
        <v>1804</v>
      </c>
      <c r="C66" s="86" t="s">
        <v>103</v>
      </c>
      <c r="D66" s="86" t="s">
        <v>79</v>
      </c>
      <c r="E66" s="85">
        <v>160.79</v>
      </c>
      <c r="F66" s="85">
        <v>1730.73</v>
      </c>
      <c r="G66" s="85">
        <v>1903.8030000000001</v>
      </c>
      <c r="H66" s="85">
        <v>19000</v>
      </c>
      <c r="I66" s="85">
        <f t="shared" si="1"/>
        <v>32883870</v>
      </c>
    </row>
    <row r="67" spans="1:9" x14ac:dyDescent="0.3">
      <c r="A67" s="86">
        <v>66</v>
      </c>
      <c r="B67" s="86">
        <v>1901</v>
      </c>
      <c r="C67" s="86" t="s">
        <v>104</v>
      </c>
      <c r="D67" s="86" t="s">
        <v>77</v>
      </c>
      <c r="E67" s="85">
        <v>195.17</v>
      </c>
      <c r="F67" s="85">
        <v>2100.79</v>
      </c>
      <c r="G67" s="85">
        <v>2310.8690000000001</v>
      </c>
      <c r="H67" s="85">
        <v>19000</v>
      </c>
      <c r="I67" s="85">
        <f t="shared" ref="I67:I73" si="4">H67*F67</f>
        <v>39915010</v>
      </c>
    </row>
    <row r="68" spans="1:9" x14ac:dyDescent="0.3">
      <c r="A68" s="86">
        <v>67</v>
      </c>
      <c r="B68" s="86">
        <v>1902</v>
      </c>
      <c r="C68" s="86" t="s">
        <v>104</v>
      </c>
      <c r="D68" s="86" t="s">
        <v>77</v>
      </c>
      <c r="E68" s="85">
        <v>195.17</v>
      </c>
      <c r="F68" s="85">
        <v>2100.79</v>
      </c>
      <c r="G68" s="85">
        <v>2310.8690000000001</v>
      </c>
      <c r="H68" s="85">
        <v>19000</v>
      </c>
      <c r="I68" s="85">
        <f t="shared" si="4"/>
        <v>39915010</v>
      </c>
    </row>
    <row r="69" spans="1:9" x14ac:dyDescent="0.3">
      <c r="A69" s="86">
        <v>68</v>
      </c>
      <c r="B69" s="86">
        <v>1903</v>
      </c>
      <c r="C69" s="86" t="s">
        <v>104</v>
      </c>
      <c r="D69" s="86" t="s">
        <v>79</v>
      </c>
      <c r="E69" s="85">
        <v>160.79</v>
      </c>
      <c r="F69" s="85">
        <v>1730.73</v>
      </c>
      <c r="G69" s="85">
        <v>1903.8030000000001</v>
      </c>
      <c r="H69" s="85">
        <v>19000</v>
      </c>
      <c r="I69" s="85">
        <f t="shared" si="4"/>
        <v>32883870</v>
      </c>
    </row>
    <row r="70" spans="1:9" x14ac:dyDescent="0.3">
      <c r="A70" s="86">
        <v>69</v>
      </c>
      <c r="B70" s="86">
        <v>1904</v>
      </c>
      <c r="C70" s="86" t="s">
        <v>104</v>
      </c>
      <c r="D70" s="86" t="s">
        <v>79</v>
      </c>
      <c r="E70" s="85">
        <v>160.79</v>
      </c>
      <c r="F70" s="85">
        <v>1730.73</v>
      </c>
      <c r="G70" s="85">
        <v>1903.8030000000001</v>
      </c>
      <c r="H70" s="85">
        <v>19000</v>
      </c>
      <c r="I70" s="85">
        <f t="shared" si="4"/>
        <v>32883870</v>
      </c>
    </row>
    <row r="71" spans="1:9" x14ac:dyDescent="0.3">
      <c r="A71" s="86">
        <v>70</v>
      </c>
      <c r="B71" s="86">
        <v>2002</v>
      </c>
      <c r="C71" s="86" t="s">
        <v>105</v>
      </c>
      <c r="D71" s="86" t="s">
        <v>77</v>
      </c>
      <c r="E71" s="85">
        <v>195.17</v>
      </c>
      <c r="F71" s="85">
        <v>2100.79</v>
      </c>
      <c r="G71" s="85">
        <v>2310.8690000000001</v>
      </c>
      <c r="H71" s="85">
        <v>19000</v>
      </c>
      <c r="I71" s="85">
        <f t="shared" si="4"/>
        <v>39915010</v>
      </c>
    </row>
    <row r="72" spans="1:9" x14ac:dyDescent="0.3">
      <c r="A72" s="86">
        <v>71</v>
      </c>
      <c r="B72" s="86">
        <v>2003</v>
      </c>
      <c r="C72" s="86" t="s">
        <v>105</v>
      </c>
      <c r="D72" s="86" t="s">
        <v>79</v>
      </c>
      <c r="E72" s="85">
        <v>160.79</v>
      </c>
      <c r="F72" s="85">
        <v>1730.73</v>
      </c>
      <c r="G72" s="85">
        <v>1903.8030000000001</v>
      </c>
      <c r="H72" s="85">
        <v>19000</v>
      </c>
      <c r="I72" s="85">
        <f t="shared" si="4"/>
        <v>32883870</v>
      </c>
    </row>
    <row r="73" spans="1:9" x14ac:dyDescent="0.3">
      <c r="A73" s="92">
        <v>72</v>
      </c>
      <c r="B73" s="92">
        <v>2004</v>
      </c>
      <c r="C73" s="92" t="s">
        <v>105</v>
      </c>
      <c r="D73" s="92" t="s">
        <v>79</v>
      </c>
      <c r="E73" s="93">
        <v>160.79</v>
      </c>
      <c r="F73" s="93">
        <v>1730.73</v>
      </c>
      <c r="G73" s="93">
        <v>1903.8030000000001</v>
      </c>
      <c r="H73" s="93">
        <v>19000</v>
      </c>
      <c r="I73" s="93">
        <f t="shared" si="4"/>
        <v>32883870</v>
      </c>
    </row>
    <row r="74" spans="1:9" x14ac:dyDescent="0.3">
      <c r="A74" s="124" t="s">
        <v>33</v>
      </c>
      <c r="B74" s="124"/>
      <c r="C74" s="124"/>
      <c r="D74" s="124"/>
      <c r="E74" s="96">
        <f>SUM(E2:E73)</f>
        <v>12780.180000000013</v>
      </c>
      <c r="F74" s="96">
        <f t="shared" ref="F74:I74" si="5">SUM(F2:F73)</f>
        <v>137564.65999999989</v>
      </c>
      <c r="G74" s="96">
        <f t="shared" si="5"/>
        <v>151321.12600000019</v>
      </c>
      <c r="H74" s="96"/>
      <c r="I74" s="96">
        <f t="shared" si="5"/>
        <v>2613728540</v>
      </c>
    </row>
  </sheetData>
  <mergeCells count="2">
    <mergeCell ref="A74:D74"/>
    <mergeCell ref="L13:O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00"/>
  <sheetViews>
    <sheetView workbookViewId="0"/>
  </sheetViews>
  <sheetFormatPr defaultColWidth="12.58203125" defaultRowHeight="15" customHeight="1" x14ac:dyDescent="0.3"/>
  <cols>
    <col min="1" max="2" width="7.58203125" customWidth="1"/>
    <col min="3" max="3" width="10" customWidth="1"/>
    <col min="4" max="4" width="10.83203125" customWidth="1"/>
    <col min="5" max="5" width="11.5" customWidth="1"/>
    <col min="6" max="13" width="7.58203125" customWidth="1"/>
  </cols>
  <sheetData>
    <row r="1" spans="1:13" ht="14.5" x14ac:dyDescent="0.35">
      <c r="A1" s="18" t="s">
        <v>40</v>
      </c>
      <c r="B1" s="18" t="s">
        <v>41</v>
      </c>
      <c r="C1" s="18" t="s">
        <v>42</v>
      </c>
      <c r="D1" s="18" t="s">
        <v>43</v>
      </c>
      <c r="E1" s="18" t="s">
        <v>44</v>
      </c>
      <c r="F1" s="18" t="s">
        <v>45</v>
      </c>
    </row>
    <row r="2" spans="1:13" ht="14.5" x14ac:dyDescent="0.35">
      <c r="A2" s="18">
        <v>1</v>
      </c>
      <c r="B2" s="18">
        <v>1</v>
      </c>
      <c r="C2" s="18">
        <v>52.05</v>
      </c>
      <c r="D2" s="18">
        <f t="shared" ref="D2:D31" si="0">11.23/2</f>
        <v>5.6150000000000002</v>
      </c>
      <c r="E2" s="18">
        <f t="shared" ref="E2:E39" si="1">2.4*0.6*4</f>
        <v>5.76</v>
      </c>
      <c r="I2" s="18">
        <f t="shared" ref="I2:K2" si="2">C2*10.764</f>
        <v>560.26619999999991</v>
      </c>
      <c r="J2" s="18">
        <f t="shared" si="2"/>
        <v>60.439859999999996</v>
      </c>
      <c r="K2" s="18">
        <f t="shared" si="2"/>
        <v>62.000639999999997</v>
      </c>
      <c r="M2" s="18">
        <f t="shared" ref="M2:M6" si="3">I2+J2+K2</f>
        <v>682.70669999999984</v>
      </c>
    </row>
    <row r="3" spans="1:13" ht="14.5" x14ac:dyDescent="0.35">
      <c r="B3" s="18">
        <v>2</v>
      </c>
      <c r="C3" s="18">
        <v>52.05</v>
      </c>
      <c r="D3" s="18">
        <f t="shared" si="0"/>
        <v>5.6150000000000002</v>
      </c>
      <c r="E3" s="18">
        <f t="shared" si="1"/>
        <v>5.76</v>
      </c>
      <c r="I3" s="18">
        <f t="shared" ref="I3:K3" si="4">C3*10.764</f>
        <v>560.26619999999991</v>
      </c>
      <c r="J3" s="18">
        <f t="shared" si="4"/>
        <v>60.439859999999996</v>
      </c>
      <c r="K3" s="18">
        <f t="shared" si="4"/>
        <v>62.000639999999997</v>
      </c>
      <c r="M3" s="18">
        <f t="shared" si="3"/>
        <v>682.70669999999984</v>
      </c>
    </row>
    <row r="4" spans="1:13" ht="14.5" x14ac:dyDescent="0.35">
      <c r="A4" s="18">
        <v>2</v>
      </c>
      <c r="B4" s="18">
        <v>1</v>
      </c>
      <c r="C4" s="18">
        <v>52.05</v>
      </c>
      <c r="D4" s="18">
        <f t="shared" si="0"/>
        <v>5.6150000000000002</v>
      </c>
      <c r="E4" s="18">
        <f t="shared" si="1"/>
        <v>5.76</v>
      </c>
      <c r="I4" s="18">
        <f t="shared" ref="I4:K4" si="5">C4*10.764</f>
        <v>560.26619999999991</v>
      </c>
      <c r="J4" s="18">
        <f t="shared" si="5"/>
        <v>60.439859999999996</v>
      </c>
      <c r="K4" s="18">
        <f t="shared" si="5"/>
        <v>62.000639999999997</v>
      </c>
      <c r="M4" s="18">
        <f t="shared" si="3"/>
        <v>682.70669999999984</v>
      </c>
    </row>
    <row r="5" spans="1:13" ht="14.5" x14ac:dyDescent="0.35">
      <c r="B5" s="18">
        <v>2</v>
      </c>
      <c r="C5" s="18">
        <v>52.05</v>
      </c>
      <c r="D5" s="18">
        <f t="shared" si="0"/>
        <v>5.6150000000000002</v>
      </c>
      <c r="E5" s="18">
        <f t="shared" si="1"/>
        <v>5.76</v>
      </c>
      <c r="I5" s="18">
        <f t="shared" ref="I5:K5" si="6">C5*10.764</f>
        <v>560.26619999999991</v>
      </c>
      <c r="J5" s="18">
        <f t="shared" si="6"/>
        <v>60.439859999999996</v>
      </c>
      <c r="K5" s="18">
        <f t="shared" si="6"/>
        <v>62.000639999999997</v>
      </c>
      <c r="M5" s="18">
        <f t="shared" si="3"/>
        <v>682.70669999999984</v>
      </c>
    </row>
    <row r="6" spans="1:13" ht="14.5" x14ac:dyDescent="0.35">
      <c r="B6" s="18">
        <v>3</v>
      </c>
      <c r="C6" s="18">
        <v>52.05</v>
      </c>
      <c r="D6" s="18">
        <f t="shared" si="0"/>
        <v>5.6150000000000002</v>
      </c>
      <c r="E6" s="18">
        <f t="shared" si="1"/>
        <v>5.76</v>
      </c>
      <c r="I6" s="18">
        <f t="shared" ref="I6:K6" si="7">C6*10.764</f>
        <v>560.26619999999991</v>
      </c>
      <c r="J6" s="18">
        <f t="shared" si="7"/>
        <v>60.439859999999996</v>
      </c>
      <c r="K6" s="18">
        <f t="shared" si="7"/>
        <v>62.000639999999997</v>
      </c>
      <c r="M6" s="18">
        <f t="shared" si="3"/>
        <v>682.70669999999984</v>
      </c>
    </row>
    <row r="7" spans="1:13" ht="14.5" x14ac:dyDescent="0.35">
      <c r="B7" s="18">
        <v>4</v>
      </c>
      <c r="C7" s="18">
        <v>52.05</v>
      </c>
      <c r="D7" s="18">
        <f t="shared" si="0"/>
        <v>5.6150000000000002</v>
      </c>
      <c r="E7" s="18">
        <f t="shared" si="1"/>
        <v>5.76</v>
      </c>
      <c r="F7" s="18">
        <f>3.35*1.45</f>
        <v>4.8574999999999999</v>
      </c>
      <c r="I7" s="18">
        <f t="shared" ref="I7:L7" si="8">C7*10.764</f>
        <v>560.26619999999991</v>
      </c>
      <c r="J7" s="18">
        <f t="shared" si="8"/>
        <v>60.439859999999996</v>
      </c>
      <c r="K7" s="18">
        <f t="shared" si="8"/>
        <v>62.000639999999997</v>
      </c>
      <c r="L7" s="18">
        <f t="shared" si="8"/>
        <v>52.286129999999993</v>
      </c>
      <c r="M7" s="18">
        <f>I7+J7+K7+L7</f>
        <v>734.9928299999998</v>
      </c>
    </row>
    <row r="8" spans="1:13" ht="14.5" x14ac:dyDescent="0.35">
      <c r="A8" s="18">
        <v>3</v>
      </c>
      <c r="B8" s="18">
        <v>1</v>
      </c>
      <c r="C8" s="18">
        <v>52.05</v>
      </c>
      <c r="D8" s="18">
        <f t="shared" si="0"/>
        <v>5.6150000000000002</v>
      </c>
      <c r="E8" s="18">
        <f t="shared" si="1"/>
        <v>5.76</v>
      </c>
      <c r="I8" s="18">
        <f t="shared" ref="I8:K8" si="9">C8*10.764</f>
        <v>560.26619999999991</v>
      </c>
      <c r="J8" s="18">
        <f t="shared" si="9"/>
        <v>60.439859999999996</v>
      </c>
      <c r="K8" s="18">
        <f t="shared" si="9"/>
        <v>62.000639999999997</v>
      </c>
      <c r="M8" s="18">
        <f t="shared" ref="M8:M55" si="10">I8+J8+K8</f>
        <v>682.70669999999984</v>
      </c>
    </row>
    <row r="9" spans="1:13" ht="14.5" x14ac:dyDescent="0.35">
      <c r="B9" s="18">
        <v>2</v>
      </c>
      <c r="C9" s="18">
        <v>52.05</v>
      </c>
      <c r="D9" s="18">
        <f t="shared" si="0"/>
        <v>5.6150000000000002</v>
      </c>
      <c r="E9" s="18">
        <f t="shared" si="1"/>
        <v>5.76</v>
      </c>
      <c r="I9" s="18">
        <f t="shared" ref="I9:K9" si="11">C9*10.764</f>
        <v>560.26619999999991</v>
      </c>
      <c r="J9" s="18">
        <f t="shared" si="11"/>
        <v>60.439859999999996</v>
      </c>
      <c r="K9" s="18">
        <f t="shared" si="11"/>
        <v>62.000639999999997</v>
      </c>
      <c r="M9" s="18">
        <f t="shared" si="10"/>
        <v>682.70669999999984</v>
      </c>
    </row>
    <row r="10" spans="1:13" ht="14.5" x14ac:dyDescent="0.35">
      <c r="B10" s="18">
        <v>3</v>
      </c>
      <c r="C10" s="18">
        <v>52.05</v>
      </c>
      <c r="D10" s="18">
        <f t="shared" si="0"/>
        <v>5.6150000000000002</v>
      </c>
      <c r="E10" s="18">
        <f t="shared" si="1"/>
        <v>5.76</v>
      </c>
      <c r="I10" s="18">
        <f t="shared" ref="I10:K10" si="12">C10*10.764</f>
        <v>560.26619999999991</v>
      </c>
      <c r="J10" s="18">
        <f t="shared" si="12"/>
        <v>60.439859999999996</v>
      </c>
      <c r="K10" s="18">
        <f t="shared" si="12"/>
        <v>62.000639999999997</v>
      </c>
      <c r="M10" s="18">
        <f t="shared" si="10"/>
        <v>682.70669999999984</v>
      </c>
    </row>
    <row r="11" spans="1:13" ht="14.5" x14ac:dyDescent="0.35">
      <c r="B11" s="18">
        <v>4</v>
      </c>
      <c r="C11" s="18">
        <v>52.05</v>
      </c>
      <c r="D11" s="18">
        <f t="shared" si="0"/>
        <v>5.6150000000000002</v>
      </c>
      <c r="E11" s="18">
        <f t="shared" si="1"/>
        <v>5.76</v>
      </c>
      <c r="I11" s="18">
        <f t="shared" ref="I11:K11" si="13">C11*10.764</f>
        <v>560.26619999999991</v>
      </c>
      <c r="J11" s="18">
        <f t="shared" si="13"/>
        <v>60.439859999999996</v>
      </c>
      <c r="K11" s="18">
        <f t="shared" si="13"/>
        <v>62.000639999999997</v>
      </c>
      <c r="M11" s="18">
        <f t="shared" si="10"/>
        <v>682.70669999999984</v>
      </c>
    </row>
    <row r="12" spans="1:13" ht="14.5" x14ac:dyDescent="0.35">
      <c r="A12" s="18">
        <v>4</v>
      </c>
      <c r="B12" s="18">
        <v>1</v>
      </c>
      <c r="C12" s="18">
        <v>52.05</v>
      </c>
      <c r="D12" s="18">
        <f t="shared" si="0"/>
        <v>5.6150000000000002</v>
      </c>
      <c r="E12" s="18">
        <f t="shared" si="1"/>
        <v>5.76</v>
      </c>
      <c r="I12" s="18">
        <f t="shared" ref="I12:K12" si="14">C12*10.764</f>
        <v>560.26619999999991</v>
      </c>
      <c r="J12" s="18">
        <f t="shared" si="14"/>
        <v>60.439859999999996</v>
      </c>
      <c r="K12" s="18">
        <f t="shared" si="14"/>
        <v>62.000639999999997</v>
      </c>
      <c r="M12" s="18">
        <f t="shared" si="10"/>
        <v>682.70669999999984</v>
      </c>
    </row>
    <row r="13" spans="1:13" ht="14.5" x14ac:dyDescent="0.35">
      <c r="B13" s="18">
        <v>2</v>
      </c>
      <c r="C13" s="18">
        <v>52.05</v>
      </c>
      <c r="D13" s="18">
        <f t="shared" si="0"/>
        <v>5.6150000000000002</v>
      </c>
      <c r="E13" s="18">
        <f t="shared" si="1"/>
        <v>5.76</v>
      </c>
      <c r="I13" s="18">
        <f t="shared" ref="I13:K13" si="15">C13*10.764</f>
        <v>560.26619999999991</v>
      </c>
      <c r="J13" s="18">
        <f t="shared" si="15"/>
        <v>60.439859999999996</v>
      </c>
      <c r="K13" s="18">
        <f t="shared" si="15"/>
        <v>62.000639999999997</v>
      </c>
      <c r="M13" s="18">
        <f t="shared" si="10"/>
        <v>682.70669999999984</v>
      </c>
    </row>
    <row r="14" spans="1:13" ht="14.5" x14ac:dyDescent="0.35">
      <c r="B14" s="18">
        <v>3</v>
      </c>
      <c r="C14" s="18">
        <v>52.05</v>
      </c>
      <c r="D14" s="18">
        <f t="shared" si="0"/>
        <v>5.6150000000000002</v>
      </c>
      <c r="E14" s="18">
        <f t="shared" si="1"/>
        <v>5.76</v>
      </c>
      <c r="I14" s="18">
        <f t="shared" ref="I14:K14" si="16">C14*10.764</f>
        <v>560.26619999999991</v>
      </c>
      <c r="J14" s="18">
        <f t="shared" si="16"/>
        <v>60.439859999999996</v>
      </c>
      <c r="K14" s="18">
        <f t="shared" si="16"/>
        <v>62.000639999999997</v>
      </c>
      <c r="M14" s="18">
        <f t="shared" si="10"/>
        <v>682.70669999999984</v>
      </c>
    </row>
    <row r="15" spans="1:13" ht="14.5" x14ac:dyDescent="0.35">
      <c r="B15" s="18">
        <v>4</v>
      </c>
      <c r="C15" s="18">
        <v>52.05</v>
      </c>
      <c r="D15" s="18">
        <f t="shared" si="0"/>
        <v>5.6150000000000002</v>
      </c>
      <c r="E15" s="18">
        <f t="shared" si="1"/>
        <v>5.76</v>
      </c>
      <c r="I15" s="18">
        <f t="shared" ref="I15:K15" si="17">C15*10.764</f>
        <v>560.26619999999991</v>
      </c>
      <c r="J15" s="18">
        <f t="shared" si="17"/>
        <v>60.439859999999996</v>
      </c>
      <c r="K15" s="18">
        <f t="shared" si="17"/>
        <v>62.000639999999997</v>
      </c>
      <c r="M15" s="18">
        <f t="shared" si="10"/>
        <v>682.70669999999984</v>
      </c>
    </row>
    <row r="16" spans="1:13" ht="14.5" x14ac:dyDescent="0.35">
      <c r="A16" s="18">
        <v>5</v>
      </c>
      <c r="B16" s="18">
        <v>1</v>
      </c>
      <c r="C16" s="18">
        <v>52.05</v>
      </c>
      <c r="D16" s="18">
        <f t="shared" si="0"/>
        <v>5.6150000000000002</v>
      </c>
      <c r="E16" s="18">
        <f t="shared" si="1"/>
        <v>5.76</v>
      </c>
      <c r="I16" s="18">
        <f t="shared" ref="I16:K16" si="18">C16*10.764</f>
        <v>560.26619999999991</v>
      </c>
      <c r="J16" s="18">
        <f t="shared" si="18"/>
        <v>60.439859999999996</v>
      </c>
      <c r="K16" s="18">
        <f t="shared" si="18"/>
        <v>62.000639999999997</v>
      </c>
      <c r="M16" s="18">
        <f t="shared" si="10"/>
        <v>682.70669999999984</v>
      </c>
    </row>
    <row r="17" spans="1:13" ht="14.5" x14ac:dyDescent="0.35">
      <c r="B17" s="18">
        <v>2</v>
      </c>
      <c r="C17" s="18">
        <v>52.05</v>
      </c>
      <c r="D17" s="18">
        <f t="shared" si="0"/>
        <v>5.6150000000000002</v>
      </c>
      <c r="E17" s="18">
        <f t="shared" si="1"/>
        <v>5.76</v>
      </c>
      <c r="I17" s="18">
        <f t="shared" ref="I17:K17" si="19">C17*10.764</f>
        <v>560.26619999999991</v>
      </c>
      <c r="J17" s="18">
        <f t="shared" si="19"/>
        <v>60.439859999999996</v>
      </c>
      <c r="K17" s="18">
        <f t="shared" si="19"/>
        <v>62.000639999999997</v>
      </c>
      <c r="M17" s="18">
        <f t="shared" si="10"/>
        <v>682.70669999999984</v>
      </c>
    </row>
    <row r="18" spans="1:13" ht="14.5" x14ac:dyDescent="0.35">
      <c r="B18" s="18">
        <v>3</v>
      </c>
      <c r="C18" s="18">
        <v>52.05</v>
      </c>
      <c r="D18" s="18">
        <f t="shared" si="0"/>
        <v>5.6150000000000002</v>
      </c>
      <c r="E18" s="18">
        <f t="shared" si="1"/>
        <v>5.76</v>
      </c>
      <c r="I18" s="18">
        <f t="shared" ref="I18:K18" si="20">C18*10.764</f>
        <v>560.26619999999991</v>
      </c>
      <c r="J18" s="18">
        <f t="shared" si="20"/>
        <v>60.439859999999996</v>
      </c>
      <c r="K18" s="18">
        <f t="shared" si="20"/>
        <v>62.000639999999997</v>
      </c>
      <c r="M18" s="18">
        <f t="shared" si="10"/>
        <v>682.70669999999984</v>
      </c>
    </row>
    <row r="19" spans="1:13" ht="14.5" x14ac:dyDescent="0.35">
      <c r="B19" s="18">
        <v>4</v>
      </c>
      <c r="C19" s="18">
        <v>52.05</v>
      </c>
      <c r="D19" s="18">
        <f t="shared" si="0"/>
        <v>5.6150000000000002</v>
      </c>
      <c r="E19" s="18">
        <f t="shared" si="1"/>
        <v>5.76</v>
      </c>
      <c r="I19" s="18">
        <f t="shared" ref="I19:K19" si="21">C19*10.764</f>
        <v>560.26619999999991</v>
      </c>
      <c r="J19" s="18">
        <f t="shared" si="21"/>
        <v>60.439859999999996</v>
      </c>
      <c r="K19" s="18">
        <f t="shared" si="21"/>
        <v>62.000639999999997</v>
      </c>
      <c r="M19" s="18">
        <f t="shared" si="10"/>
        <v>682.70669999999984</v>
      </c>
    </row>
    <row r="20" spans="1:13" ht="14.5" x14ac:dyDescent="0.35">
      <c r="A20" s="18">
        <v>6</v>
      </c>
      <c r="B20" s="18">
        <v>1</v>
      </c>
      <c r="C20" s="18">
        <v>52.05</v>
      </c>
      <c r="D20" s="18">
        <f t="shared" si="0"/>
        <v>5.6150000000000002</v>
      </c>
      <c r="E20" s="18">
        <f t="shared" si="1"/>
        <v>5.76</v>
      </c>
      <c r="I20" s="18">
        <f t="shared" ref="I20:K20" si="22">C20*10.764</f>
        <v>560.26619999999991</v>
      </c>
      <c r="J20" s="18">
        <f t="shared" si="22"/>
        <v>60.439859999999996</v>
      </c>
      <c r="K20" s="18">
        <f t="shared" si="22"/>
        <v>62.000639999999997</v>
      </c>
      <c r="M20" s="18">
        <f t="shared" si="10"/>
        <v>682.70669999999984</v>
      </c>
    </row>
    <row r="21" spans="1:13" ht="15.75" customHeight="1" x14ac:dyDescent="0.35">
      <c r="B21" s="18">
        <v>2</v>
      </c>
      <c r="C21" s="18">
        <v>52.05</v>
      </c>
      <c r="D21" s="18">
        <f t="shared" si="0"/>
        <v>5.6150000000000002</v>
      </c>
      <c r="E21" s="18">
        <f t="shared" si="1"/>
        <v>5.76</v>
      </c>
      <c r="I21" s="18">
        <f t="shared" ref="I21:K21" si="23">C21*10.764</f>
        <v>560.26619999999991</v>
      </c>
      <c r="J21" s="18">
        <f t="shared" si="23"/>
        <v>60.439859999999996</v>
      </c>
      <c r="K21" s="18">
        <f t="shared" si="23"/>
        <v>62.000639999999997</v>
      </c>
      <c r="M21" s="18">
        <f t="shared" si="10"/>
        <v>682.70669999999984</v>
      </c>
    </row>
    <row r="22" spans="1:13" ht="15.75" customHeight="1" x14ac:dyDescent="0.35">
      <c r="B22" s="18">
        <v>3</v>
      </c>
      <c r="C22" s="18">
        <v>52.05</v>
      </c>
      <c r="D22" s="18">
        <f t="shared" si="0"/>
        <v>5.6150000000000002</v>
      </c>
      <c r="E22" s="18">
        <f t="shared" si="1"/>
        <v>5.76</v>
      </c>
      <c r="I22" s="18">
        <f t="shared" ref="I22:K22" si="24">C22*10.764</f>
        <v>560.26619999999991</v>
      </c>
      <c r="J22" s="18">
        <f t="shared" si="24"/>
        <v>60.439859999999996</v>
      </c>
      <c r="K22" s="18">
        <f t="shared" si="24"/>
        <v>62.000639999999997</v>
      </c>
      <c r="M22" s="18">
        <f t="shared" si="10"/>
        <v>682.70669999999984</v>
      </c>
    </row>
    <row r="23" spans="1:13" ht="15.75" customHeight="1" x14ac:dyDescent="0.35">
      <c r="B23" s="18">
        <v>4</v>
      </c>
      <c r="C23" s="18">
        <v>52.05</v>
      </c>
      <c r="D23" s="18">
        <f t="shared" si="0"/>
        <v>5.6150000000000002</v>
      </c>
      <c r="E23" s="18">
        <f t="shared" si="1"/>
        <v>5.76</v>
      </c>
      <c r="I23" s="18">
        <f t="shared" ref="I23:K23" si="25">C23*10.764</f>
        <v>560.26619999999991</v>
      </c>
      <c r="J23" s="18">
        <f t="shared" si="25"/>
        <v>60.439859999999996</v>
      </c>
      <c r="K23" s="18">
        <f t="shared" si="25"/>
        <v>62.000639999999997</v>
      </c>
      <c r="M23" s="18">
        <f t="shared" si="10"/>
        <v>682.70669999999984</v>
      </c>
    </row>
    <row r="24" spans="1:13" ht="15.75" customHeight="1" x14ac:dyDescent="0.35">
      <c r="A24" s="18">
        <v>7</v>
      </c>
      <c r="B24" s="18">
        <v>1</v>
      </c>
      <c r="C24" s="18">
        <v>52.05</v>
      </c>
      <c r="D24" s="18">
        <f t="shared" si="0"/>
        <v>5.6150000000000002</v>
      </c>
      <c r="E24" s="18">
        <f t="shared" si="1"/>
        <v>5.76</v>
      </c>
      <c r="I24" s="18">
        <f t="shared" ref="I24:K24" si="26">C24*10.764</f>
        <v>560.26619999999991</v>
      </c>
      <c r="J24" s="18">
        <f t="shared" si="26"/>
        <v>60.439859999999996</v>
      </c>
      <c r="K24" s="18">
        <f t="shared" si="26"/>
        <v>62.000639999999997</v>
      </c>
      <c r="M24" s="18">
        <f t="shared" si="10"/>
        <v>682.70669999999984</v>
      </c>
    </row>
    <row r="25" spans="1:13" ht="15.75" customHeight="1" x14ac:dyDescent="0.35">
      <c r="B25" s="18">
        <v>2</v>
      </c>
      <c r="C25" s="18">
        <v>52.05</v>
      </c>
      <c r="D25" s="18">
        <f t="shared" si="0"/>
        <v>5.6150000000000002</v>
      </c>
      <c r="E25" s="18">
        <f t="shared" si="1"/>
        <v>5.76</v>
      </c>
      <c r="I25" s="18">
        <f t="shared" ref="I25:K25" si="27">C25*10.764</f>
        <v>560.26619999999991</v>
      </c>
      <c r="J25" s="18">
        <f t="shared" si="27"/>
        <v>60.439859999999996</v>
      </c>
      <c r="K25" s="18">
        <f t="shared" si="27"/>
        <v>62.000639999999997</v>
      </c>
      <c r="M25" s="18">
        <f t="shared" si="10"/>
        <v>682.70669999999984</v>
      </c>
    </row>
    <row r="26" spans="1:13" ht="15.75" customHeight="1" x14ac:dyDescent="0.35">
      <c r="B26" s="18">
        <v>3</v>
      </c>
      <c r="C26" s="18">
        <v>52.05</v>
      </c>
      <c r="D26" s="18">
        <f t="shared" si="0"/>
        <v>5.6150000000000002</v>
      </c>
      <c r="E26" s="18">
        <f t="shared" si="1"/>
        <v>5.76</v>
      </c>
      <c r="I26" s="18">
        <f t="shared" ref="I26:K26" si="28">C26*10.764</f>
        <v>560.26619999999991</v>
      </c>
      <c r="J26" s="18">
        <f t="shared" si="28"/>
        <v>60.439859999999996</v>
      </c>
      <c r="K26" s="18">
        <f t="shared" si="28"/>
        <v>62.000639999999997</v>
      </c>
      <c r="M26" s="18">
        <f t="shared" si="10"/>
        <v>682.70669999999984</v>
      </c>
    </row>
    <row r="27" spans="1:13" ht="15.75" customHeight="1" x14ac:dyDescent="0.35">
      <c r="B27" s="18">
        <v>4</v>
      </c>
      <c r="C27" s="18">
        <v>52.05</v>
      </c>
      <c r="D27" s="18">
        <f t="shared" si="0"/>
        <v>5.6150000000000002</v>
      </c>
      <c r="E27" s="18">
        <f t="shared" si="1"/>
        <v>5.76</v>
      </c>
      <c r="I27" s="18">
        <f t="shared" ref="I27:K27" si="29">C27*10.764</f>
        <v>560.26619999999991</v>
      </c>
      <c r="J27" s="18">
        <f t="shared" si="29"/>
        <v>60.439859999999996</v>
      </c>
      <c r="K27" s="18">
        <f t="shared" si="29"/>
        <v>62.000639999999997</v>
      </c>
      <c r="M27" s="18">
        <f t="shared" si="10"/>
        <v>682.70669999999984</v>
      </c>
    </row>
    <row r="28" spans="1:13" ht="15.75" customHeight="1" x14ac:dyDescent="0.35">
      <c r="A28" s="18">
        <v>8</v>
      </c>
      <c r="B28" s="18">
        <v>1</v>
      </c>
      <c r="C28" s="18">
        <v>52.05</v>
      </c>
      <c r="D28" s="18">
        <f t="shared" si="0"/>
        <v>5.6150000000000002</v>
      </c>
      <c r="E28" s="18">
        <f t="shared" si="1"/>
        <v>5.76</v>
      </c>
      <c r="I28" s="18">
        <f t="shared" ref="I28:K28" si="30">C28*10.764</f>
        <v>560.26619999999991</v>
      </c>
      <c r="J28" s="18">
        <f t="shared" si="30"/>
        <v>60.439859999999996</v>
      </c>
      <c r="K28" s="18">
        <f t="shared" si="30"/>
        <v>62.000639999999997</v>
      </c>
      <c r="M28" s="18">
        <f t="shared" si="10"/>
        <v>682.70669999999984</v>
      </c>
    </row>
    <row r="29" spans="1:13" ht="15.75" customHeight="1" x14ac:dyDescent="0.35">
      <c r="B29" s="18">
        <v>2</v>
      </c>
      <c r="C29" s="18">
        <v>52.05</v>
      </c>
      <c r="D29" s="18">
        <f t="shared" si="0"/>
        <v>5.6150000000000002</v>
      </c>
      <c r="E29" s="18">
        <f t="shared" si="1"/>
        <v>5.76</v>
      </c>
      <c r="I29" s="18">
        <f t="shared" ref="I29:K29" si="31">C29*10.764</f>
        <v>560.26619999999991</v>
      </c>
      <c r="J29" s="18">
        <f t="shared" si="31"/>
        <v>60.439859999999996</v>
      </c>
      <c r="K29" s="18">
        <f t="shared" si="31"/>
        <v>62.000639999999997</v>
      </c>
      <c r="M29" s="18">
        <f t="shared" si="10"/>
        <v>682.70669999999984</v>
      </c>
    </row>
    <row r="30" spans="1:13" ht="15.75" customHeight="1" x14ac:dyDescent="0.35">
      <c r="B30" s="18">
        <v>3</v>
      </c>
      <c r="C30" s="18">
        <v>52.05</v>
      </c>
      <c r="D30" s="18">
        <f t="shared" si="0"/>
        <v>5.6150000000000002</v>
      </c>
      <c r="E30" s="18">
        <f t="shared" si="1"/>
        <v>5.76</v>
      </c>
      <c r="I30" s="18">
        <f t="shared" ref="I30:K30" si="32">C30*10.764</f>
        <v>560.26619999999991</v>
      </c>
      <c r="J30" s="18">
        <f t="shared" si="32"/>
        <v>60.439859999999996</v>
      </c>
      <c r="K30" s="18">
        <f t="shared" si="32"/>
        <v>62.000639999999997</v>
      </c>
      <c r="M30" s="18">
        <f t="shared" si="10"/>
        <v>682.70669999999984</v>
      </c>
    </row>
    <row r="31" spans="1:13" ht="15.75" customHeight="1" x14ac:dyDescent="0.35">
      <c r="B31" s="18">
        <v>4</v>
      </c>
      <c r="C31" s="18">
        <v>52.05</v>
      </c>
      <c r="D31" s="18">
        <f t="shared" si="0"/>
        <v>5.6150000000000002</v>
      </c>
      <c r="E31" s="18">
        <f t="shared" si="1"/>
        <v>5.76</v>
      </c>
      <c r="I31" s="18">
        <f t="shared" ref="I31:K31" si="33">C31*10.764</f>
        <v>560.26619999999991</v>
      </c>
      <c r="J31" s="18">
        <f t="shared" si="33"/>
        <v>60.439859999999996</v>
      </c>
      <c r="K31" s="18">
        <f t="shared" si="33"/>
        <v>62.000639999999997</v>
      </c>
      <c r="M31" s="18">
        <f t="shared" si="10"/>
        <v>682.70669999999984</v>
      </c>
    </row>
    <row r="32" spans="1:13" ht="15.75" customHeight="1" x14ac:dyDescent="0.35">
      <c r="A32" s="18">
        <v>9</v>
      </c>
      <c r="B32" s="18">
        <v>1</v>
      </c>
      <c r="C32" s="18">
        <f t="shared" ref="C32:C39" si="34">55.81</f>
        <v>55.81</v>
      </c>
      <c r="D32" s="18">
        <f t="shared" ref="D32:D39" si="35">(3.35*0.95)+(3.1*1.1)</f>
        <v>6.5925000000000011</v>
      </c>
      <c r="E32" s="18">
        <f t="shared" si="1"/>
        <v>5.76</v>
      </c>
      <c r="I32" s="18">
        <f t="shared" ref="I32:K32" si="36">C32*10.764</f>
        <v>600.73883999999998</v>
      </c>
      <c r="J32" s="18">
        <f t="shared" si="36"/>
        <v>70.961670000000012</v>
      </c>
      <c r="K32" s="18">
        <f t="shared" si="36"/>
        <v>62.000639999999997</v>
      </c>
      <c r="M32" s="18">
        <f t="shared" si="10"/>
        <v>733.70114999999998</v>
      </c>
    </row>
    <row r="33" spans="1:13" ht="15.75" customHeight="1" x14ac:dyDescent="0.35">
      <c r="B33" s="18">
        <v>2</v>
      </c>
      <c r="C33" s="18">
        <f t="shared" si="34"/>
        <v>55.81</v>
      </c>
      <c r="D33" s="18">
        <f t="shared" si="35"/>
        <v>6.5925000000000011</v>
      </c>
      <c r="E33" s="18">
        <f t="shared" si="1"/>
        <v>5.76</v>
      </c>
      <c r="I33" s="18">
        <f t="shared" ref="I33:K33" si="37">C33*10.764</f>
        <v>600.73883999999998</v>
      </c>
      <c r="J33" s="18">
        <f t="shared" si="37"/>
        <v>70.961670000000012</v>
      </c>
      <c r="K33" s="18">
        <f t="shared" si="37"/>
        <v>62.000639999999997</v>
      </c>
      <c r="M33" s="18">
        <f t="shared" si="10"/>
        <v>733.70114999999998</v>
      </c>
    </row>
    <row r="34" spans="1:13" ht="15.75" customHeight="1" x14ac:dyDescent="0.35">
      <c r="B34" s="18">
        <v>3</v>
      </c>
      <c r="C34" s="18">
        <f t="shared" si="34"/>
        <v>55.81</v>
      </c>
      <c r="D34" s="18">
        <f t="shared" si="35"/>
        <v>6.5925000000000011</v>
      </c>
      <c r="E34" s="18">
        <f t="shared" si="1"/>
        <v>5.76</v>
      </c>
      <c r="I34" s="18">
        <f t="shared" ref="I34:K34" si="38">C34*10.764</f>
        <v>600.73883999999998</v>
      </c>
      <c r="J34" s="18">
        <f t="shared" si="38"/>
        <v>70.961670000000012</v>
      </c>
      <c r="K34" s="18">
        <f t="shared" si="38"/>
        <v>62.000639999999997</v>
      </c>
      <c r="M34" s="18">
        <f t="shared" si="10"/>
        <v>733.70114999999998</v>
      </c>
    </row>
    <row r="35" spans="1:13" ht="15.75" customHeight="1" x14ac:dyDescent="0.35">
      <c r="B35" s="18">
        <v>4</v>
      </c>
      <c r="C35" s="18">
        <f t="shared" si="34"/>
        <v>55.81</v>
      </c>
      <c r="D35" s="18">
        <f t="shared" si="35"/>
        <v>6.5925000000000011</v>
      </c>
      <c r="E35" s="18">
        <f t="shared" si="1"/>
        <v>5.76</v>
      </c>
      <c r="I35" s="18">
        <f t="shared" ref="I35:K35" si="39">C35*10.764</f>
        <v>600.73883999999998</v>
      </c>
      <c r="J35" s="18">
        <f t="shared" si="39"/>
        <v>70.961670000000012</v>
      </c>
      <c r="K35" s="18">
        <f t="shared" si="39"/>
        <v>62.000639999999997</v>
      </c>
      <c r="M35" s="18">
        <f t="shared" si="10"/>
        <v>733.70114999999998</v>
      </c>
    </row>
    <row r="36" spans="1:13" ht="15.75" customHeight="1" x14ac:dyDescent="0.35">
      <c r="A36" s="18">
        <v>10</v>
      </c>
      <c r="B36" s="18">
        <v>1</v>
      </c>
      <c r="C36" s="18">
        <f t="shared" si="34"/>
        <v>55.81</v>
      </c>
      <c r="D36" s="18">
        <f t="shared" si="35"/>
        <v>6.5925000000000011</v>
      </c>
      <c r="E36" s="18">
        <f t="shared" si="1"/>
        <v>5.76</v>
      </c>
      <c r="I36" s="18">
        <f t="shared" ref="I36:K36" si="40">C36*10.764</f>
        <v>600.73883999999998</v>
      </c>
      <c r="J36" s="18">
        <f t="shared" si="40"/>
        <v>70.961670000000012</v>
      </c>
      <c r="K36" s="18">
        <f t="shared" si="40"/>
        <v>62.000639999999997</v>
      </c>
      <c r="M36" s="18">
        <f t="shared" si="10"/>
        <v>733.70114999999998</v>
      </c>
    </row>
    <row r="37" spans="1:13" ht="15.75" customHeight="1" x14ac:dyDescent="0.35">
      <c r="B37" s="18">
        <v>2</v>
      </c>
      <c r="C37" s="18">
        <f t="shared" si="34"/>
        <v>55.81</v>
      </c>
      <c r="D37" s="18">
        <f t="shared" si="35"/>
        <v>6.5925000000000011</v>
      </c>
      <c r="E37" s="18">
        <f t="shared" si="1"/>
        <v>5.76</v>
      </c>
      <c r="I37" s="18">
        <f t="shared" ref="I37:K37" si="41">C37*10.764</f>
        <v>600.73883999999998</v>
      </c>
      <c r="J37" s="18">
        <f t="shared" si="41"/>
        <v>70.961670000000012</v>
      </c>
      <c r="K37" s="18">
        <f t="shared" si="41"/>
        <v>62.000639999999997</v>
      </c>
      <c r="M37" s="18">
        <f t="shared" si="10"/>
        <v>733.70114999999998</v>
      </c>
    </row>
    <row r="38" spans="1:13" ht="15.75" customHeight="1" x14ac:dyDescent="0.35">
      <c r="B38" s="18">
        <v>3</v>
      </c>
      <c r="C38" s="18">
        <f t="shared" si="34"/>
        <v>55.81</v>
      </c>
      <c r="D38" s="18">
        <f t="shared" si="35"/>
        <v>6.5925000000000011</v>
      </c>
      <c r="E38" s="18">
        <f t="shared" si="1"/>
        <v>5.76</v>
      </c>
      <c r="I38" s="18">
        <f t="shared" ref="I38:K38" si="42">C38*10.764</f>
        <v>600.73883999999998</v>
      </c>
      <c r="J38" s="18">
        <f t="shared" si="42"/>
        <v>70.961670000000012</v>
      </c>
      <c r="K38" s="18">
        <f t="shared" si="42"/>
        <v>62.000639999999997</v>
      </c>
      <c r="M38" s="18">
        <f t="shared" si="10"/>
        <v>733.70114999999998</v>
      </c>
    </row>
    <row r="39" spans="1:13" ht="15.75" customHeight="1" x14ac:dyDescent="0.35">
      <c r="B39" s="18">
        <v>4</v>
      </c>
      <c r="C39" s="18">
        <f t="shared" si="34"/>
        <v>55.81</v>
      </c>
      <c r="D39" s="18">
        <f t="shared" si="35"/>
        <v>6.5925000000000011</v>
      </c>
      <c r="E39" s="18">
        <f t="shared" si="1"/>
        <v>5.76</v>
      </c>
      <c r="I39" s="18">
        <f t="shared" ref="I39:K39" si="43">C39*10.764</f>
        <v>600.73883999999998</v>
      </c>
      <c r="J39" s="18">
        <f t="shared" si="43"/>
        <v>70.961670000000012</v>
      </c>
      <c r="K39" s="18">
        <f t="shared" si="43"/>
        <v>62.000639999999997</v>
      </c>
      <c r="M39" s="18">
        <f t="shared" si="10"/>
        <v>733.70114999999998</v>
      </c>
    </row>
    <row r="40" spans="1:13" ht="15.75" customHeight="1" x14ac:dyDescent="0.35">
      <c r="A40" s="18">
        <v>11</v>
      </c>
      <c r="B40" s="18">
        <v>1</v>
      </c>
      <c r="C40" s="18">
        <f t="shared" ref="C40:C43" si="44">61.95</f>
        <v>61.95</v>
      </c>
      <c r="D40" s="18">
        <f t="shared" ref="D40:D44" si="45">(3.2*0.95)+(3.1*1.1)</f>
        <v>6.4500000000000011</v>
      </c>
      <c r="E40" s="18">
        <f t="shared" ref="E40:E55" si="46">2.4*0.6*3</f>
        <v>4.32</v>
      </c>
      <c r="I40" s="18">
        <f t="shared" ref="I40:K40" si="47">C40*10.764</f>
        <v>666.82979999999998</v>
      </c>
      <c r="J40" s="18">
        <f t="shared" si="47"/>
        <v>69.427800000000005</v>
      </c>
      <c r="K40" s="18">
        <f t="shared" si="47"/>
        <v>46.500480000000003</v>
      </c>
      <c r="M40" s="18">
        <f t="shared" si="10"/>
        <v>782.75808000000006</v>
      </c>
    </row>
    <row r="41" spans="1:13" ht="15.75" customHeight="1" x14ac:dyDescent="0.35">
      <c r="B41" s="18">
        <v>2</v>
      </c>
      <c r="C41" s="18">
        <f t="shared" si="44"/>
        <v>61.95</v>
      </c>
      <c r="D41" s="18">
        <f t="shared" si="45"/>
        <v>6.4500000000000011</v>
      </c>
      <c r="E41" s="18">
        <f t="shared" si="46"/>
        <v>4.32</v>
      </c>
      <c r="I41" s="18">
        <f t="shared" ref="I41:K41" si="48">C41*10.764</f>
        <v>666.82979999999998</v>
      </c>
      <c r="J41" s="18">
        <f t="shared" si="48"/>
        <v>69.427800000000005</v>
      </c>
      <c r="K41" s="18">
        <f t="shared" si="48"/>
        <v>46.500480000000003</v>
      </c>
      <c r="M41" s="18">
        <f t="shared" si="10"/>
        <v>782.75808000000006</v>
      </c>
    </row>
    <row r="42" spans="1:13" ht="15.75" customHeight="1" x14ac:dyDescent="0.35">
      <c r="B42" s="18">
        <v>3</v>
      </c>
      <c r="C42" s="18">
        <f t="shared" si="44"/>
        <v>61.95</v>
      </c>
      <c r="D42" s="18">
        <f t="shared" si="45"/>
        <v>6.4500000000000011</v>
      </c>
      <c r="E42" s="18">
        <f t="shared" si="46"/>
        <v>4.32</v>
      </c>
      <c r="I42" s="18">
        <f t="shared" ref="I42:K42" si="49">C42*10.764</f>
        <v>666.82979999999998</v>
      </c>
      <c r="J42" s="18">
        <f t="shared" si="49"/>
        <v>69.427800000000005</v>
      </c>
      <c r="K42" s="18">
        <f t="shared" si="49"/>
        <v>46.500480000000003</v>
      </c>
      <c r="M42" s="18">
        <f t="shared" si="10"/>
        <v>782.75808000000006</v>
      </c>
    </row>
    <row r="43" spans="1:13" ht="15.75" customHeight="1" x14ac:dyDescent="0.35">
      <c r="B43" s="18">
        <v>4</v>
      </c>
      <c r="C43" s="18">
        <f t="shared" si="44"/>
        <v>61.95</v>
      </c>
      <c r="D43" s="18">
        <f t="shared" si="45"/>
        <v>6.4500000000000011</v>
      </c>
      <c r="E43" s="18">
        <f t="shared" si="46"/>
        <v>4.32</v>
      </c>
      <c r="I43" s="18">
        <f t="shared" ref="I43:K43" si="50">C43*10.764</f>
        <v>666.82979999999998</v>
      </c>
      <c r="J43" s="18">
        <f t="shared" si="50"/>
        <v>69.427800000000005</v>
      </c>
      <c r="K43" s="18">
        <f t="shared" si="50"/>
        <v>46.500480000000003</v>
      </c>
      <c r="M43" s="18">
        <f t="shared" si="10"/>
        <v>782.75808000000006</v>
      </c>
    </row>
    <row r="44" spans="1:13" ht="15.75" customHeight="1" x14ac:dyDescent="0.35">
      <c r="A44" s="18">
        <v>12</v>
      </c>
      <c r="B44" s="18">
        <v>1</v>
      </c>
      <c r="C44" s="18">
        <f>61.05</f>
        <v>61.05</v>
      </c>
      <c r="D44" s="18">
        <f t="shared" si="45"/>
        <v>6.4500000000000011</v>
      </c>
      <c r="E44" s="18">
        <f t="shared" si="46"/>
        <v>4.32</v>
      </c>
      <c r="I44" s="18">
        <f t="shared" ref="I44:K44" si="51">C44*10.764</f>
        <v>657.14219999999989</v>
      </c>
      <c r="J44" s="18">
        <f t="shared" si="51"/>
        <v>69.427800000000005</v>
      </c>
      <c r="K44" s="18">
        <f t="shared" si="51"/>
        <v>46.500480000000003</v>
      </c>
      <c r="M44" s="18">
        <f t="shared" si="10"/>
        <v>773.07047999999998</v>
      </c>
    </row>
    <row r="45" spans="1:13" ht="15.75" customHeight="1" x14ac:dyDescent="0.35">
      <c r="B45" s="18">
        <v>2</v>
      </c>
      <c r="C45" s="18">
        <f t="shared" ref="C45:C46" si="52">63.29</f>
        <v>63.29</v>
      </c>
      <c r="D45" s="18">
        <f t="shared" ref="D45:D46" si="53">(3.2*1.1)+(3.1*1.1)</f>
        <v>6.9300000000000015</v>
      </c>
      <c r="E45" s="18">
        <f t="shared" si="46"/>
        <v>4.32</v>
      </c>
      <c r="I45" s="18">
        <f t="shared" ref="I45:K45" si="54">C45*10.764</f>
        <v>681.25355999999999</v>
      </c>
      <c r="J45" s="18">
        <f t="shared" si="54"/>
        <v>74.594520000000017</v>
      </c>
      <c r="K45" s="18">
        <f t="shared" si="54"/>
        <v>46.500480000000003</v>
      </c>
      <c r="M45" s="18">
        <f t="shared" si="10"/>
        <v>802.34856000000002</v>
      </c>
    </row>
    <row r="46" spans="1:13" ht="15.75" customHeight="1" x14ac:dyDescent="0.35">
      <c r="B46" s="18">
        <v>3</v>
      </c>
      <c r="C46" s="18">
        <f t="shared" si="52"/>
        <v>63.29</v>
      </c>
      <c r="D46" s="18">
        <f t="shared" si="53"/>
        <v>6.9300000000000015</v>
      </c>
      <c r="E46" s="18">
        <f t="shared" si="46"/>
        <v>4.32</v>
      </c>
      <c r="I46" s="18">
        <f t="shared" ref="I46:K46" si="55">C46*10.764</f>
        <v>681.25355999999999</v>
      </c>
      <c r="J46" s="18">
        <f t="shared" si="55"/>
        <v>74.594520000000017</v>
      </c>
      <c r="K46" s="18">
        <f t="shared" si="55"/>
        <v>46.500480000000003</v>
      </c>
      <c r="M46" s="18">
        <f t="shared" si="10"/>
        <v>802.34856000000002</v>
      </c>
    </row>
    <row r="47" spans="1:13" ht="15.75" customHeight="1" x14ac:dyDescent="0.35">
      <c r="B47" s="18">
        <v>4</v>
      </c>
      <c r="C47" s="18">
        <f>61.05</f>
        <v>61.05</v>
      </c>
      <c r="D47" s="18">
        <f>(3.2*0.95)+(3.1*1.1)</f>
        <v>6.4500000000000011</v>
      </c>
      <c r="E47" s="18">
        <f t="shared" si="46"/>
        <v>4.32</v>
      </c>
      <c r="H47" s="18" t="s">
        <v>46</v>
      </c>
      <c r="I47" s="18">
        <f t="shared" ref="I47:K47" si="56">C47*10.764</f>
        <v>657.14219999999989</v>
      </c>
      <c r="J47" s="18">
        <f t="shared" si="56"/>
        <v>69.427800000000005</v>
      </c>
      <c r="K47" s="18">
        <f t="shared" si="56"/>
        <v>46.500480000000003</v>
      </c>
      <c r="M47" s="18">
        <f t="shared" si="10"/>
        <v>773.07047999999998</v>
      </c>
    </row>
    <row r="48" spans="1:13" ht="15.75" customHeight="1" x14ac:dyDescent="0.35">
      <c r="A48" s="18">
        <v>13</v>
      </c>
      <c r="B48" s="18">
        <v>1</v>
      </c>
      <c r="C48" s="18">
        <f>69.84</f>
        <v>69.84</v>
      </c>
      <c r="D48" s="18">
        <f t="shared" ref="D48:D51" si="57">(3.2*1.1)+(3.1*1.1)</f>
        <v>6.9300000000000015</v>
      </c>
      <c r="E48" s="18">
        <f t="shared" si="46"/>
        <v>4.32</v>
      </c>
      <c r="I48" s="18">
        <f t="shared" ref="I48:K48" si="58">C48*10.764</f>
        <v>751.75775999999996</v>
      </c>
      <c r="J48" s="18">
        <f t="shared" si="58"/>
        <v>74.594520000000017</v>
      </c>
      <c r="K48" s="18">
        <f t="shared" si="58"/>
        <v>46.500480000000003</v>
      </c>
      <c r="M48" s="18">
        <f t="shared" si="10"/>
        <v>872.85275999999999</v>
      </c>
    </row>
    <row r="49" spans="1:13" ht="15.75" customHeight="1" x14ac:dyDescent="0.35">
      <c r="B49" s="18">
        <v>2</v>
      </c>
      <c r="C49" s="18">
        <f t="shared" ref="C49:C50" si="59">63.29</f>
        <v>63.29</v>
      </c>
      <c r="D49" s="18">
        <f t="shared" si="57"/>
        <v>6.9300000000000015</v>
      </c>
      <c r="E49" s="18">
        <f t="shared" si="46"/>
        <v>4.32</v>
      </c>
      <c r="I49" s="18">
        <f t="shared" ref="I49:K49" si="60">C49*10.764</f>
        <v>681.25355999999999</v>
      </c>
      <c r="J49" s="18">
        <f t="shared" si="60"/>
        <v>74.594520000000017</v>
      </c>
      <c r="K49" s="18">
        <f t="shared" si="60"/>
        <v>46.500480000000003</v>
      </c>
      <c r="M49" s="18">
        <f t="shared" si="10"/>
        <v>802.34856000000002</v>
      </c>
    </row>
    <row r="50" spans="1:13" ht="15.75" customHeight="1" x14ac:dyDescent="0.35">
      <c r="B50" s="18">
        <v>3</v>
      </c>
      <c r="C50" s="18">
        <f t="shared" si="59"/>
        <v>63.29</v>
      </c>
      <c r="D50" s="18">
        <f t="shared" si="57"/>
        <v>6.9300000000000015</v>
      </c>
      <c r="E50" s="18">
        <f t="shared" si="46"/>
        <v>4.32</v>
      </c>
      <c r="I50" s="18">
        <f t="shared" ref="I50:K50" si="61">C50*10.764</f>
        <v>681.25355999999999</v>
      </c>
      <c r="J50" s="18">
        <f t="shared" si="61"/>
        <v>74.594520000000017</v>
      </c>
      <c r="K50" s="18">
        <f t="shared" si="61"/>
        <v>46.500480000000003</v>
      </c>
      <c r="M50" s="18">
        <f t="shared" si="10"/>
        <v>802.34856000000002</v>
      </c>
    </row>
    <row r="51" spans="1:13" ht="15.75" customHeight="1" x14ac:dyDescent="0.35">
      <c r="B51" s="18">
        <v>4</v>
      </c>
      <c r="C51" s="18">
        <f t="shared" ref="C51:C52" si="62">69.84</f>
        <v>69.84</v>
      </c>
      <c r="D51" s="18">
        <f t="shared" si="57"/>
        <v>6.9300000000000015</v>
      </c>
      <c r="E51" s="18">
        <f t="shared" si="46"/>
        <v>4.32</v>
      </c>
      <c r="I51" s="18">
        <f t="shared" ref="I51:K51" si="63">C51*10.764</f>
        <v>751.75775999999996</v>
      </c>
      <c r="J51" s="18">
        <f t="shared" si="63"/>
        <v>74.594520000000017</v>
      </c>
      <c r="K51" s="18">
        <f t="shared" si="63"/>
        <v>46.500480000000003</v>
      </c>
      <c r="M51" s="18">
        <f t="shared" si="10"/>
        <v>872.85275999999999</v>
      </c>
    </row>
    <row r="52" spans="1:13" ht="15.75" customHeight="1" x14ac:dyDescent="0.35">
      <c r="A52" s="18">
        <v>14</v>
      </c>
      <c r="B52" s="18">
        <v>1</v>
      </c>
      <c r="C52" s="18">
        <f t="shared" si="62"/>
        <v>69.84</v>
      </c>
      <c r="D52" s="18">
        <f>(3.2*1.55)+(3.1*1.1)</f>
        <v>8.370000000000001</v>
      </c>
      <c r="E52" s="18">
        <f t="shared" si="46"/>
        <v>4.32</v>
      </c>
      <c r="I52" s="18">
        <f t="shared" ref="I52:K52" si="64">C52*10.764</f>
        <v>751.75775999999996</v>
      </c>
      <c r="J52" s="18">
        <f t="shared" si="64"/>
        <v>90.094680000000011</v>
      </c>
      <c r="K52" s="18">
        <f t="shared" si="64"/>
        <v>46.500480000000003</v>
      </c>
      <c r="M52" s="18">
        <f t="shared" si="10"/>
        <v>888.35292000000004</v>
      </c>
    </row>
    <row r="53" spans="1:13" ht="15.75" customHeight="1" x14ac:dyDescent="0.35">
      <c r="B53" s="18">
        <v>2</v>
      </c>
      <c r="C53" s="18">
        <f t="shared" ref="C53:C54" si="65">68.4</f>
        <v>68.400000000000006</v>
      </c>
      <c r="D53" s="18">
        <f t="shared" ref="D53:D54" si="66">(3.2*1.1)+(3.1*1.1)</f>
        <v>6.9300000000000015</v>
      </c>
      <c r="E53" s="18">
        <f t="shared" si="46"/>
        <v>4.32</v>
      </c>
      <c r="I53" s="18">
        <f t="shared" ref="I53:K53" si="67">C53*10.764</f>
        <v>736.25760000000002</v>
      </c>
      <c r="J53" s="18">
        <f t="shared" si="67"/>
        <v>74.594520000000017</v>
      </c>
      <c r="K53" s="18">
        <f t="shared" si="67"/>
        <v>46.500480000000003</v>
      </c>
      <c r="M53" s="18">
        <f t="shared" si="10"/>
        <v>857.35260000000005</v>
      </c>
    </row>
    <row r="54" spans="1:13" ht="15.75" customHeight="1" x14ac:dyDescent="0.35">
      <c r="B54" s="18">
        <v>3</v>
      </c>
      <c r="C54" s="18">
        <f t="shared" si="65"/>
        <v>68.400000000000006</v>
      </c>
      <c r="D54" s="18">
        <f t="shared" si="66"/>
        <v>6.9300000000000015</v>
      </c>
      <c r="E54" s="18">
        <f t="shared" si="46"/>
        <v>4.32</v>
      </c>
      <c r="I54" s="18">
        <f t="shared" ref="I54:K54" si="68">C54*10.764</f>
        <v>736.25760000000002</v>
      </c>
      <c r="J54" s="18">
        <f t="shared" si="68"/>
        <v>74.594520000000017</v>
      </c>
      <c r="K54" s="18">
        <f t="shared" si="68"/>
        <v>46.500480000000003</v>
      </c>
      <c r="M54" s="18">
        <f t="shared" si="10"/>
        <v>857.35260000000005</v>
      </c>
    </row>
    <row r="55" spans="1:13" ht="15.75" customHeight="1" x14ac:dyDescent="0.35">
      <c r="B55" s="18">
        <v>4</v>
      </c>
      <c r="C55" s="18">
        <f>69.84</f>
        <v>69.84</v>
      </c>
      <c r="D55" s="18">
        <f>(3.2*1.55)+(3.1*1.1)</f>
        <v>8.370000000000001</v>
      </c>
      <c r="E55" s="18">
        <f t="shared" si="46"/>
        <v>4.32</v>
      </c>
      <c r="I55" s="18">
        <f t="shared" ref="I55:K55" si="69">C55*10.764</f>
        <v>751.75775999999996</v>
      </c>
      <c r="J55" s="18">
        <f t="shared" si="69"/>
        <v>90.094680000000011</v>
      </c>
      <c r="K55" s="18">
        <f t="shared" si="69"/>
        <v>46.500480000000003</v>
      </c>
      <c r="M55" s="18">
        <f t="shared" si="10"/>
        <v>888.35292000000004</v>
      </c>
    </row>
    <row r="56" spans="1:13" ht="15.75" customHeight="1" x14ac:dyDescent="0.35">
      <c r="A56" s="18">
        <v>15</v>
      </c>
      <c r="B56" s="18">
        <v>1</v>
      </c>
      <c r="M56" s="18">
        <f>SUM(M2:M55)</f>
        <v>39526.780409999985</v>
      </c>
    </row>
    <row r="57" spans="1:13" ht="15.75" customHeight="1" x14ac:dyDescent="0.35">
      <c r="B57" s="18">
        <v>2</v>
      </c>
    </row>
    <row r="58" spans="1:13" ht="15.75" customHeight="1" x14ac:dyDescent="0.35">
      <c r="B58" s="18">
        <v>3</v>
      </c>
    </row>
    <row r="59" spans="1:13" ht="15.75" customHeight="1" x14ac:dyDescent="0.35">
      <c r="B59" s="18">
        <v>4</v>
      </c>
    </row>
    <row r="60" spans="1:13" ht="15.75" customHeight="1" x14ac:dyDescent="0.35">
      <c r="A60" s="18">
        <v>16</v>
      </c>
      <c r="B60" s="18">
        <v>1</v>
      </c>
    </row>
    <row r="61" spans="1:13" ht="15.75" customHeight="1" x14ac:dyDescent="0.35">
      <c r="B61" s="18">
        <v>2</v>
      </c>
    </row>
    <row r="62" spans="1:13" ht="15.75" customHeight="1" x14ac:dyDescent="0.35">
      <c r="B62" s="18">
        <v>3</v>
      </c>
    </row>
    <row r="63" spans="1:13" ht="15.75" customHeight="1" x14ac:dyDescent="0.35">
      <c r="B63" s="18">
        <v>4</v>
      </c>
    </row>
    <row r="64" spans="1:13" ht="15.75" customHeight="1" x14ac:dyDescent="0.35">
      <c r="B64" s="18">
        <v>1</v>
      </c>
    </row>
    <row r="65" spans="2:2" ht="15.75" customHeight="1" x14ac:dyDescent="0.35">
      <c r="B65" s="18">
        <v>2</v>
      </c>
    </row>
    <row r="66" spans="2:2" ht="15.75" customHeight="1" x14ac:dyDescent="0.35">
      <c r="B66" s="18">
        <v>3</v>
      </c>
    </row>
    <row r="67" spans="2:2" ht="15.75" customHeight="1" x14ac:dyDescent="0.35">
      <c r="B67" s="18">
        <v>4</v>
      </c>
    </row>
    <row r="68" spans="2:2" ht="15.75" customHeight="1" x14ac:dyDescent="0.35">
      <c r="B68" s="18">
        <v>1</v>
      </c>
    </row>
    <row r="69" spans="2:2" ht="15.75" customHeight="1" x14ac:dyDescent="0.35">
      <c r="B69" s="18">
        <v>2</v>
      </c>
    </row>
    <row r="70" spans="2:2" ht="15.75" customHeight="1" x14ac:dyDescent="0.35">
      <c r="B70" s="18">
        <v>3</v>
      </c>
    </row>
    <row r="71" spans="2:2" ht="15.75" customHeight="1" x14ac:dyDescent="0.35">
      <c r="B71" s="18">
        <v>4</v>
      </c>
    </row>
    <row r="72" spans="2:2" ht="15.75" customHeight="1" x14ac:dyDescent="0.35">
      <c r="B72" s="18">
        <v>1</v>
      </c>
    </row>
    <row r="73" spans="2:2" ht="15.75" customHeight="1" x14ac:dyDescent="0.35">
      <c r="B73" s="18">
        <v>2</v>
      </c>
    </row>
    <row r="74" spans="2:2" ht="15.75" customHeight="1" x14ac:dyDescent="0.35">
      <c r="B74" s="18">
        <v>3</v>
      </c>
    </row>
    <row r="75" spans="2:2" ht="15.75" customHeight="1" x14ac:dyDescent="0.35">
      <c r="B75" s="18">
        <v>4</v>
      </c>
    </row>
    <row r="76" spans="2:2" ht="15.75" customHeight="1" x14ac:dyDescent="0.35">
      <c r="B76" s="18">
        <v>1</v>
      </c>
    </row>
    <row r="77" spans="2:2" ht="15.75" customHeight="1" x14ac:dyDescent="0.35">
      <c r="B77" s="18">
        <v>2</v>
      </c>
    </row>
    <row r="78" spans="2:2" ht="15.75" customHeight="1" x14ac:dyDescent="0.35">
      <c r="B78" s="18">
        <v>3</v>
      </c>
    </row>
    <row r="79" spans="2:2" ht="15.75" customHeight="1" x14ac:dyDescent="0.35">
      <c r="B79" s="18">
        <v>4</v>
      </c>
    </row>
    <row r="80" spans="2:2" ht="15.75" customHeight="1" x14ac:dyDescent="0.35">
      <c r="B80" s="18">
        <v>1</v>
      </c>
    </row>
    <row r="81" spans="2:2" ht="15.75" customHeight="1" x14ac:dyDescent="0.35">
      <c r="B81" s="18">
        <v>2</v>
      </c>
    </row>
    <row r="82" spans="2:2" ht="15.75" customHeight="1" x14ac:dyDescent="0.35">
      <c r="B82" s="18">
        <v>3</v>
      </c>
    </row>
    <row r="83" spans="2:2" ht="15.75" customHeight="1" x14ac:dyDescent="0.35">
      <c r="B83" s="18">
        <v>4</v>
      </c>
    </row>
    <row r="84" spans="2:2" ht="15.75" customHeight="1" x14ac:dyDescent="0.35">
      <c r="B84" s="18">
        <v>1</v>
      </c>
    </row>
    <row r="85" spans="2:2" ht="15.75" customHeight="1" x14ac:dyDescent="0.35">
      <c r="B85" s="18">
        <v>2</v>
      </c>
    </row>
    <row r="86" spans="2:2" ht="15.75" customHeight="1" x14ac:dyDescent="0.35">
      <c r="B86" s="18">
        <v>3</v>
      </c>
    </row>
    <row r="87" spans="2:2" ht="15.75" customHeight="1" x14ac:dyDescent="0.35">
      <c r="B87" s="18">
        <v>4</v>
      </c>
    </row>
    <row r="88" spans="2:2" ht="15.75" customHeight="1" x14ac:dyDescent="0.3"/>
    <row r="89" spans="2:2" ht="15.75" customHeight="1" x14ac:dyDescent="0.3"/>
    <row r="90" spans="2:2" ht="15.75" customHeight="1" x14ac:dyDescent="0.3"/>
    <row r="91" spans="2:2" ht="15.75" customHeight="1" x14ac:dyDescent="0.3"/>
    <row r="92" spans="2:2" ht="15.75" customHeight="1" x14ac:dyDescent="0.3"/>
    <row r="93" spans="2:2" ht="15.75" customHeight="1" x14ac:dyDescent="0.3"/>
    <row r="94" spans="2:2" ht="15.75" customHeight="1" x14ac:dyDescent="0.3"/>
    <row r="95" spans="2:2" ht="15.75" customHeight="1" x14ac:dyDescent="0.3"/>
    <row r="96" spans="2:2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VCIPL (2)</vt:lpstr>
      <vt:lpstr>Construction Area Statement (Y)</vt:lpstr>
      <vt:lpstr>Latest FLAT</vt:lpstr>
      <vt:lpstr>Latest SHOP</vt:lpstr>
      <vt:lpstr>Sheet1</vt:lpstr>
      <vt:lpstr>Sold Inventory</vt:lpstr>
      <vt:lpstr>Unsold Inventory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Desk-107</dc:creator>
  <cp:lastModifiedBy>admin</cp:lastModifiedBy>
  <cp:lastPrinted>2023-02-13T06:45:38Z</cp:lastPrinted>
  <dcterms:created xsi:type="dcterms:W3CDTF">2006-09-16T00:00:00Z</dcterms:created>
  <dcterms:modified xsi:type="dcterms:W3CDTF">2024-07-08T10:55:18Z</dcterms:modified>
</cp:coreProperties>
</file>