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wapna Gupte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  <sheet name="Listing3" sheetId="7" r:id="rId4"/>
  </sheets>
  <calcPr calcId="152511"/>
</workbook>
</file>

<file path=xl/calcChain.xml><?xml version="1.0" encoding="utf-8"?>
<calcChain xmlns="http://schemas.openxmlformats.org/spreadsheetml/2006/main">
  <c r="J37" i="1" l="1"/>
  <c r="K51" i="1" l="1"/>
  <c r="K50" i="1"/>
  <c r="F55" i="1" l="1"/>
  <c r="F54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7" i="1" s="1"/>
  <c r="C4" i="1"/>
  <c r="I7" i="1"/>
  <c r="C35" i="1" l="1"/>
  <c r="C38" i="1" s="1"/>
  <c r="H12" i="1"/>
  <c r="H11" i="1"/>
  <c r="H10" i="1"/>
  <c r="H9" i="1"/>
  <c r="H8" i="1"/>
  <c r="D45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4" i="1"/>
  <c r="C45" i="1" s="1"/>
  <c r="C46" i="1" s="1"/>
  <c r="C36" i="1" l="1"/>
  <c r="C39" i="1" s="1"/>
  <c r="C43" i="1" l="1"/>
  <c r="C40" i="1"/>
  <c r="C41" i="1" s="1"/>
  <c r="C42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<sst xmlns="http://schemas.openxmlformats.org/spreadsheetml/2006/main" count="28" uniqueCount="25">
  <si>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</si>
  <si>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</si>
  <si>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</si>
  <si>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</si>
  <si>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</si>
  <si>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</si>
  <si>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</si>
  <si>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</si>
  <si>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</si>
  <si>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</si>
  <si>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</si>
  <si>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</si>
  <si>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</si>
  <si>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</si>
  <si>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</si>
  <si>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</si>
  <si>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</si>
  <si>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</si>
  <si>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</si>
  <si>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</si>
  <si>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</si>
  <si>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</si>
  <si>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</si>
  <si>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</si>
  <si>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Lift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</si>
</sst>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38100</xdr:rowOff>
    </xdr:from>
    <xdr:to>
      <xdr:col>9</xdr:col>
      <xdr:colOff>409575</xdr:colOff>
      <xdr:row>20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95250</xdr:rowOff>
    </xdr:from>
    <xdr:to>
      <xdr:col>9</xdr:col>
      <xdr:colOff>476250</xdr:colOff>
      <xdr:row>20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5734050" cy="3752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zoomScale="85" zoomScaleNormal="85" workbookViewId="0">
      <pane xSplit="3" ySplit="5" topLeftCell="H24" activePane="bottomRight" state="frozen"/>
      <selection pane="topRight" activeCell="D1" sqref="D1"/>
      <selection pane="bottomLeft" activeCell="A6" sqref="A6"/>
      <selection pane="bottomRight" activeCell="K43" sqref="K43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185.25</v>
      </c>
      <c r="E2" s="4"/>
      <c r="F2" s="4"/>
      <c r="G2" s="23"/>
      <c r="H2" s="1"/>
    </row>
    <row r="3" spans="1:15" x14ac:dyDescent="0.3">
      <c r="B3" s="22" t="s">
        <v>10</v>
      </c>
      <c r="C3" s="25">
        <v>38000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7039500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271.77</v>
      </c>
      <c r="D7" s="35">
        <v>2024</v>
      </c>
      <c r="E7" s="35">
        <v>2024</v>
      </c>
      <c r="F7" s="35">
        <v>60</v>
      </c>
      <c r="G7" s="53">
        <v>32200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32200</v>
      </c>
      <c r="L7" s="64">
        <f>ROUND((K7*C7),0)</f>
        <v>8750994</v>
      </c>
      <c r="M7" s="64">
        <f>ROUND((C7*G7),0)</f>
        <v>8750994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8750994</v>
      </c>
      <c r="M27" s="15">
        <f>SUM(M7:M26)</f>
        <v>8750994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7039500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8750994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2" t="s">
        <v>24</v>
      </c>
      <c r="C37" s="65">
        <v>1500000</v>
      </c>
      <c r="D37" s="74"/>
      <c r="E37" s="17"/>
      <c r="F37" s="80"/>
      <c r="G37" s="17"/>
      <c r="H37" s="18"/>
      <c r="I37" s="16"/>
      <c r="J37" s="17">
        <f>C36+C37</f>
        <v>10250994</v>
      </c>
      <c r="K37" s="18"/>
    </row>
    <row r="38" spans="2:15" x14ac:dyDescent="0.3">
      <c r="B38" s="11" t="s">
        <v>12</v>
      </c>
      <c r="C38" s="65">
        <f>C35+C36+C37</f>
        <v>17290494</v>
      </c>
      <c r="D38" s="30"/>
      <c r="E38" s="75"/>
      <c r="F38" s="28"/>
      <c r="G38" s="37"/>
      <c r="H38" s="66"/>
      <c r="I38" s="27"/>
      <c r="J38" s="37"/>
      <c r="K38" s="27"/>
      <c r="L38" s="37"/>
      <c r="M38" s="37"/>
      <c r="N38" s="37"/>
    </row>
    <row r="39" spans="2:15" ht="33" x14ac:dyDescent="0.3">
      <c r="B39" s="11" t="s">
        <v>13</v>
      </c>
      <c r="C39" s="65">
        <f>ROUND((C38*0.95),0)</f>
        <v>16425969</v>
      </c>
      <c r="D39" s="30"/>
      <c r="E39" s="81"/>
      <c r="F39" s="28"/>
      <c r="G39" s="37"/>
      <c r="H39" s="67"/>
      <c r="I39" s="28"/>
      <c r="J39" s="37"/>
      <c r="K39" s="27"/>
      <c r="L39" s="37"/>
      <c r="M39" s="37"/>
      <c r="N39" s="37"/>
    </row>
    <row r="40" spans="2:15" hidden="1" x14ac:dyDescent="0.3">
      <c r="B40" s="26" t="s">
        <v>11</v>
      </c>
      <c r="C40" s="65">
        <f>C38*0.8</f>
        <v>13832395.200000001</v>
      </c>
      <c r="D40" s="30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ROUNDUP(C40,0)</f>
        <v>13832396</v>
      </c>
      <c r="D41" s="18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hidden="1" x14ac:dyDescent="0.3">
      <c r="B42" s="29"/>
      <c r="C42" s="65">
        <f>C41-C40</f>
        <v>0.79999999888241291</v>
      </c>
      <c r="D42" s="30"/>
      <c r="E42" s="27"/>
      <c r="F42" s="28"/>
      <c r="G42" s="37"/>
      <c r="H42" s="66"/>
      <c r="I42" s="27"/>
      <c r="J42" s="37"/>
      <c r="K42" s="27"/>
      <c r="L42" s="37"/>
      <c r="M42" s="37"/>
      <c r="N42" s="37"/>
    </row>
    <row r="43" spans="2:15" x14ac:dyDescent="0.3">
      <c r="B43" s="11" t="s">
        <v>14</v>
      </c>
      <c r="C43" s="65">
        <f>ROUND((C38*0.8),0)</f>
        <v>13832395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6" t="s">
        <v>11</v>
      </c>
      <c r="C44" s="65" t="e">
        <f>#REF!</f>
        <v>#REF!</v>
      </c>
      <c r="D44" s="30"/>
      <c r="E44" s="27"/>
      <c r="F44" s="28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ROUNDUP(C44,0)</f>
        <v>#REF!</v>
      </c>
      <c r="D45" s="30">
        <f>C47*0.85</f>
        <v>6322593.1649999991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hidden="1" x14ac:dyDescent="0.3">
      <c r="B46" s="26"/>
      <c r="C46" s="65" t="e">
        <f>C45-C44</f>
        <v>#REF!</v>
      </c>
      <c r="E46" s="27"/>
      <c r="F46" s="37"/>
      <c r="G46" s="37"/>
      <c r="H46" s="67"/>
      <c r="I46" s="27"/>
      <c r="J46" s="37"/>
      <c r="K46" s="27"/>
      <c r="L46" s="37"/>
      <c r="M46" s="37"/>
      <c r="N46" s="37"/>
    </row>
    <row r="47" spans="2:15" x14ac:dyDescent="0.3">
      <c r="B47" s="11" t="s">
        <v>18</v>
      </c>
      <c r="C47" s="65">
        <f>M27*0.85</f>
        <v>7438344.8999999994</v>
      </c>
      <c r="D47" s="73"/>
      <c r="E47" s="27"/>
      <c r="F47" s="37"/>
      <c r="G47" s="37"/>
      <c r="H47" s="67"/>
      <c r="I47" s="27"/>
      <c r="J47" s="78"/>
      <c r="K47" s="27"/>
      <c r="L47" s="37"/>
      <c r="M47" s="39"/>
      <c r="N47" s="37"/>
    </row>
    <row r="48" spans="2:15" x14ac:dyDescent="0.3">
      <c r="E48" s="27"/>
      <c r="F48" s="37"/>
      <c r="G48" s="37"/>
      <c r="H48" s="37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8"/>
      <c r="I49" s="27"/>
      <c r="J49" s="37"/>
      <c r="K49" s="27"/>
      <c r="L49" s="37"/>
      <c r="M49" s="39"/>
      <c r="N49" s="37"/>
    </row>
    <row r="50" spans="5:14" x14ac:dyDescent="0.3">
      <c r="E50" s="27"/>
      <c r="F50" s="37"/>
      <c r="G50" s="37"/>
      <c r="H50" s="37"/>
      <c r="I50" s="27"/>
      <c r="J50" s="37">
        <v>2200</v>
      </c>
      <c r="K50" s="40">
        <f>J50*10.764</f>
        <v>23680.799999999999</v>
      </c>
      <c r="L50" s="37"/>
      <c r="M50" s="39"/>
      <c r="N50" s="37"/>
    </row>
    <row r="51" spans="5:14" x14ac:dyDescent="0.3">
      <c r="E51" s="78"/>
      <c r="F51" s="37"/>
      <c r="G51" s="37"/>
      <c r="H51" s="37"/>
      <c r="I51" s="27"/>
      <c r="J51" s="37">
        <v>3000</v>
      </c>
      <c r="K51" s="40">
        <f>J51*10.764</f>
        <v>32291.999999999996</v>
      </c>
      <c r="L51" s="37"/>
      <c r="M51" s="39"/>
      <c r="N51" s="37"/>
    </row>
    <row r="52" spans="5:14" x14ac:dyDescent="0.3">
      <c r="E52" s="27"/>
      <c r="F52" s="37"/>
      <c r="G52" s="37"/>
      <c r="H52" s="38"/>
      <c r="I52" s="27"/>
      <c r="J52" s="37"/>
      <c r="K52" s="40"/>
      <c r="L52" s="37"/>
      <c r="M52" s="39"/>
      <c r="N52" s="37"/>
    </row>
    <row r="53" spans="5:14" x14ac:dyDescent="0.3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>
        <v>2500</v>
      </c>
      <c r="F54" s="78">
        <f>E54*10.764</f>
        <v>26910</v>
      </c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>
        <v>2600</v>
      </c>
      <c r="F55" s="78">
        <f>E55*10.764</f>
        <v>27986.399999999998</v>
      </c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40"/>
      <c r="L56" s="37"/>
      <c r="M56" s="39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 x14ac:dyDescent="0.3">
      <c r="E68" s="27"/>
      <c r="F68" s="41"/>
      <c r="G68" s="41"/>
      <c r="H68" s="41"/>
      <c r="I68" s="42"/>
      <c r="J68" s="37"/>
      <c r="K68" s="27"/>
      <c r="L68" s="37"/>
      <c r="M68" s="37"/>
      <c r="N68" s="37"/>
    </row>
    <row r="69" spans="5:14" x14ac:dyDescent="0.3">
      <c r="E69" s="27"/>
      <c r="F69" s="39"/>
      <c r="G69" s="27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43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44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 x14ac:dyDescent="0.3">
      <c r="F184" s="37"/>
      <c r="G184" s="37"/>
      <c r="H184" s="37"/>
      <c r="I184" s="27"/>
      <c r="J184" s="37"/>
      <c r="K184" s="27"/>
      <c r="L184" s="37"/>
      <c r="M184" s="37"/>
      <c r="N184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C24" sqref="C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"/>
  <sheetViews>
    <sheetView workbookViewId="0">
      <selection activeCell="M10" sqref="M10"/>
    </sheetView>
  </sheetViews>
  <sheetFormatPr defaultRowHeight="15" x14ac:dyDescent="0.25"/>
  <sheetData>
    <row r="26" spans="4:4" x14ac:dyDescent="0.25">
      <c r="D26" s="7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G15" sqref="G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Listing3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2024-07-22T12:20:53Z</dcterms:modified>
</cp:coreProperties>
</file>