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AKLESH TANDEKAR &amp; NILIMA TENDEKAR - SBI - Flat No. 1302 - Approx\"/>
    </mc:Choice>
  </mc:AlternateContent>
  <xr:revisionPtr revIDLastSave="0" documentId="13_ncr:1_{5A16364A-A224-40C8-88A3-603B18E1EBC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57" i="4" l="1"/>
  <c r="W78" i="4"/>
  <c r="W65" i="4"/>
  <c r="W66" i="4" s="1"/>
  <c r="W63" i="4"/>
  <c r="W62" i="4"/>
  <c r="W61" i="4"/>
  <c r="W60" i="4"/>
  <c r="W69" i="4" s="1"/>
  <c r="S22" i="17"/>
  <c r="U15" i="16"/>
  <c r="G33" i="4"/>
  <c r="W67" i="4" l="1"/>
  <c r="W68" i="4" s="1"/>
  <c r="W71" i="4" s="1"/>
  <c r="W74" i="4" s="1"/>
  <c r="W31" i="4"/>
  <c r="W80" i="4" l="1"/>
  <c r="W76" i="4"/>
  <c r="W75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6" i="4" s="1"/>
  <c r="Y45" i="4"/>
  <c r="S41" i="4"/>
  <c r="W51" i="4" l="1"/>
  <c r="W47" i="4"/>
  <c r="Y47" i="4" s="1"/>
</calcChain>
</file>

<file path=xl/sharedStrings.xml><?xml version="1.0" encoding="utf-8"?>
<sst xmlns="http://schemas.openxmlformats.org/spreadsheetml/2006/main" count="73" uniqueCount="44">
  <si>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</si>
  <si>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</si>
  <si>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</si>
  <si>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</si>
  <si>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</si>
  <si>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</si>
  <si>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</si>
  <si>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</si>
  <si>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</si>
  <si>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</si>
  <si>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</si>
  <si>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</si>
  <si>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</si>
  <si>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</si>
  <si>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</si>
  <si>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</si>
  <si>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</si>
  <si>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</si>
  <si>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</si>
  <si>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</si>
  <si>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</si>
  <si>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</si>
  <si>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</si>
  <si>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</si>
  <si>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</si>
  <si>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</si>
  <si>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</si>
  <si>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</si>
  <si>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</si>
  <si>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</si>
  <si>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</si>
  <si>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</si>
  <si>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</si>
  <si>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</si>
  <si>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</si>
  <si>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</si>
  <si>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</si>
  <si>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</si>
  <si>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Andheri (East) - AKLESH TANDEKAR &amp; NILIMA TENDEKAR</t>
  </si>
  <si>
    <t>Flat No. 1302</t>
  </si>
  <si>
    <t>As per OC</t>
  </si>
  <si>
    <t>Agree BUA</t>
  </si>
  <si>
    <t>Flat No. 1901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</si>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</sst>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277285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FBA54-4C72-4A6D-8000-912E9321F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92485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201074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26BCD-7E50-41B4-807F-C8459B49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16274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220127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F19BBC-616D-41EE-B235-EDB1F1D44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35327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42</xdr:row>
      <xdr:rowOff>1044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10891-CC9C-41E2-B9E4-A054D9439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478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48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667C87-B9CA-4D72-8619-2F3C85007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7849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1191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D22BA-C971-448F-A084-5E30139E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35591" cy="8068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220127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752D3F-1EF6-4E10-9C41-0327C15FD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35327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50F837-F0CE-4785-89C2-58F522956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382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0"/>
  <sheetViews>
    <sheetView tabSelected="1" topLeftCell="A19" zoomScaleNormal="100" workbookViewId="0">
      <selection activeCell="R38" sqref="R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670.83333333333337</v>
      </c>
      <c r="C3" s="4">
        <f>B3*1.2</f>
        <v>805</v>
      </c>
      <c r="D3" s="4">
        <f t="shared" ref="D3:D14" si="2">C3*1.2</f>
        <v>966</v>
      </c>
      <c r="E3" s="5">
        <f t="shared" ref="E3:E14" si="3">R3</f>
        <v>22000000</v>
      </c>
      <c r="F3" s="9">
        <f t="shared" ref="F3:F14" si="4">ROUND((E3/B3),0)</f>
        <v>32795</v>
      </c>
      <c r="G3" s="9">
        <f t="shared" ref="G3:G14" si="5">ROUND((E3/C3),0)</f>
        <v>27329</v>
      </c>
      <c r="H3" s="9">
        <f t="shared" ref="H3:H14" si="6">ROUND((E3/D3),0)</f>
        <v>22774</v>
      </c>
      <c r="I3" s="4" t="e">
        <f>#REF!</f>
        <v>#REF!</v>
      </c>
      <c r="J3" s="4">
        <f t="shared" ref="J3:J14" si="7">S3</f>
        <v>0</v>
      </c>
      <c r="O3">
        <v>0</v>
      </c>
      <c r="P3">
        <v>805</v>
      </c>
      <c r="Q3">
        <f t="shared" ref="P3:Q14" si="8">P3/1.2</f>
        <v>670.83333333333337</v>
      </c>
      <c r="R3" s="2">
        <v>22000000</v>
      </c>
    </row>
    <row r="4" spans="1:20" x14ac:dyDescent="0.25">
      <c r="A4" s="4">
        <f t="shared" ref="A4:A9" si="9">N4</f>
        <v>0</v>
      </c>
      <c r="B4" s="4">
        <f t="shared" ref="B4:B9" si="10">Q4</f>
        <v>764</v>
      </c>
      <c r="C4" s="4">
        <f t="shared" ref="C4:C9" si="11">B4*1.2</f>
        <v>916.8</v>
      </c>
      <c r="D4" s="4">
        <f t="shared" ref="D4:D9" si="12">C4*1.2</f>
        <v>1100.1599999999999</v>
      </c>
      <c r="E4" s="5">
        <f t="shared" ref="E4:E9" si="13">R4</f>
        <v>20800000</v>
      </c>
      <c r="F4" s="9">
        <f t="shared" ref="F4:F9" si="14">ROUND((E4/B4),0)</f>
        <v>27225</v>
      </c>
      <c r="G4" s="9">
        <f t="shared" ref="G4:G9" si="15">ROUND((E4/C4),0)</f>
        <v>22688</v>
      </c>
      <c r="H4" s="9">
        <f t="shared" ref="H4:H9" si="16">ROUND((E4/D4),0)</f>
        <v>18906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764</v>
      </c>
      <c r="R4" s="2">
        <v>20800000</v>
      </c>
    </row>
    <row r="5" spans="1:20" x14ac:dyDescent="0.25">
      <c r="A5" s="4">
        <f t="shared" si="9"/>
        <v>0</v>
      </c>
      <c r="B5" s="4">
        <f t="shared" si="10"/>
        <v>944</v>
      </c>
      <c r="C5" s="4">
        <f t="shared" si="11"/>
        <v>1132.8</v>
      </c>
      <c r="D5" s="4">
        <f t="shared" si="12"/>
        <v>1359.36</v>
      </c>
      <c r="E5" s="5">
        <f t="shared" si="13"/>
        <v>28900000</v>
      </c>
      <c r="F5" s="9">
        <f t="shared" si="14"/>
        <v>30614</v>
      </c>
      <c r="G5" s="9">
        <f t="shared" si="15"/>
        <v>25512</v>
      </c>
      <c r="H5" s="9">
        <f t="shared" si="16"/>
        <v>21260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944</v>
      </c>
      <c r="R5" s="2">
        <v>28900000</v>
      </c>
    </row>
    <row r="6" spans="1:20" x14ac:dyDescent="0.25">
      <c r="A6" s="4">
        <f t="shared" si="9"/>
        <v>0</v>
      </c>
      <c r="B6" s="4">
        <f t="shared" si="10"/>
        <v>945</v>
      </c>
      <c r="C6" s="4">
        <f t="shared" si="11"/>
        <v>1134</v>
      </c>
      <c r="D6" s="4">
        <f t="shared" si="12"/>
        <v>1360.8</v>
      </c>
      <c r="E6" s="5">
        <f t="shared" si="13"/>
        <v>30000000</v>
      </c>
      <c r="F6" s="9">
        <f t="shared" si="14"/>
        <v>31746</v>
      </c>
      <c r="G6" s="9">
        <f t="shared" si="15"/>
        <v>26455</v>
      </c>
      <c r="H6" s="9">
        <f t="shared" si="16"/>
        <v>22046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945</v>
      </c>
      <c r="R6" s="2">
        <v>30000000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4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982</v>
      </c>
      <c r="C16" s="4">
        <f>B16*1.2</f>
        <v>1178.3999999999999</v>
      </c>
      <c r="D16" s="4">
        <f t="shared" ref="D16:D28" si="34">C16*1.2</f>
        <v>1414.0799999999997</v>
      </c>
      <c r="E16" s="5">
        <f t="shared" ref="E16:E28" si="35">R16</f>
        <v>35000000</v>
      </c>
      <c r="F16" s="9">
        <f t="shared" ref="F16:F28" si="36">ROUND((E16/B16),0)</f>
        <v>35642</v>
      </c>
      <c r="G16" s="9">
        <f t="shared" ref="G16:G28" si="37">ROUND((E16/C16),0)</f>
        <v>29701</v>
      </c>
      <c r="H16" s="9">
        <f t="shared" ref="H16:H28" si="38">ROUND((E16/D16),0)</f>
        <v>24751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982</v>
      </c>
      <c r="R16" s="2">
        <v>35000000</v>
      </c>
    </row>
    <row r="17" spans="1:24" x14ac:dyDescent="0.25">
      <c r="A17" s="4">
        <f t="shared" si="32"/>
        <v>0</v>
      </c>
      <c r="B17" s="4">
        <f t="shared" si="33"/>
        <v>1616</v>
      </c>
      <c r="C17" s="4">
        <f t="shared" ref="C17:C28" si="41">B17*1.2</f>
        <v>1939.1999999999998</v>
      </c>
      <c r="D17" s="4">
        <f t="shared" si="34"/>
        <v>2327.0399999999995</v>
      </c>
      <c r="E17" s="5">
        <f t="shared" si="35"/>
        <v>51500000</v>
      </c>
      <c r="F17" s="9">
        <f t="shared" si="36"/>
        <v>31869</v>
      </c>
      <c r="G17" s="9">
        <f t="shared" si="37"/>
        <v>26557</v>
      </c>
      <c r="H17" s="9">
        <f t="shared" si="38"/>
        <v>22131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1616</v>
      </c>
      <c r="R17" s="2">
        <v>51500000</v>
      </c>
    </row>
    <row r="18" spans="1:24" x14ac:dyDescent="0.25">
      <c r="A18" s="4">
        <f t="shared" si="32"/>
        <v>0</v>
      </c>
      <c r="B18" s="4">
        <f t="shared" si="33"/>
        <v>675</v>
      </c>
      <c r="C18" s="4">
        <f t="shared" si="41"/>
        <v>810</v>
      </c>
      <c r="D18" s="4">
        <f t="shared" si="34"/>
        <v>972</v>
      </c>
      <c r="E18" s="5">
        <f t="shared" si="35"/>
        <v>22000000</v>
      </c>
      <c r="F18" s="9">
        <f t="shared" si="36"/>
        <v>32593</v>
      </c>
      <c r="G18" s="9">
        <f t="shared" si="37"/>
        <v>27160</v>
      </c>
      <c r="H18" s="9">
        <f t="shared" si="38"/>
        <v>22634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675</v>
      </c>
      <c r="R18" s="2">
        <v>22000000</v>
      </c>
    </row>
    <row r="19" spans="1:24" x14ac:dyDescent="0.25">
      <c r="A19" s="4">
        <f t="shared" si="32"/>
        <v>0</v>
      </c>
      <c r="B19" s="4">
        <f t="shared" si="33"/>
        <v>1010</v>
      </c>
      <c r="C19" s="4">
        <f t="shared" si="41"/>
        <v>1212</v>
      </c>
      <c r="D19" s="4">
        <f t="shared" si="34"/>
        <v>1454.3999999999999</v>
      </c>
      <c r="E19" s="5">
        <f t="shared" si="35"/>
        <v>36500000</v>
      </c>
      <c r="F19" s="9">
        <f t="shared" si="36"/>
        <v>36139</v>
      </c>
      <c r="G19" s="9">
        <f t="shared" si="37"/>
        <v>30116</v>
      </c>
      <c r="H19" s="9">
        <f t="shared" si="38"/>
        <v>25096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1010</v>
      </c>
      <c r="R19" s="2">
        <v>36500000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  <c r="W26" t="s">
        <v>39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28000</v>
      </c>
      <c r="X29" s="20" t="s">
        <v>43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25500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122.48</v>
      </c>
      <c r="G33">
        <f>F33*10.764</f>
        <v>1318.37472</v>
      </c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5:25" ht="15.75" x14ac:dyDescent="0.25">
      <c r="U37" s="17"/>
      <c r="V37" s="26"/>
      <c r="W37" s="27">
        <f>W36%</f>
        <v>0.105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25500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27737.5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1318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36558025</v>
      </c>
      <c r="X45" s="33"/>
      <c r="Y45" s="16">
        <f>W45+W74</f>
        <v>73116050</v>
      </c>
    </row>
    <row r="46" spans="5:25" ht="15.75" x14ac:dyDescent="0.25">
      <c r="S46" s="11"/>
      <c r="T46" s="10"/>
      <c r="U46" s="17" t="s">
        <v>25</v>
      </c>
      <c r="V46" s="23"/>
      <c r="W46" s="34">
        <f>W45*0.98</f>
        <v>35826864.5</v>
      </c>
      <c r="X46" s="35"/>
      <c r="Y46" s="16">
        <f>W46+W75</f>
        <v>71653729</v>
      </c>
    </row>
    <row r="47" spans="5:25" ht="15.75" x14ac:dyDescent="0.25">
      <c r="S47" s="10"/>
      <c r="T47" s="10"/>
      <c r="U47" s="17" t="s">
        <v>26</v>
      </c>
      <c r="V47" s="23"/>
      <c r="W47" s="34">
        <f>W45*0.8</f>
        <v>29246420</v>
      </c>
      <c r="X47" s="34"/>
      <c r="Y47" s="16">
        <f>W47+W76</f>
        <v>58492840</v>
      </c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5:25" ht="15.75" x14ac:dyDescent="0.25">
      <c r="U49" s="37" t="s">
        <v>27</v>
      </c>
      <c r="V49" s="38"/>
      <c r="W49" s="39">
        <f>W30*W44</f>
        <v>3295000</v>
      </c>
      <c r="X49" s="39"/>
    </row>
    <row r="50" spans="5:25" ht="15.75" x14ac:dyDescent="0.25">
      <c r="U50" s="17" t="s">
        <v>28</v>
      </c>
      <c r="V50" s="23"/>
      <c r="W50" s="36"/>
      <c r="X50" s="36"/>
    </row>
    <row r="51" spans="5:25" ht="15.75" x14ac:dyDescent="0.25">
      <c r="U51" s="40" t="s">
        <v>29</v>
      </c>
      <c r="V51" s="36"/>
      <c r="W51" s="34">
        <f>W45*0.025/12</f>
        <v>76162.552083333328</v>
      </c>
      <c r="X51" s="34"/>
    </row>
    <row r="55" spans="5:25" x14ac:dyDescent="0.25">
      <c r="W55" t="s">
        <v>42</v>
      </c>
    </row>
    <row r="57" spans="5:25" x14ac:dyDescent="0.25">
      <c r="E57" t="s">
        <v>41</v>
      </c>
      <c r="F57" s="7">
        <v>122.48</v>
      </c>
      <c r="G57">
        <f>F57*10.764</f>
        <v>1318.37472</v>
      </c>
    </row>
    <row r="58" spans="5:25" ht="15.75" x14ac:dyDescent="0.25">
      <c r="U58" s="17" t="s">
        <v>13</v>
      </c>
      <c r="V58" s="18"/>
      <c r="W58" s="19">
        <v>28000</v>
      </c>
      <c r="X58" s="20" t="s">
        <v>43</v>
      </c>
    </row>
    <row r="59" spans="5:25" ht="31.5" x14ac:dyDescent="0.25">
      <c r="U59" s="21" t="s">
        <v>14</v>
      </c>
      <c r="V59" s="18"/>
      <c r="W59" s="19">
        <v>2500</v>
      </c>
      <c r="X59" s="22"/>
    </row>
    <row r="60" spans="5:25" ht="15.75" x14ac:dyDescent="0.25">
      <c r="U60" s="17" t="s">
        <v>15</v>
      </c>
      <c r="V60" s="18"/>
      <c r="W60" s="19">
        <f>W58-W59</f>
        <v>25500</v>
      </c>
      <c r="X60" s="22"/>
    </row>
    <row r="61" spans="5:25" ht="15.75" x14ac:dyDescent="0.25">
      <c r="U61" s="17" t="s">
        <v>16</v>
      </c>
      <c r="V61" s="18"/>
      <c r="W61" s="19">
        <f>W59</f>
        <v>2500</v>
      </c>
      <c r="X61" s="22"/>
    </row>
    <row r="62" spans="5:25" ht="15.75" x14ac:dyDescent="0.25">
      <c r="U62" s="17" t="s">
        <v>17</v>
      </c>
      <c r="V62" s="23"/>
      <c r="W62" s="24">
        <f>X62-X63</f>
        <v>7</v>
      </c>
      <c r="X62" s="25">
        <v>2024</v>
      </c>
    </row>
    <row r="63" spans="5:25" ht="15.75" x14ac:dyDescent="0.25">
      <c r="U63" s="17" t="s">
        <v>18</v>
      </c>
      <c r="V63" s="23"/>
      <c r="W63" s="24">
        <f>W64-W62</f>
        <v>53</v>
      </c>
      <c r="X63" s="31">
        <v>2017</v>
      </c>
      <c r="Y63" t="s">
        <v>40</v>
      </c>
    </row>
    <row r="64" spans="5:25" ht="15.75" x14ac:dyDescent="0.25">
      <c r="U64" s="17" t="s">
        <v>19</v>
      </c>
      <c r="V64" s="23"/>
      <c r="W64" s="24">
        <v>60</v>
      </c>
      <c r="X64" s="24"/>
    </row>
    <row r="65" spans="21:24" ht="31.5" x14ac:dyDescent="0.25">
      <c r="U65" s="21" t="s">
        <v>20</v>
      </c>
      <c r="V65" s="23"/>
      <c r="W65" s="24">
        <f>90*W62/W64</f>
        <v>10.5</v>
      </c>
      <c r="X65" s="24"/>
    </row>
    <row r="66" spans="21:24" ht="15.75" x14ac:dyDescent="0.25">
      <c r="U66" s="17"/>
      <c r="V66" s="26"/>
      <c r="W66" s="27">
        <f>W65%</f>
        <v>0.105</v>
      </c>
      <c r="X66" s="27"/>
    </row>
    <row r="67" spans="21:24" ht="15.75" x14ac:dyDescent="0.25">
      <c r="U67" s="17" t="s">
        <v>21</v>
      </c>
      <c r="V67" s="18"/>
      <c r="W67" s="19">
        <f>W61*W66</f>
        <v>262.5</v>
      </c>
      <c r="X67" s="22"/>
    </row>
    <row r="68" spans="21:24" ht="15.75" x14ac:dyDescent="0.25">
      <c r="U68" s="17" t="s">
        <v>22</v>
      </c>
      <c r="V68" s="18"/>
      <c r="W68" s="19">
        <f>W61-W67</f>
        <v>2237.5</v>
      </c>
      <c r="X68" s="22"/>
    </row>
    <row r="69" spans="21:24" ht="15.75" x14ac:dyDescent="0.25">
      <c r="U69" s="17" t="s">
        <v>15</v>
      </c>
      <c r="V69" s="18"/>
      <c r="W69" s="19">
        <f>W60</f>
        <v>25500</v>
      </c>
      <c r="X69" s="22"/>
    </row>
    <row r="70" spans="21:24" ht="15.75" x14ac:dyDescent="0.25">
      <c r="U70" s="23"/>
      <c r="V70" s="18"/>
      <c r="W70" s="19"/>
      <c r="X70" s="22"/>
    </row>
    <row r="71" spans="21:24" ht="15.75" x14ac:dyDescent="0.25">
      <c r="U71" s="28" t="s">
        <v>23</v>
      </c>
      <c r="V71" s="29"/>
      <c r="W71" s="20">
        <f>W69+W68</f>
        <v>27737.5</v>
      </c>
      <c r="X71" s="22"/>
    </row>
    <row r="72" spans="21:24" ht="15.75" x14ac:dyDescent="0.25">
      <c r="U72" s="23"/>
      <c r="V72" s="23"/>
      <c r="W72" s="24"/>
      <c r="X72" s="24"/>
    </row>
    <row r="73" spans="21:24" ht="15.75" x14ac:dyDescent="0.25">
      <c r="U73" s="28" t="s">
        <v>32</v>
      </c>
      <c r="V73" s="30"/>
      <c r="W73" s="25">
        <v>1318</v>
      </c>
      <c r="X73" s="24"/>
    </row>
    <row r="74" spans="21:24" ht="15.75" x14ac:dyDescent="0.25">
      <c r="U74" s="17" t="s">
        <v>24</v>
      </c>
      <c r="V74" s="31"/>
      <c r="W74" s="32">
        <f>W71*W73+X75</f>
        <v>36558025</v>
      </c>
      <c r="X74" s="33"/>
    </row>
    <row r="75" spans="21:24" ht="15.75" x14ac:dyDescent="0.25">
      <c r="U75" s="17" t="s">
        <v>25</v>
      </c>
      <c r="V75" s="23"/>
      <c r="W75" s="34">
        <f>W74*0.98</f>
        <v>35826864.5</v>
      </c>
      <c r="X75" s="35"/>
    </row>
    <row r="76" spans="21:24" ht="15.75" x14ac:dyDescent="0.25">
      <c r="U76" s="17" t="s">
        <v>26</v>
      </c>
      <c r="V76" s="23"/>
      <c r="W76" s="34">
        <f>W74*0.8</f>
        <v>29246420</v>
      </c>
      <c r="X76" s="34"/>
    </row>
    <row r="77" spans="21:24" ht="15.75" x14ac:dyDescent="0.25">
      <c r="U77" s="17"/>
      <c r="V77" s="23"/>
      <c r="W77" s="36"/>
      <c r="X77" s="24"/>
    </row>
    <row r="78" spans="21:24" ht="15.75" x14ac:dyDescent="0.25">
      <c r="U78" s="37" t="s">
        <v>27</v>
      </c>
      <c r="V78" s="38"/>
      <c r="W78" s="39">
        <f>W59*W73</f>
        <v>3295000</v>
      </c>
      <c r="X78" s="39"/>
    </row>
    <row r="79" spans="21:24" ht="15.75" x14ac:dyDescent="0.25">
      <c r="U79" s="17" t="s">
        <v>28</v>
      </c>
      <c r="V79" s="23"/>
      <c r="W79" s="36"/>
      <c r="X79" s="36"/>
    </row>
    <row r="80" spans="21:24" ht="15.75" x14ac:dyDescent="0.25">
      <c r="U80" s="40" t="s">
        <v>29</v>
      </c>
      <c r="V80" s="36"/>
      <c r="W80" s="34">
        <f>W74*0.025/12</f>
        <v>76162.552083333328</v>
      </c>
      <c r="X80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16" sqref="Q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13" sqref="P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5:U19"/>
  <sheetViews>
    <sheetView zoomScaleNormal="100" workbookViewId="0">
      <selection activeCell="U15" sqref="U15"/>
    </sheetView>
  </sheetViews>
  <sheetFormatPr defaultRowHeight="15" x14ac:dyDescent="0.25"/>
  <sheetData>
    <row r="15" spans="20:21" x14ac:dyDescent="0.25">
      <c r="T15">
        <v>74.739999999999995</v>
      </c>
      <c r="U15">
        <f>T15*10.764</f>
        <v>804.50135999999986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2:S22"/>
  <sheetViews>
    <sheetView topLeftCell="A7" zoomScaleNormal="100" workbookViewId="0">
      <selection activeCell="S23" sqref="S23"/>
    </sheetView>
  </sheetViews>
  <sheetFormatPr defaultRowHeight="15" x14ac:dyDescent="0.25"/>
  <sheetData>
    <row r="22" spans="18:19" x14ac:dyDescent="0.25">
      <c r="R22">
        <v>71.010000000000005</v>
      </c>
      <c r="S22">
        <f>R22*10.764</f>
        <v>764.35163999999997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2" sqref="X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9" sqref="Q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2024-07-23T12:35:24Z</dcterms:modified>
</cp:coreProperties>
</file>